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vshares\Heinz\Technical Support and Capital Programs\600-Capital Projects\4-Misc\BRT\3-Project Budget\CIG Submittals\2019 submittal\Comment Responses\"/>
    </mc:Choice>
  </mc:AlternateContent>
  <workbookProtection workbookPassword="94E0" lockStructure="1"/>
  <bookViews>
    <workbookView xWindow="0" yWindow="0" windowWidth="28800" windowHeight="11850" tabRatio="969" activeTab="8"/>
  </bookViews>
  <sheets>
    <sheet name="SCC List" sheetId="1" r:id="rId1"/>
    <sheet name="SCC Definitions" sheetId="7" r:id="rId2"/>
    <sheet name="TrAMS Scopes ALIs" sheetId="16" r:id="rId3"/>
    <sheet name="Build Main" sheetId="3" r:id="rId4"/>
    <sheet name="Inflation" sheetId="9" r:id="rId5"/>
    <sheet name="Project Description" sheetId="40" r:id="rId6"/>
    <sheet name="Schedule" sheetId="14" r:id="rId7"/>
    <sheet name="Build Annualized" sheetId="28" r:id="rId8"/>
    <sheet name=" Fund Source by Cat" sheetId="20" r:id="rId9"/>
    <sheet name=" Fund Source by Year" sheetId="35" r:id="rId10"/>
    <sheet name="SSGA A3T1" sheetId="30" r:id="rId11"/>
    <sheet name="SSGA A3T2" sheetId="37" r:id="rId12"/>
    <sheet name="A3T3" sheetId="32" r:id="rId13"/>
    <sheet name="A3A" sheetId="39" r:id="rId14"/>
    <sheet name="A4" sheetId="42" r:id="rId15"/>
  </sheets>
  <definedNames>
    <definedName name="_xlnm.Print_Area" localSheetId="8">' Fund Source by Cat'!$A$1:$R$23</definedName>
    <definedName name="_xlnm.Print_Area" localSheetId="9">' Fund Source by Year'!$A$1:$AD$11</definedName>
    <definedName name="_xlnm.Print_Area" localSheetId="13">A3A!$A$1:$O$16</definedName>
    <definedName name="_xlnm.Print_Area" localSheetId="12">A3T3!$A$1:$G$23</definedName>
    <definedName name="_xlnm.Print_Area" localSheetId="14">'A4'!$A$1:$DW$12</definedName>
    <definedName name="_xlnm.Print_Area" localSheetId="7">'Build Annualized'!$A$1:$K$75</definedName>
    <definedName name="_xlnm.Print_Area" localSheetId="3">'Build Main'!$A$1:$J$84</definedName>
    <definedName name="_xlnm.Print_Area" localSheetId="4">Inflation!$A$1:$AE$37</definedName>
    <definedName name="_xlnm.Print_Area" localSheetId="5">'Project Description'!$A$1:$J$41</definedName>
    <definedName name="_xlnm.Print_Area" localSheetId="1">'SCC Definitions'!$A$1:$C$76</definedName>
    <definedName name="_xlnm.Print_Area" localSheetId="0">'SCC List'!$A$1:$B$69</definedName>
    <definedName name="_xlnm.Print_Area" localSheetId="6">Schedule!$A$1:$DX$17</definedName>
    <definedName name="_xlnm.Print_Area" localSheetId="10">'SSGA A3T1'!$A$1:$C$73</definedName>
    <definedName name="_xlnm.Print_Area" localSheetId="11">'SSGA A3T2'!$A$1:$G$13</definedName>
    <definedName name="_xlnm.Print_Area" localSheetId="2">'TrAMS Scopes ALIs'!$A$1:$H$36</definedName>
    <definedName name="_xlnm.Print_Titles" localSheetId="14">'A4'!$A:$C</definedName>
    <definedName name="_xlnm.Print_Titles" localSheetId="6">Schedule!$A:$D</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0" i="3" l="1"/>
  <c r="I13" i="20" l="1"/>
  <c r="N14" i="20"/>
  <c r="C15" i="14" l="1"/>
  <c r="O19" i="20"/>
  <c r="Q19" i="20"/>
  <c r="P19" i="20"/>
  <c r="I19" i="20"/>
  <c r="R16" i="20"/>
  <c r="P31" i="9"/>
  <c r="P34" i="9" s="1"/>
  <c r="P7" i="35" s="1"/>
  <c r="P9" i="35" s="1"/>
  <c r="P11" i="35" s="1"/>
  <c r="F65" i="3"/>
  <c r="D65" i="28" s="1"/>
  <c r="F62" i="3"/>
  <c r="D62" i="28"/>
  <c r="F60" i="3"/>
  <c r="D60" i="28" s="1"/>
  <c r="D56" i="3"/>
  <c r="D53" i="3"/>
  <c r="C8" i="37" s="1"/>
  <c r="F50" i="3"/>
  <c r="D50" i="28"/>
  <c r="F48" i="3"/>
  <c r="D48" i="28" s="1"/>
  <c r="F46" i="3"/>
  <c r="D46" i="28"/>
  <c r="F27" i="3"/>
  <c r="F26" i="3"/>
  <c r="D26" i="28" s="1"/>
  <c r="F25" i="3"/>
  <c r="D25" i="28" s="1"/>
  <c r="E21" i="3"/>
  <c r="D4" i="37" s="1"/>
  <c r="D21" i="3"/>
  <c r="P21" i="9"/>
  <c r="P17" i="9" s="1"/>
  <c r="P11" i="9"/>
  <c r="B3" i="42"/>
  <c r="C3" i="42"/>
  <c r="B4" i="42"/>
  <c r="C4" i="42"/>
  <c r="B5" i="42"/>
  <c r="C5" i="42"/>
  <c r="B6" i="42"/>
  <c r="C6" i="42"/>
  <c r="B7" i="42"/>
  <c r="C7" i="42"/>
  <c r="B8" i="42"/>
  <c r="C8" i="42"/>
  <c r="B9" i="42"/>
  <c r="C9" i="42"/>
  <c r="B10" i="42"/>
  <c r="C10" i="42"/>
  <c r="B11" i="42"/>
  <c r="C11" i="42"/>
  <c r="B12" i="42"/>
  <c r="C12" i="42"/>
  <c r="C2" i="42"/>
  <c r="B2" i="42"/>
  <c r="A12" i="42"/>
  <c r="R21" i="9"/>
  <c r="G65" i="3"/>
  <c r="G66" i="3"/>
  <c r="G67" i="3"/>
  <c r="G68" i="3"/>
  <c r="G69" i="3"/>
  <c r="G70" i="3"/>
  <c r="G71" i="3"/>
  <c r="G72" i="3"/>
  <c r="G54" i="3"/>
  <c r="G55" i="3"/>
  <c r="G57" i="3"/>
  <c r="G58" i="3"/>
  <c r="G59" i="3"/>
  <c r="G60" i="3"/>
  <c r="G61" i="3"/>
  <c r="G62" i="3"/>
  <c r="G63" i="3"/>
  <c r="G14" i="3"/>
  <c r="G15" i="3"/>
  <c r="G16" i="3"/>
  <c r="G17" i="3"/>
  <c r="G18" i="3"/>
  <c r="G19" i="3"/>
  <c r="G20" i="3"/>
  <c r="G22" i="3"/>
  <c r="G23" i="3"/>
  <c r="G24" i="3"/>
  <c r="G25" i="3"/>
  <c r="G26" i="3"/>
  <c r="G27" i="3"/>
  <c r="G28" i="3"/>
  <c r="G30" i="3"/>
  <c r="G31" i="3"/>
  <c r="G32" i="3"/>
  <c r="G33" i="3"/>
  <c r="G34" i="3"/>
  <c r="G36" i="3"/>
  <c r="G37" i="3"/>
  <c r="G38" i="3"/>
  <c r="G39" i="3"/>
  <c r="G40" i="3"/>
  <c r="G41" i="3"/>
  <c r="G42" i="3"/>
  <c r="G43" i="3"/>
  <c r="G45" i="3"/>
  <c r="G46" i="3"/>
  <c r="G47" i="3"/>
  <c r="G48" i="3"/>
  <c r="G49" i="3"/>
  <c r="G50" i="3"/>
  <c r="G51" i="3"/>
  <c r="F6" i="35"/>
  <c r="G6" i="35" s="1"/>
  <c r="H6" i="35" s="1"/>
  <c r="I6" i="35" s="1"/>
  <c r="J6" i="35" s="1"/>
  <c r="K6" i="35" s="1"/>
  <c r="L6" i="35" s="1"/>
  <c r="M6" i="35" s="1"/>
  <c r="N6" i="35" s="1"/>
  <c r="O6" i="35" s="1"/>
  <c r="P6" i="35" s="1"/>
  <c r="Q6" i="35" s="1"/>
  <c r="R6" i="35" s="1"/>
  <c r="S6" i="35" s="1"/>
  <c r="T6" i="35" s="1"/>
  <c r="U6" i="35" s="1"/>
  <c r="V6" i="35" s="1"/>
  <c r="W6" i="35" s="1"/>
  <c r="X6" i="35" s="1"/>
  <c r="Y6" i="35" s="1"/>
  <c r="Z6" i="35" s="1"/>
  <c r="AA6" i="35" s="1"/>
  <c r="AB6" i="35" s="1"/>
  <c r="AC6" i="35" s="1"/>
  <c r="AD6" i="35" s="1"/>
  <c r="AE6" i="35" s="1"/>
  <c r="AF6" i="35" s="1"/>
  <c r="AG6" i="35" s="1"/>
  <c r="AH6" i="35" s="1"/>
  <c r="J2" i="3"/>
  <c r="G2" i="35" s="1"/>
  <c r="I6" i="14"/>
  <c r="M6" i="14" s="1"/>
  <c r="Q6" i="14" s="1"/>
  <c r="U6" i="14" s="1"/>
  <c r="Y6" i="14" s="1"/>
  <c r="AC6" i="14" s="1"/>
  <c r="AG6" i="14" s="1"/>
  <c r="AK6" i="14" s="1"/>
  <c r="AO6" i="14" s="1"/>
  <c r="AS6" i="14" s="1"/>
  <c r="AW6" i="14" s="1"/>
  <c r="BA6" i="14" s="1"/>
  <c r="BE6" i="14" s="1"/>
  <c r="BI6" i="14" s="1"/>
  <c r="BM6" i="14" s="1"/>
  <c r="BQ6" i="14" s="1"/>
  <c r="BU6" i="14" s="1"/>
  <c r="BY6" i="14" s="1"/>
  <c r="CC6" i="14" s="1"/>
  <c r="CG6" i="14" s="1"/>
  <c r="CK6" i="14" s="1"/>
  <c r="CO6" i="14" s="1"/>
  <c r="CS6" i="14" s="1"/>
  <c r="CW6" i="14" s="1"/>
  <c r="DA6" i="14" s="1"/>
  <c r="DE6" i="14" s="1"/>
  <c r="DI6" i="14" s="1"/>
  <c r="DM6" i="14" s="1"/>
  <c r="DQ6" i="14" s="1"/>
  <c r="DU6" i="14" s="1"/>
  <c r="F7" i="9"/>
  <c r="J34" i="9"/>
  <c r="J7" i="35" s="1"/>
  <c r="G34" i="9"/>
  <c r="G7" i="35" s="1"/>
  <c r="C33" i="9"/>
  <c r="J76" i="3" s="1"/>
  <c r="AE11" i="35"/>
  <c r="AF11" i="35"/>
  <c r="AG11" i="35"/>
  <c r="AH11" i="35"/>
  <c r="B6" i="30"/>
  <c r="B5" i="30"/>
  <c r="B20" i="30"/>
  <c r="B21" i="30"/>
  <c r="C7" i="3"/>
  <c r="C35" i="3" s="1"/>
  <c r="G35" i="3" s="1"/>
  <c r="F11" i="35"/>
  <c r="G11" i="35"/>
  <c r="H11" i="35"/>
  <c r="I11" i="35"/>
  <c r="AC11" i="35"/>
  <c r="AD11" i="35"/>
  <c r="D66" i="28"/>
  <c r="E9" i="20"/>
  <c r="F3" i="32" s="1"/>
  <c r="E18" i="20"/>
  <c r="E17" i="20"/>
  <c r="F11" i="32" s="1"/>
  <c r="E16" i="20"/>
  <c r="F10" i="32" s="1"/>
  <c r="E15" i="20"/>
  <c r="F9" i="32"/>
  <c r="E14" i="20"/>
  <c r="F8" i="32" s="1"/>
  <c r="E13" i="20"/>
  <c r="F7" i="32" s="1"/>
  <c r="E12" i="20"/>
  <c r="F6" i="32" s="1"/>
  <c r="E11" i="20"/>
  <c r="F5" i="32"/>
  <c r="E10" i="20"/>
  <c r="F4" i="32" s="1"/>
  <c r="F18" i="20"/>
  <c r="G12" i="32" s="1"/>
  <c r="J63" i="28"/>
  <c r="J62" i="28"/>
  <c r="J61" i="28"/>
  <c r="J60" i="28"/>
  <c r="J59" i="28"/>
  <c r="J58" i="28"/>
  <c r="J57" i="28"/>
  <c r="J55" i="28"/>
  <c r="J54" i="28"/>
  <c r="J51" i="28"/>
  <c r="J50" i="28"/>
  <c r="J49" i="28"/>
  <c r="J48" i="28"/>
  <c r="J47" i="28"/>
  <c r="J46" i="28"/>
  <c r="J45" i="28"/>
  <c r="J43" i="28"/>
  <c r="J42" i="28"/>
  <c r="J41" i="28"/>
  <c r="J40" i="28"/>
  <c r="J39" i="28"/>
  <c r="J38" i="28"/>
  <c r="J37" i="28"/>
  <c r="J36" i="28"/>
  <c r="J34" i="28"/>
  <c r="J33" i="28"/>
  <c r="J32" i="28"/>
  <c r="J31" i="28"/>
  <c r="J30" i="28"/>
  <c r="J28" i="28"/>
  <c r="J27" i="28"/>
  <c r="J26" i="28"/>
  <c r="J25" i="28"/>
  <c r="J24" i="28"/>
  <c r="J23" i="28"/>
  <c r="J22" i="28"/>
  <c r="J20" i="28"/>
  <c r="J19" i="28"/>
  <c r="J18" i="28"/>
  <c r="J17" i="28"/>
  <c r="J16" i="28"/>
  <c r="J15" i="28"/>
  <c r="J14" i="28"/>
  <c r="J13" i="28"/>
  <c r="J12" i="28"/>
  <c r="J11" i="28"/>
  <c r="J10" i="28"/>
  <c r="J9" i="28"/>
  <c r="J8" i="28"/>
  <c r="A11" i="42"/>
  <c r="A10" i="42"/>
  <c r="A9" i="42"/>
  <c r="A8" i="42"/>
  <c r="A7" i="42"/>
  <c r="A6" i="42"/>
  <c r="A5" i="42"/>
  <c r="A4" i="42"/>
  <c r="A3" i="42"/>
  <c r="A2" i="42"/>
  <c r="A4" i="7"/>
  <c r="A14" i="28"/>
  <c r="B14" i="28"/>
  <c r="C14" i="28"/>
  <c r="A15" i="28"/>
  <c r="B15" i="28"/>
  <c r="C15" i="28"/>
  <c r="A16" i="28"/>
  <c r="B16" i="28"/>
  <c r="B18" i="32"/>
  <c r="B19" i="32"/>
  <c r="C60" i="28"/>
  <c r="E11" i="35"/>
  <c r="K11" i="35"/>
  <c r="L11" i="35"/>
  <c r="M11" i="35"/>
  <c r="N11" i="35"/>
  <c r="AB11" i="35"/>
  <c r="AA11" i="35"/>
  <c r="Z11" i="35"/>
  <c r="Y11" i="35"/>
  <c r="K19" i="20"/>
  <c r="J19" i="20"/>
  <c r="D18" i="20"/>
  <c r="E12" i="32" s="1"/>
  <c r="F54" i="3"/>
  <c r="D54" i="28"/>
  <c r="F45" i="3"/>
  <c r="D45" i="28" s="1"/>
  <c r="E64" i="3"/>
  <c r="D10" i="37" s="1"/>
  <c r="F8" i="3"/>
  <c r="D35" i="3"/>
  <c r="C6" i="37"/>
  <c r="E35" i="3"/>
  <c r="D6" i="37" s="1"/>
  <c r="D44" i="3"/>
  <c r="C7" i="37"/>
  <c r="E44" i="3"/>
  <c r="F47" i="3"/>
  <c r="F49" i="3"/>
  <c r="D49" i="28"/>
  <c r="F36" i="3"/>
  <c r="D36" i="28" s="1"/>
  <c r="F37" i="3"/>
  <c r="D37" i="28" s="1"/>
  <c r="F39" i="3"/>
  <c r="D39" i="28" s="1"/>
  <c r="F41" i="3"/>
  <c r="D41" i="28" s="1"/>
  <c r="F22" i="3"/>
  <c r="D22" i="28" s="1"/>
  <c r="D8" i="28"/>
  <c r="F57" i="3"/>
  <c r="D57" i="28" s="1"/>
  <c r="D56" i="28" s="1"/>
  <c r="D74" i="28"/>
  <c r="F10" i="3"/>
  <c r="D10" i="28"/>
  <c r="F11" i="3"/>
  <c r="D11" i="28" s="1"/>
  <c r="F12" i="3"/>
  <c r="D12" i="28"/>
  <c r="F9" i="3"/>
  <c r="D9" i="28" s="1"/>
  <c r="C61" i="28"/>
  <c r="A18" i="9"/>
  <c r="A13" i="32" s="1"/>
  <c r="K15" i="39"/>
  <c r="K14" i="39"/>
  <c r="K13" i="39"/>
  <c r="K10" i="39"/>
  <c r="K9" i="39"/>
  <c r="K8" i="39"/>
  <c r="K7" i="39"/>
  <c r="K6" i="39"/>
  <c r="K5" i="39"/>
  <c r="K4" i="39"/>
  <c r="F16" i="39"/>
  <c r="H16" i="39" s="1"/>
  <c r="H15" i="39"/>
  <c r="H14" i="39"/>
  <c r="H13" i="39"/>
  <c r="H10" i="39"/>
  <c r="H9" i="39"/>
  <c r="H8" i="39"/>
  <c r="H7" i="39"/>
  <c r="H6" i="39"/>
  <c r="H4" i="39"/>
  <c r="E34" i="9"/>
  <c r="E7" i="35"/>
  <c r="F34" i="9"/>
  <c r="F7" i="35" s="1"/>
  <c r="H34" i="9"/>
  <c r="H7" i="35"/>
  <c r="I34" i="9"/>
  <c r="I7" i="35" s="1"/>
  <c r="K34" i="9"/>
  <c r="K7" i="35" s="1"/>
  <c r="L34" i="9"/>
  <c r="L7" i="35" s="1"/>
  <c r="L4" i="39"/>
  <c r="L16" i="39" s="1"/>
  <c r="L6" i="39"/>
  <c r="L7" i="39"/>
  <c r="L8" i="39"/>
  <c r="L9" i="39"/>
  <c r="N9" i="39" s="1"/>
  <c r="L10" i="39"/>
  <c r="L13" i="39"/>
  <c r="L14" i="39"/>
  <c r="L15" i="39"/>
  <c r="M4" i="39"/>
  <c r="M5" i="39"/>
  <c r="M6" i="39"/>
  <c r="M7" i="39"/>
  <c r="M16" i="39" s="1"/>
  <c r="M8" i="39"/>
  <c r="M9" i="39"/>
  <c r="M10" i="39"/>
  <c r="N10" i="39" s="1"/>
  <c r="E10" i="39" s="1"/>
  <c r="M13" i="39"/>
  <c r="M14" i="39"/>
  <c r="M15" i="39"/>
  <c r="N15" i="39" s="1"/>
  <c r="J16" i="39"/>
  <c r="I16" i="39"/>
  <c r="K16" i="39"/>
  <c r="G16" i="39"/>
  <c r="E56" i="3"/>
  <c r="D9" i="37" s="1"/>
  <c r="D7" i="3"/>
  <c r="E7" i="3"/>
  <c r="D3" i="37" s="1"/>
  <c r="E53" i="3"/>
  <c r="D8" i="37" s="1"/>
  <c r="C57" i="28"/>
  <c r="C58" i="28"/>
  <c r="C59" i="28"/>
  <c r="C62" i="28"/>
  <c r="C63" i="28"/>
  <c r="N19" i="20"/>
  <c r="L19" i="20"/>
  <c r="X11" i="35"/>
  <c r="J11" i="35"/>
  <c r="A4" i="40"/>
  <c r="A3" i="40"/>
  <c r="A2" i="40"/>
  <c r="J1" i="40"/>
  <c r="A7" i="40"/>
  <c r="A8" i="40"/>
  <c r="B8" i="40"/>
  <c r="A9" i="40"/>
  <c r="A10" i="40"/>
  <c r="B10" i="40"/>
  <c r="A11" i="40"/>
  <c r="A12" i="40"/>
  <c r="B12" i="40"/>
  <c r="A13" i="40"/>
  <c r="A14" i="40"/>
  <c r="B14" i="40"/>
  <c r="A15" i="40"/>
  <c r="B15" i="40"/>
  <c r="A16" i="40"/>
  <c r="B16" i="40"/>
  <c r="A17" i="40"/>
  <c r="B17" i="40"/>
  <c r="A18" i="40"/>
  <c r="A19" i="40"/>
  <c r="B19" i="40"/>
  <c r="A20" i="40"/>
  <c r="B20" i="40"/>
  <c r="A21" i="40"/>
  <c r="B21" i="40"/>
  <c r="A22" i="40"/>
  <c r="B22" i="40"/>
  <c r="A23" i="40"/>
  <c r="A24" i="40"/>
  <c r="A25" i="40"/>
  <c r="B25" i="40"/>
  <c r="A26" i="40"/>
  <c r="A27" i="40"/>
  <c r="B27" i="40"/>
  <c r="A28" i="40"/>
  <c r="B28" i="40"/>
  <c r="A29" i="40"/>
  <c r="A30" i="40"/>
  <c r="B30" i="40"/>
  <c r="A31" i="40"/>
  <c r="B31" i="40"/>
  <c r="A32" i="40"/>
  <c r="B32" i="40"/>
  <c r="A33" i="40"/>
  <c r="B33" i="40"/>
  <c r="A34" i="40"/>
  <c r="B34" i="40"/>
  <c r="A35" i="40"/>
  <c r="B35" i="40"/>
  <c r="A36" i="40"/>
  <c r="B36" i="40"/>
  <c r="A37" i="40"/>
  <c r="A38" i="40"/>
  <c r="A39" i="40"/>
  <c r="A40" i="40"/>
  <c r="A41" i="40"/>
  <c r="F2" i="39"/>
  <c r="F20" i="32"/>
  <c r="E20" i="32"/>
  <c r="E2" i="32"/>
  <c r="A75" i="3"/>
  <c r="A71" i="30" s="1"/>
  <c r="A73" i="3"/>
  <c r="A69" i="30" s="1"/>
  <c r="A52" i="3"/>
  <c r="A48" i="30"/>
  <c r="C56" i="3"/>
  <c r="A17" i="9"/>
  <c r="A12" i="32"/>
  <c r="A16" i="9"/>
  <c r="A11" i="32" s="1"/>
  <c r="A15" i="9"/>
  <c r="A14" i="9"/>
  <c r="A13" i="9"/>
  <c r="A12" i="9"/>
  <c r="A11" i="9"/>
  <c r="A12" i="20" s="1"/>
  <c r="A10" i="9"/>
  <c r="A5" i="32" s="1"/>
  <c r="A9" i="9"/>
  <c r="A4" i="32" s="1"/>
  <c r="A8" i="9"/>
  <c r="A3" i="32" s="1"/>
  <c r="A18" i="20"/>
  <c r="A77" i="3"/>
  <c r="A16" i="39" s="1"/>
  <c r="N1" i="20"/>
  <c r="A4" i="20"/>
  <c r="G1" i="35"/>
  <c r="D4" i="14"/>
  <c r="D3" i="14"/>
  <c r="D1" i="14"/>
  <c r="G4" i="9"/>
  <c r="G3" i="9"/>
  <c r="G1" i="9"/>
  <c r="A2" i="9"/>
  <c r="A4" i="9"/>
  <c r="A3" i="9"/>
  <c r="A4" i="14"/>
  <c r="A3" i="37"/>
  <c r="C3" i="37"/>
  <c r="A4" i="37"/>
  <c r="A5" i="37"/>
  <c r="A6" i="37"/>
  <c r="A7" i="37"/>
  <c r="A8" i="37"/>
  <c r="A9" i="37"/>
  <c r="A10" i="37"/>
  <c r="A11" i="37"/>
  <c r="E11" i="37"/>
  <c r="A12" i="37"/>
  <c r="A13" i="37"/>
  <c r="K4" i="28"/>
  <c r="K3" i="28"/>
  <c r="K1" i="28"/>
  <c r="A4" i="28"/>
  <c r="A3" i="28"/>
  <c r="A2" i="28"/>
  <c r="A4" i="35"/>
  <c r="A2" i="35"/>
  <c r="A3" i="35"/>
  <c r="A3" i="14"/>
  <c r="A2" i="14"/>
  <c r="F51" i="3"/>
  <c r="D51" i="28" s="1"/>
  <c r="F38" i="3"/>
  <c r="D38" i="28"/>
  <c r="F40" i="3"/>
  <c r="D40" i="28" s="1"/>
  <c r="F42" i="3"/>
  <c r="D42" i="28"/>
  <c r="F43" i="3"/>
  <c r="D43" i="28" s="1"/>
  <c r="F30" i="3"/>
  <c r="D30" i="28"/>
  <c r="F31" i="3"/>
  <c r="D31" i="28" s="1"/>
  <c r="F32" i="3"/>
  <c r="D32" i="28" s="1"/>
  <c r="F33" i="3"/>
  <c r="D33" i="28" s="1"/>
  <c r="F34" i="3"/>
  <c r="D34" i="28"/>
  <c r="F23" i="3"/>
  <c r="D23" i="28" s="1"/>
  <c r="F24" i="3"/>
  <c r="D24" i="28"/>
  <c r="F28" i="3"/>
  <c r="D28" i="28" s="1"/>
  <c r="F13" i="3"/>
  <c r="D13" i="28" s="1"/>
  <c r="F14" i="3"/>
  <c r="D14" i="28" s="1"/>
  <c r="F15" i="3"/>
  <c r="D15" i="28" s="1"/>
  <c r="F16" i="3"/>
  <c r="D16" i="28" s="1"/>
  <c r="F17" i="3"/>
  <c r="D17" i="28"/>
  <c r="F18" i="3"/>
  <c r="D18" i="28" s="1"/>
  <c r="F19" i="3"/>
  <c r="F20" i="3"/>
  <c r="D20" i="28"/>
  <c r="F55" i="3"/>
  <c r="F58" i="3"/>
  <c r="D58" i="28"/>
  <c r="F59" i="3"/>
  <c r="D59" i="28" s="1"/>
  <c r="F61" i="3"/>
  <c r="D61" i="28" s="1"/>
  <c r="F63" i="3"/>
  <c r="D63" i="28" s="1"/>
  <c r="F67" i="3"/>
  <c r="D67" i="28" s="1"/>
  <c r="F68" i="3"/>
  <c r="D68" i="28" s="1"/>
  <c r="F70" i="3"/>
  <c r="D70" i="28" s="1"/>
  <c r="F71" i="3"/>
  <c r="D71" i="28" s="1"/>
  <c r="F72" i="3"/>
  <c r="D72" i="28" s="1"/>
  <c r="A3" i="30"/>
  <c r="A4" i="30"/>
  <c r="B4" i="30"/>
  <c r="A5" i="30"/>
  <c r="A6" i="30"/>
  <c r="A7" i="30"/>
  <c r="B7" i="30"/>
  <c r="A8" i="30"/>
  <c r="B8" i="30"/>
  <c r="A9" i="30"/>
  <c r="B9" i="30"/>
  <c r="A10" i="30"/>
  <c r="B10" i="30"/>
  <c r="A11" i="30"/>
  <c r="B11" i="30"/>
  <c r="A12" i="30"/>
  <c r="B12" i="30"/>
  <c r="A13" i="30"/>
  <c r="B13" i="30"/>
  <c r="A14" i="30"/>
  <c r="B14" i="30"/>
  <c r="A15" i="30"/>
  <c r="B15" i="30"/>
  <c r="A16" i="30"/>
  <c r="B16" i="30"/>
  <c r="A17" i="30"/>
  <c r="C21" i="3"/>
  <c r="C21" i="28" s="1"/>
  <c r="A18" i="30"/>
  <c r="B18" i="30"/>
  <c r="A19" i="30"/>
  <c r="B19" i="30"/>
  <c r="A20" i="30"/>
  <c r="A21" i="30"/>
  <c r="A22" i="30"/>
  <c r="B22" i="30"/>
  <c r="A23" i="30"/>
  <c r="B23" i="30"/>
  <c r="A24" i="30"/>
  <c r="B24" i="30"/>
  <c r="A25" i="30"/>
  <c r="D29" i="3"/>
  <c r="E29" i="3"/>
  <c r="D5" i="37" s="1"/>
  <c r="A26" i="30"/>
  <c r="B26" i="30"/>
  <c r="A27" i="30"/>
  <c r="B27" i="30"/>
  <c r="A28" i="30"/>
  <c r="B28" i="30"/>
  <c r="A29" i="30"/>
  <c r="B29" i="30"/>
  <c r="A30" i="30"/>
  <c r="B30" i="30"/>
  <c r="A31" i="30"/>
  <c r="A32" i="30"/>
  <c r="B32" i="30"/>
  <c r="A33" i="30"/>
  <c r="B33" i="30"/>
  <c r="A34" i="30"/>
  <c r="B34" i="30"/>
  <c r="A35" i="30"/>
  <c r="B35" i="30"/>
  <c r="A36" i="30"/>
  <c r="B36" i="30"/>
  <c r="A37" i="30"/>
  <c r="B37" i="30"/>
  <c r="A38" i="30"/>
  <c r="B38" i="30"/>
  <c r="A39" i="30"/>
  <c r="B39" i="30"/>
  <c r="A40" i="30"/>
  <c r="A41" i="30"/>
  <c r="B41" i="30"/>
  <c r="A42" i="30"/>
  <c r="B42" i="30"/>
  <c r="A43" i="30"/>
  <c r="B43" i="30"/>
  <c r="A44" i="30"/>
  <c r="B44" i="30"/>
  <c r="A45" i="30"/>
  <c r="B45" i="30"/>
  <c r="A46" i="30"/>
  <c r="B46" i="30"/>
  <c r="A47" i="30"/>
  <c r="B47" i="30"/>
  <c r="A49" i="30"/>
  <c r="A50" i="30"/>
  <c r="B50" i="30"/>
  <c r="A51" i="30"/>
  <c r="B51" i="30"/>
  <c r="A52" i="30"/>
  <c r="A53" i="30"/>
  <c r="B53" i="30"/>
  <c r="A54" i="30"/>
  <c r="B54" i="30"/>
  <c r="A55" i="30"/>
  <c r="B55" i="30"/>
  <c r="A56" i="30"/>
  <c r="B56" i="30"/>
  <c r="A57" i="30"/>
  <c r="B57" i="30"/>
  <c r="A58" i="30"/>
  <c r="B58" i="30"/>
  <c r="A59" i="30"/>
  <c r="B59" i="30"/>
  <c r="A60" i="30"/>
  <c r="A61" i="30"/>
  <c r="B61" i="30"/>
  <c r="A62" i="30"/>
  <c r="B62" i="30"/>
  <c r="A63" i="30"/>
  <c r="B63" i="30"/>
  <c r="A64" i="30"/>
  <c r="B64" i="30"/>
  <c r="A65" i="30"/>
  <c r="B65" i="30"/>
  <c r="A66" i="30"/>
  <c r="B66" i="30"/>
  <c r="A67" i="30"/>
  <c r="B67" i="30"/>
  <c r="A68" i="30"/>
  <c r="B68" i="30"/>
  <c r="A70" i="30"/>
  <c r="A72" i="30"/>
  <c r="A73" i="30"/>
  <c r="C25" i="28"/>
  <c r="C24" i="28"/>
  <c r="C23" i="28"/>
  <c r="C22" i="28"/>
  <c r="C13" i="28"/>
  <c r="C12" i="28"/>
  <c r="C11" i="28"/>
  <c r="C10" i="28"/>
  <c r="C9" i="28"/>
  <c r="C8" i="28"/>
  <c r="A7" i="28"/>
  <c r="A8" i="28"/>
  <c r="B8" i="28"/>
  <c r="A9" i="28"/>
  <c r="B9" i="28"/>
  <c r="A10" i="28"/>
  <c r="B10" i="28"/>
  <c r="A11" i="28"/>
  <c r="B11" i="28"/>
  <c r="A12" i="28"/>
  <c r="B12" i="28"/>
  <c r="A13" i="28"/>
  <c r="B13" i="28"/>
  <c r="A17" i="28"/>
  <c r="B17" i="28"/>
  <c r="A18" i="28"/>
  <c r="B18" i="28"/>
  <c r="A19" i="28"/>
  <c r="B19" i="28"/>
  <c r="A20" i="28"/>
  <c r="B20" i="28"/>
  <c r="A21" i="28"/>
  <c r="A22" i="28"/>
  <c r="B22" i="28"/>
  <c r="A23" i="28"/>
  <c r="B23" i="28"/>
  <c r="A24" i="28"/>
  <c r="B24" i="28"/>
  <c r="A25" i="28"/>
  <c r="B25" i="28"/>
  <c r="A26" i="28"/>
  <c r="B26" i="28"/>
  <c r="A27" i="28"/>
  <c r="B27" i="28"/>
  <c r="A28" i="28"/>
  <c r="B28" i="28"/>
  <c r="A29" i="28"/>
  <c r="A30" i="28"/>
  <c r="B30" i="28"/>
  <c r="A31" i="28"/>
  <c r="B31" i="28"/>
  <c r="A32" i="28"/>
  <c r="B32" i="28"/>
  <c r="A33" i="28"/>
  <c r="B33" i="28"/>
  <c r="A34" i="28"/>
  <c r="B34" i="28"/>
  <c r="A35" i="28"/>
  <c r="A36" i="28"/>
  <c r="B36" i="28"/>
  <c r="A37" i="28"/>
  <c r="B37" i="28"/>
  <c r="A38" i="28"/>
  <c r="B38" i="28"/>
  <c r="A39" i="28"/>
  <c r="B39" i="28"/>
  <c r="A40" i="28"/>
  <c r="B40" i="28"/>
  <c r="A41" i="28"/>
  <c r="B41" i="28"/>
  <c r="A42" i="28"/>
  <c r="B42" i="28"/>
  <c r="A43" i="28"/>
  <c r="B43" i="28"/>
  <c r="A44" i="28"/>
  <c r="A45" i="28"/>
  <c r="B45" i="28"/>
  <c r="A46" i="28"/>
  <c r="B46" i="28"/>
  <c r="A47" i="28"/>
  <c r="B47" i="28"/>
  <c r="A48" i="28"/>
  <c r="B48" i="28"/>
  <c r="A49" i="28"/>
  <c r="B49" i="28"/>
  <c r="A50" i="28"/>
  <c r="B50" i="28"/>
  <c r="A51" i="28"/>
  <c r="B51" i="28"/>
  <c r="A52" i="28"/>
  <c r="A53" i="28"/>
  <c r="A54" i="28"/>
  <c r="B54" i="28"/>
  <c r="A55" i="28"/>
  <c r="B55" i="28"/>
  <c r="A56" i="28"/>
  <c r="A57" i="28"/>
  <c r="B57" i="28"/>
  <c r="A58" i="28"/>
  <c r="B58" i="28"/>
  <c r="A59" i="28"/>
  <c r="B59" i="28"/>
  <c r="A60" i="28"/>
  <c r="B60" i="28"/>
  <c r="A61" i="28"/>
  <c r="B61" i="28"/>
  <c r="A62" i="28"/>
  <c r="B62" i="28"/>
  <c r="A63" i="28"/>
  <c r="B63" i="28"/>
  <c r="A64" i="28"/>
  <c r="A65" i="28"/>
  <c r="B65" i="28"/>
  <c r="A66" i="28"/>
  <c r="B66" i="28"/>
  <c r="A67" i="28"/>
  <c r="B67" i="28"/>
  <c r="A68" i="28"/>
  <c r="B68" i="28"/>
  <c r="A69" i="28"/>
  <c r="B69" i="28"/>
  <c r="A70" i="28"/>
  <c r="B70" i="28"/>
  <c r="A71" i="28"/>
  <c r="B71" i="28"/>
  <c r="A72" i="28"/>
  <c r="B72" i="28"/>
  <c r="A73" i="28"/>
  <c r="A74" i="28"/>
  <c r="E23" i="9"/>
  <c r="C16" i="9"/>
  <c r="W16" i="9" s="1"/>
  <c r="A34" i="9"/>
  <c r="A76" i="3"/>
  <c r="A33" i="9" s="1"/>
  <c r="A74" i="3"/>
  <c r="A32" i="9" s="1"/>
  <c r="A64" i="3"/>
  <c r="A31" i="9"/>
  <c r="A56" i="3"/>
  <c r="A30" i="9" s="1"/>
  <c r="A53" i="3"/>
  <c r="A29" i="9"/>
  <c r="A44" i="3"/>
  <c r="A28" i="9" s="1"/>
  <c r="A35" i="3"/>
  <c r="A27" i="9" s="1"/>
  <c r="A29" i="3"/>
  <c r="A26" i="9" s="1"/>
  <c r="A21" i="3"/>
  <c r="A25" i="9" s="1"/>
  <c r="A7" i="3"/>
  <c r="A24" i="9" s="1"/>
  <c r="A17" i="3"/>
  <c r="A2" i="20"/>
  <c r="A3" i="20"/>
  <c r="A2" i="16"/>
  <c r="J1" i="3"/>
  <c r="A2" i="7"/>
  <c r="B14" i="3"/>
  <c r="G13" i="3"/>
  <c r="G12" i="3"/>
  <c r="G11" i="3"/>
  <c r="G10" i="3"/>
  <c r="B70" i="3"/>
  <c r="A70" i="3"/>
  <c r="A69" i="3"/>
  <c r="B28" i="3"/>
  <c r="A28" i="3"/>
  <c r="A72" i="3"/>
  <c r="A71" i="3"/>
  <c r="A68" i="3"/>
  <c r="A67" i="3"/>
  <c r="A66" i="3"/>
  <c r="B72" i="3"/>
  <c r="B71" i="3"/>
  <c r="B69" i="3"/>
  <c r="B68" i="3"/>
  <c r="B67" i="3"/>
  <c r="B66" i="3"/>
  <c r="B10" i="3"/>
  <c r="A10" i="3"/>
  <c r="B27" i="3"/>
  <c r="B26" i="3"/>
  <c r="B25" i="3"/>
  <c r="B24" i="3"/>
  <c r="B23" i="3"/>
  <c r="B22" i="3"/>
  <c r="A27" i="3"/>
  <c r="B51" i="3"/>
  <c r="B50" i="3"/>
  <c r="B49" i="3"/>
  <c r="B48" i="3"/>
  <c r="B47" i="3"/>
  <c r="B46" i="3"/>
  <c r="B45" i="3"/>
  <c r="B42" i="3"/>
  <c r="B30" i="3"/>
  <c r="G8" i="3"/>
  <c r="B65" i="3"/>
  <c r="A65" i="3"/>
  <c r="B63" i="3"/>
  <c r="B62" i="3"/>
  <c r="B61" i="3"/>
  <c r="B60" i="3"/>
  <c r="B59" i="3"/>
  <c r="B58" i="3"/>
  <c r="B57" i="3"/>
  <c r="A63" i="3"/>
  <c r="A62" i="3"/>
  <c r="A61" i="3"/>
  <c r="A60" i="3"/>
  <c r="A59" i="3"/>
  <c r="A58" i="3"/>
  <c r="A57" i="3"/>
  <c r="A51" i="3"/>
  <c r="A50" i="3"/>
  <c r="A49" i="3"/>
  <c r="A48" i="3"/>
  <c r="A47" i="3"/>
  <c r="A46" i="3"/>
  <c r="A45" i="3"/>
  <c r="B55" i="3"/>
  <c r="B54" i="3"/>
  <c r="A55" i="3"/>
  <c r="A54" i="3"/>
  <c r="B43" i="3"/>
  <c r="B41" i="3"/>
  <c r="B40" i="3"/>
  <c r="B39" i="3"/>
  <c r="B38" i="3"/>
  <c r="B37" i="3"/>
  <c r="B36" i="3"/>
  <c r="A43" i="3"/>
  <c r="A42" i="3"/>
  <c r="A41" i="3"/>
  <c r="A40" i="3"/>
  <c r="A39" i="3"/>
  <c r="A38" i="3"/>
  <c r="A37" i="3"/>
  <c r="A36" i="3"/>
  <c r="B34" i="3"/>
  <c r="B33" i="3"/>
  <c r="B32" i="3"/>
  <c r="B31" i="3"/>
  <c r="A34" i="3"/>
  <c r="A33" i="3"/>
  <c r="A32" i="3"/>
  <c r="A31" i="3"/>
  <c r="A30" i="3"/>
  <c r="A26" i="3"/>
  <c r="A25" i="3"/>
  <c r="A24" i="3"/>
  <c r="A23" i="3"/>
  <c r="A22" i="3"/>
  <c r="B20" i="3"/>
  <c r="B19" i="3"/>
  <c r="B18" i="3"/>
  <c r="B17" i="3"/>
  <c r="B16" i="3"/>
  <c r="B15" i="3"/>
  <c r="B13" i="3"/>
  <c r="B12" i="3"/>
  <c r="B11" i="3"/>
  <c r="B9" i="3"/>
  <c r="B8" i="3"/>
  <c r="A20" i="3"/>
  <c r="A19" i="3"/>
  <c r="A18" i="3"/>
  <c r="A16" i="3"/>
  <c r="A15" i="3"/>
  <c r="A14" i="3"/>
  <c r="A13" i="3"/>
  <c r="A12" i="3"/>
  <c r="A11" i="3"/>
  <c r="A9" i="3"/>
  <c r="A8" i="3"/>
  <c r="B20" i="7"/>
  <c r="B69" i="7"/>
  <c r="B70" i="7"/>
  <c r="A70" i="7"/>
  <c r="A69" i="7"/>
  <c r="A73" i="7"/>
  <c r="B25" i="7"/>
  <c r="A25" i="7"/>
  <c r="B71" i="7"/>
  <c r="B68" i="7"/>
  <c r="B67" i="7"/>
  <c r="B66" i="7"/>
  <c r="B65" i="7"/>
  <c r="B54" i="7"/>
  <c r="B53" i="7"/>
  <c r="B50" i="7"/>
  <c r="B49" i="7"/>
  <c r="B48" i="7"/>
  <c r="B47" i="7"/>
  <c r="B46" i="7"/>
  <c r="B45" i="7"/>
  <c r="B44" i="7"/>
  <c r="A44" i="7"/>
  <c r="A54" i="7"/>
  <c r="A53" i="7"/>
  <c r="A52" i="7"/>
  <c r="A50" i="7"/>
  <c r="A49" i="7"/>
  <c r="A48" i="7"/>
  <c r="A47" i="7"/>
  <c r="A46" i="7"/>
  <c r="A45" i="7"/>
  <c r="A43" i="7"/>
  <c r="A16" i="7"/>
  <c r="A15" i="7"/>
  <c r="A14" i="7"/>
  <c r="A13" i="7"/>
  <c r="A12" i="7"/>
  <c r="A11" i="7"/>
  <c r="A10" i="7"/>
  <c r="A9" i="7"/>
  <c r="A8" i="7"/>
  <c r="A7" i="7"/>
  <c r="B6" i="7"/>
  <c r="A6" i="7"/>
  <c r="B24" i="7"/>
  <c r="B23" i="7"/>
  <c r="B22" i="7"/>
  <c r="B21" i="7"/>
  <c r="B19" i="7"/>
  <c r="A24" i="7"/>
  <c r="B41" i="7"/>
  <c r="B64" i="7"/>
  <c r="B62" i="7"/>
  <c r="B61" i="7"/>
  <c r="B60" i="7"/>
  <c r="B59" i="7"/>
  <c r="B58" i="7"/>
  <c r="B57" i="7"/>
  <c r="B56" i="7"/>
  <c r="B42" i="7"/>
  <c r="B40" i="7"/>
  <c r="B39" i="7"/>
  <c r="B38" i="7"/>
  <c r="B37" i="7"/>
  <c r="B36" i="7"/>
  <c r="B35" i="7"/>
  <c r="B33" i="7"/>
  <c r="B32" i="7"/>
  <c r="B31" i="7"/>
  <c r="B30" i="7"/>
  <c r="B29" i="7"/>
  <c r="B16" i="7"/>
  <c r="B15" i="7"/>
  <c r="B14" i="7"/>
  <c r="B13" i="7"/>
  <c r="B12" i="7"/>
  <c r="B11" i="7"/>
  <c r="B10" i="7"/>
  <c r="B9" i="7"/>
  <c r="B8" i="7"/>
  <c r="B7" i="7"/>
  <c r="B5" i="7"/>
  <c r="B4" i="7"/>
  <c r="A75" i="7"/>
  <c r="A71" i="7"/>
  <c r="A68" i="7"/>
  <c r="A67" i="7"/>
  <c r="A66" i="7"/>
  <c r="A65" i="7"/>
  <c r="A64" i="7"/>
  <c r="A63" i="7"/>
  <c r="A62" i="7"/>
  <c r="A61" i="7"/>
  <c r="A60" i="7"/>
  <c r="A59" i="7"/>
  <c r="A58" i="7"/>
  <c r="A57" i="7"/>
  <c r="A56" i="7"/>
  <c r="A55" i="7"/>
  <c r="A42" i="7"/>
  <c r="A41" i="7"/>
  <c r="A40" i="7"/>
  <c r="A39" i="7"/>
  <c r="A38" i="7"/>
  <c r="A37" i="7"/>
  <c r="A36" i="7"/>
  <c r="A35" i="7"/>
  <c r="A34" i="7"/>
  <c r="A33" i="7"/>
  <c r="A32" i="7"/>
  <c r="A31" i="7"/>
  <c r="A30" i="7"/>
  <c r="A29" i="7"/>
  <c r="A26" i="7"/>
  <c r="A23" i="7"/>
  <c r="A22" i="7"/>
  <c r="A21" i="7"/>
  <c r="A20" i="7"/>
  <c r="A19" i="7"/>
  <c r="A17" i="7"/>
  <c r="A5" i="7"/>
  <c r="A3" i="7"/>
  <c r="M34" i="9"/>
  <c r="M7" i="35" s="1"/>
  <c r="N34" i="9"/>
  <c r="N7" i="35"/>
  <c r="L5" i="39"/>
  <c r="H5" i="39"/>
  <c r="A9" i="20"/>
  <c r="C62" i="30"/>
  <c r="A6" i="32"/>
  <c r="A16" i="20"/>
  <c r="A10" i="32"/>
  <c r="Q17" i="9"/>
  <c r="Q26" i="9"/>
  <c r="Q25" i="9"/>
  <c r="A11" i="20"/>
  <c r="A8" i="32"/>
  <c r="A14" i="20"/>
  <c r="Q30" i="9"/>
  <c r="C44" i="3"/>
  <c r="G44" i="3" s="1"/>
  <c r="N13" i="39"/>
  <c r="Q32" i="9"/>
  <c r="Q28" i="9"/>
  <c r="A11" i="35"/>
  <c r="E15" i="39"/>
  <c r="B18" i="20"/>
  <c r="D7" i="37"/>
  <c r="O34" i="9"/>
  <c r="O7" i="35" s="1"/>
  <c r="O9" i="35" s="1"/>
  <c r="O11" i="35" s="1"/>
  <c r="P14" i="9"/>
  <c r="P16" i="9"/>
  <c r="P13" i="9"/>
  <c r="O21" i="9"/>
  <c r="O15" i="9" s="1"/>
  <c r="O10" i="9"/>
  <c r="D64" i="3"/>
  <c r="C10" i="37" s="1"/>
  <c r="F69" i="3"/>
  <c r="D69" i="28" s="1"/>
  <c r="C9" i="37"/>
  <c r="F56" i="3"/>
  <c r="C14" i="9" s="1"/>
  <c r="R14" i="9" s="1"/>
  <c r="R30" i="9" s="1"/>
  <c r="F44" i="3"/>
  <c r="E7" i="37" s="1"/>
  <c r="D19" i="28"/>
  <c r="D47" i="28"/>
  <c r="F35" i="3"/>
  <c r="E6" i="37" s="1"/>
  <c r="F29" i="3"/>
  <c r="E5" i="37" s="1"/>
  <c r="C5" i="37"/>
  <c r="A10" i="20"/>
  <c r="A15" i="20"/>
  <c r="A9" i="32"/>
  <c r="G7" i="9"/>
  <c r="G23" i="9" s="1"/>
  <c r="F23" i="9"/>
  <c r="D55" i="28"/>
  <c r="S21" i="9"/>
  <c r="S26" i="9" s="1"/>
  <c r="D44" i="28"/>
  <c r="H7" i="9"/>
  <c r="H23" i="9" s="1"/>
  <c r="T21" i="9"/>
  <c r="T32" i="9" s="1"/>
  <c r="F64" i="3"/>
  <c r="E10" i="37" s="1"/>
  <c r="V14" i="9"/>
  <c r="U14" i="9"/>
  <c r="E9" i="37"/>
  <c r="F53" i="3"/>
  <c r="D29" i="28"/>
  <c r="C10" i="9"/>
  <c r="V10" i="9" s="1"/>
  <c r="F7" i="3"/>
  <c r="D7" i="28" s="1"/>
  <c r="G9" i="3"/>
  <c r="E8" i="37"/>
  <c r="R10" i="9"/>
  <c r="R26" i="9" s="1"/>
  <c r="U10" i="9"/>
  <c r="C8" i="9"/>
  <c r="T8" i="9" s="1"/>
  <c r="T24" i="9" s="1"/>
  <c r="R31" i="9"/>
  <c r="Q31" i="9"/>
  <c r="R19" i="20"/>
  <c r="C29" i="3" l="1"/>
  <c r="G29" i="3" s="1"/>
  <c r="D4" i="39"/>
  <c r="A19" i="20"/>
  <c r="N14" i="39"/>
  <c r="E14" i="39" s="1"/>
  <c r="S32" i="9"/>
  <c r="C75" i="3"/>
  <c r="O12" i="9"/>
  <c r="C52" i="3"/>
  <c r="T31" i="9"/>
  <c r="E3" i="37"/>
  <c r="C15" i="9"/>
  <c r="S14" i="9"/>
  <c r="S30" i="9" s="1"/>
  <c r="T14" i="9"/>
  <c r="T30" i="9" s="1"/>
  <c r="I7" i="9"/>
  <c r="S17" i="9"/>
  <c r="C12" i="9"/>
  <c r="C64" i="3"/>
  <c r="G64" i="3" s="1"/>
  <c r="C77" i="3"/>
  <c r="A17" i="20"/>
  <c r="O11" i="9"/>
  <c r="O9" i="9"/>
  <c r="P15" i="9"/>
  <c r="C53" i="3"/>
  <c r="G53" i="3" s="1"/>
  <c r="N5" i="39"/>
  <c r="E5" i="39" s="1"/>
  <c r="N7" i="39"/>
  <c r="E7" i="39" s="1"/>
  <c r="B20" i="32"/>
  <c r="E21" i="32" s="1"/>
  <c r="E19" i="20"/>
  <c r="C10" i="35" s="1"/>
  <c r="T10" i="35" s="1"/>
  <c r="R8" i="9"/>
  <c r="S31" i="9"/>
  <c r="N4" i="39"/>
  <c r="E4" i="39" s="1"/>
  <c r="G7" i="3"/>
  <c r="D35" i="28"/>
  <c r="C11" i="9"/>
  <c r="D64" i="28"/>
  <c r="C73" i="3"/>
  <c r="C7" i="28"/>
  <c r="N21" i="9"/>
  <c r="O17" i="9"/>
  <c r="N8" i="39"/>
  <c r="E8" i="39" s="1"/>
  <c r="N6" i="39"/>
  <c r="E6" i="39" s="1"/>
  <c r="P9" i="9"/>
  <c r="V10" i="35"/>
  <c r="R24" i="9"/>
  <c r="S8" i="9"/>
  <c r="U8" i="9"/>
  <c r="V8" i="9"/>
  <c r="I23" i="9"/>
  <c r="J7" i="9"/>
  <c r="Q8" i="9"/>
  <c r="C13" i="9"/>
  <c r="D53" i="28"/>
  <c r="E9" i="39"/>
  <c r="N16" i="39"/>
  <c r="E16" i="39" s="1"/>
  <c r="D27" i="28"/>
  <c r="M21" i="9"/>
  <c r="N17" i="9"/>
  <c r="N11" i="9"/>
  <c r="D10" i="39"/>
  <c r="G56" i="3"/>
  <c r="C56" i="28"/>
  <c r="E13" i="39"/>
  <c r="C72" i="30"/>
  <c r="O15" i="39"/>
  <c r="B12" i="32"/>
  <c r="G12" i="37"/>
  <c r="T17" i="9"/>
  <c r="T26" i="9"/>
  <c r="T12" i="9"/>
  <c r="T28" i="9" s="1"/>
  <c r="S12" i="9"/>
  <c r="S28" i="9" s="1"/>
  <c r="V12" i="9"/>
  <c r="R12" i="9"/>
  <c r="R28" i="9" s="1"/>
  <c r="N16" i="9"/>
  <c r="N15" i="9"/>
  <c r="D5" i="39"/>
  <c r="G21" i="3"/>
  <c r="A7" i="32"/>
  <c r="A13" i="20"/>
  <c r="F12" i="32"/>
  <c r="C18" i="20"/>
  <c r="R32" i="9"/>
  <c r="R17" i="9"/>
  <c r="F21" i="3"/>
  <c r="C4" i="37"/>
  <c r="D52" i="3"/>
  <c r="D73" i="3" s="1"/>
  <c r="F79" i="3" s="1"/>
  <c r="U12" i="9"/>
  <c r="U21" i="9"/>
  <c r="N10" i="9"/>
  <c r="N9" i="9"/>
  <c r="E52" i="3"/>
  <c r="E73" i="3" s="1"/>
  <c r="O8" i="9"/>
  <c r="O14" i="9"/>
  <c r="O13" i="9"/>
  <c r="P10" i="9"/>
  <c r="P8" i="9"/>
  <c r="O16" i="9"/>
  <c r="P12" i="9"/>
  <c r="G2" i="9"/>
  <c r="N2" i="20"/>
  <c r="D2" i="14"/>
  <c r="K2" i="28"/>
  <c r="J2" i="40"/>
  <c r="U10" i="35" l="1"/>
  <c r="D10" i="35" s="1"/>
  <c r="N14" i="9"/>
  <c r="N13" i="9"/>
  <c r="N12" i="9"/>
  <c r="N8" i="9"/>
  <c r="N18" i="9" s="1"/>
  <c r="U11" i="9"/>
  <c r="V11" i="9"/>
  <c r="T11" i="9"/>
  <c r="T27" i="9" s="1"/>
  <c r="S11" i="9"/>
  <c r="S27" i="9" s="1"/>
  <c r="R11" i="9"/>
  <c r="R27" i="9" s="1"/>
  <c r="Q11" i="9"/>
  <c r="Q27" i="9" s="1"/>
  <c r="U32" i="9"/>
  <c r="U17" i="9"/>
  <c r="U29" i="9"/>
  <c r="U31" i="9"/>
  <c r="U30" i="9"/>
  <c r="U27" i="9"/>
  <c r="U26" i="9"/>
  <c r="V21" i="9"/>
  <c r="C9" i="9"/>
  <c r="E4" i="37"/>
  <c r="D21" i="28"/>
  <c r="F52" i="3"/>
  <c r="H21" i="3" s="1"/>
  <c r="D12" i="32"/>
  <c r="F13" i="32"/>
  <c r="J23" i="9"/>
  <c r="K7" i="9"/>
  <c r="F78" i="3"/>
  <c r="F80" i="3" s="1"/>
  <c r="U28" i="9"/>
  <c r="U24" i="9"/>
  <c r="T13" i="9"/>
  <c r="T29" i="9" s="1"/>
  <c r="R13" i="9"/>
  <c r="R29" i="9" s="1"/>
  <c r="Q13" i="9"/>
  <c r="Q29" i="9" s="1"/>
  <c r="S13" i="9"/>
  <c r="S29" i="9" s="1"/>
  <c r="S24" i="9"/>
  <c r="P18" i="9"/>
  <c r="O18" i="9"/>
  <c r="M11" i="9"/>
  <c r="M13" i="9"/>
  <c r="M12" i="9"/>
  <c r="M8" i="9"/>
  <c r="M16" i="9"/>
  <c r="M17" i="9"/>
  <c r="M10" i="9"/>
  <c r="M15" i="9"/>
  <c r="L21" i="9"/>
  <c r="M14" i="9"/>
  <c r="M9" i="9"/>
  <c r="Q18" i="9"/>
  <c r="Q24" i="9"/>
  <c r="W21" i="9" l="1"/>
  <c r="V29" i="9"/>
  <c r="V17" i="9"/>
  <c r="V32" i="9"/>
  <c r="V30" i="9"/>
  <c r="V27" i="9"/>
  <c r="V31" i="9"/>
  <c r="V26" i="9"/>
  <c r="V24" i="9"/>
  <c r="V28" i="9"/>
  <c r="D52" i="28"/>
  <c r="H7" i="3"/>
  <c r="F73" i="3"/>
  <c r="H44" i="3"/>
  <c r="H35" i="3"/>
  <c r="H64" i="3"/>
  <c r="H29" i="3"/>
  <c r="G52" i="3"/>
  <c r="L7" i="9"/>
  <c r="K23" i="9"/>
  <c r="M18" i="9"/>
  <c r="Q34" i="9"/>
  <c r="Q7" i="35" s="1"/>
  <c r="L15" i="9"/>
  <c r="L13" i="9"/>
  <c r="L12" i="9"/>
  <c r="L17" i="9"/>
  <c r="K21" i="9"/>
  <c r="L8" i="9"/>
  <c r="L10" i="9"/>
  <c r="L9" i="9"/>
  <c r="L14" i="9"/>
  <c r="L16" i="9"/>
  <c r="L11" i="9"/>
  <c r="U9" i="9"/>
  <c r="T9" i="9"/>
  <c r="S9" i="9"/>
  <c r="V9" i="9"/>
  <c r="R9" i="9"/>
  <c r="T25" i="9" l="1"/>
  <c r="T34" i="9" s="1"/>
  <c r="T7" i="35" s="1"/>
  <c r="T18" i="9"/>
  <c r="E43" i="28"/>
  <c r="E33" i="28"/>
  <c r="E31" i="28"/>
  <c r="E37" i="28"/>
  <c r="E23" i="28"/>
  <c r="E49" i="28"/>
  <c r="E42" i="28"/>
  <c r="D73" i="28"/>
  <c r="D75" i="28" s="1"/>
  <c r="E26" i="28"/>
  <c r="E36" i="28"/>
  <c r="E24" i="28"/>
  <c r="E41" i="28"/>
  <c r="E17" i="28"/>
  <c r="E30" i="28"/>
  <c r="E38" i="28"/>
  <c r="E11" i="28"/>
  <c r="E47" i="28"/>
  <c r="E35" i="28"/>
  <c r="E40" i="28"/>
  <c r="E19" i="28"/>
  <c r="E28" i="28"/>
  <c r="E34" i="28"/>
  <c r="E51" i="28"/>
  <c r="E39" i="28"/>
  <c r="E52" i="28"/>
  <c r="E75" i="28" s="1"/>
  <c r="E18" i="28"/>
  <c r="E13" i="28"/>
  <c r="F59" i="28"/>
  <c r="G59" i="28" s="1"/>
  <c r="E15" i="28"/>
  <c r="E16" i="28"/>
  <c r="E50" i="28"/>
  <c r="E14" i="28"/>
  <c r="E45" i="28"/>
  <c r="F62" i="28"/>
  <c r="G62" i="28" s="1"/>
  <c r="F57" i="28"/>
  <c r="E32" i="28"/>
  <c r="E25" i="28"/>
  <c r="E48" i="28"/>
  <c r="E46" i="28"/>
  <c r="E44" i="28"/>
  <c r="E9" i="28"/>
  <c r="F61" i="28"/>
  <c r="G61" i="28" s="1"/>
  <c r="E10" i="28"/>
  <c r="E29" i="28"/>
  <c r="E8" i="28"/>
  <c r="F60" i="28"/>
  <c r="G60" i="28" s="1"/>
  <c r="E12" i="28"/>
  <c r="E22" i="28"/>
  <c r="E20" i="28"/>
  <c r="E7" i="28"/>
  <c r="E27" i="28"/>
  <c r="R25" i="9"/>
  <c r="R18" i="9"/>
  <c r="U25" i="9"/>
  <c r="U34" i="9" s="1"/>
  <c r="U7" i="35" s="1"/>
  <c r="U18" i="9"/>
  <c r="H52" i="3"/>
  <c r="Q9" i="35"/>
  <c r="V25" i="9"/>
  <c r="V34" i="9" s="1"/>
  <c r="V7" i="35" s="1"/>
  <c r="V18" i="9"/>
  <c r="E21" i="28"/>
  <c r="L18" i="9"/>
  <c r="F81" i="3"/>
  <c r="F75" i="3"/>
  <c r="G73" i="3"/>
  <c r="S25" i="9"/>
  <c r="S34" i="9" s="1"/>
  <c r="S7" i="35" s="1"/>
  <c r="S9" i="35" s="1"/>
  <c r="S11" i="35" s="1"/>
  <c r="S18" i="9"/>
  <c r="K16" i="9"/>
  <c r="K17" i="9"/>
  <c r="K8" i="9"/>
  <c r="K9" i="9"/>
  <c r="K10" i="9"/>
  <c r="K14" i="9"/>
  <c r="J21" i="9"/>
  <c r="K13" i="9"/>
  <c r="K11" i="9"/>
  <c r="K15" i="9"/>
  <c r="K12" i="9"/>
  <c r="M7" i="9"/>
  <c r="L23" i="9"/>
  <c r="X21" i="9"/>
  <c r="W27" i="9"/>
  <c r="W25" i="9"/>
  <c r="W31" i="9"/>
  <c r="W26" i="9"/>
  <c r="W28" i="9"/>
  <c r="W29" i="9"/>
  <c r="W24" i="9"/>
  <c r="W17" i="9"/>
  <c r="W18" i="9" s="1"/>
  <c r="W30" i="9"/>
  <c r="W32" i="9"/>
  <c r="F58" i="28" l="1"/>
  <c r="G58" i="28" s="1"/>
  <c r="F63" i="28"/>
  <c r="G63" i="28" s="1"/>
  <c r="F22" i="28"/>
  <c r="F32" i="28"/>
  <c r="G32" i="28" s="1"/>
  <c r="F39" i="28"/>
  <c r="G39" i="28" s="1"/>
  <c r="F28" i="28"/>
  <c r="G28" i="28" s="1"/>
  <c r="F47" i="28"/>
  <c r="G47" i="28" s="1"/>
  <c r="F17" i="28"/>
  <c r="G17" i="28" s="1"/>
  <c r="F37" i="28"/>
  <c r="G37" i="28" s="1"/>
  <c r="J13" i="9"/>
  <c r="I21" i="9"/>
  <c r="J11" i="9"/>
  <c r="J12" i="9"/>
  <c r="J15" i="9"/>
  <c r="J8" i="9"/>
  <c r="J10" i="9"/>
  <c r="J14" i="9"/>
  <c r="J17" i="9"/>
  <c r="J16" i="9"/>
  <c r="J9" i="9"/>
  <c r="K18" i="9"/>
  <c r="F27" i="28"/>
  <c r="G27" i="28" s="1"/>
  <c r="F12" i="28"/>
  <c r="G12" i="28"/>
  <c r="F10" i="28"/>
  <c r="G10" i="28" s="1"/>
  <c r="F46" i="28"/>
  <c r="G46" i="28" s="1"/>
  <c r="F56" i="28"/>
  <c r="G56" i="28" s="1"/>
  <c r="G57" i="28"/>
  <c r="F50" i="28"/>
  <c r="G50" i="28" s="1"/>
  <c r="F13" i="28"/>
  <c r="G13" i="28" s="1"/>
  <c r="F51" i="28"/>
  <c r="G51" i="28" s="1"/>
  <c r="F19" i="28"/>
  <c r="G19" i="28" s="1"/>
  <c r="F11" i="28"/>
  <c r="G11" i="28" s="1"/>
  <c r="F41" i="28"/>
  <c r="G41" i="28" s="1"/>
  <c r="F42" i="28"/>
  <c r="G42" i="28"/>
  <c r="F31" i="28"/>
  <c r="G31" i="28"/>
  <c r="M23" i="9"/>
  <c r="N7" i="9"/>
  <c r="G75" i="3"/>
  <c r="Q11" i="35"/>
  <c r="F14" i="28"/>
  <c r="G14" i="28" s="1"/>
  <c r="X32" i="9"/>
  <c r="X31" i="9"/>
  <c r="X26" i="9"/>
  <c r="X24" i="9"/>
  <c r="Y21" i="9"/>
  <c r="X25" i="9"/>
  <c r="X27" i="9"/>
  <c r="X30" i="9"/>
  <c r="X28" i="9"/>
  <c r="X29" i="9"/>
  <c r="X17" i="9"/>
  <c r="X18" i="9" s="1"/>
  <c r="F48" i="28"/>
  <c r="G48" i="28" s="1"/>
  <c r="F16" i="28"/>
  <c r="G16" i="28" s="1"/>
  <c r="F18" i="28"/>
  <c r="G18" i="28" s="1"/>
  <c r="F34" i="28"/>
  <c r="G34" i="28" s="1"/>
  <c r="F40" i="28"/>
  <c r="G40" i="28" s="1"/>
  <c r="F38" i="28"/>
  <c r="G38" i="28" s="1"/>
  <c r="F24" i="28"/>
  <c r="G24" i="28" s="1"/>
  <c r="F36" i="28"/>
  <c r="G36" i="28"/>
  <c r="F49" i="28"/>
  <c r="G49" i="28" s="1"/>
  <c r="F33" i="28"/>
  <c r="G33" i="28" s="1"/>
  <c r="W34" i="9"/>
  <c r="W7" i="35" s="1"/>
  <c r="R34" i="9"/>
  <c r="R7" i="35" s="1"/>
  <c r="F20" i="28"/>
  <c r="G20" i="28" s="1"/>
  <c r="F8" i="28"/>
  <c r="G8" i="28"/>
  <c r="F9" i="28"/>
  <c r="G9" i="28" s="1"/>
  <c r="F25" i="28"/>
  <c r="G25" i="28" s="1"/>
  <c r="F45" i="28"/>
  <c r="F15" i="28"/>
  <c r="G15" i="28" s="1"/>
  <c r="F55" i="28"/>
  <c r="G55" i="28" s="1"/>
  <c r="F30" i="28"/>
  <c r="G30" i="28"/>
  <c r="F54" i="28"/>
  <c r="F26" i="28"/>
  <c r="G26" i="28" s="1"/>
  <c r="F23" i="28"/>
  <c r="G23" i="28" s="1"/>
  <c r="F43" i="28"/>
  <c r="G43" i="28" s="1"/>
  <c r="J18" i="9" l="1"/>
  <c r="I17" i="9"/>
  <c r="I15" i="9"/>
  <c r="I11" i="9"/>
  <c r="I13" i="9"/>
  <c r="I10" i="9"/>
  <c r="I8" i="9"/>
  <c r="I16" i="9"/>
  <c r="I14" i="9"/>
  <c r="I12" i="9"/>
  <c r="I9" i="9"/>
  <c r="H21" i="9"/>
  <c r="F29" i="28"/>
  <c r="G29" i="28" s="1"/>
  <c r="F7" i="28"/>
  <c r="G7" i="28" s="1"/>
  <c r="Z21" i="9"/>
  <c r="Y24" i="9"/>
  <c r="Y32" i="9"/>
  <c r="Y26" i="9"/>
  <c r="Y30" i="9"/>
  <c r="Y28" i="9"/>
  <c r="Y17" i="9"/>
  <c r="Y18" i="9" s="1"/>
  <c r="Y29" i="9"/>
  <c r="Y25" i="9"/>
  <c r="Y31" i="9"/>
  <c r="Y27" i="9"/>
  <c r="R9" i="35"/>
  <c r="F21" i="28"/>
  <c r="G21" i="28" s="1"/>
  <c r="F35" i="28"/>
  <c r="G35" i="28" s="1"/>
  <c r="F44" i="28"/>
  <c r="F53" i="28"/>
  <c r="G53" i="28" s="1"/>
  <c r="G54" i="28"/>
  <c r="G45" i="28"/>
  <c r="X34" i="9"/>
  <c r="X7" i="35" s="1"/>
  <c r="N23" i="9"/>
  <c r="O7" i="9"/>
  <c r="G22" i="28"/>
  <c r="O23" i="9" l="1"/>
  <c r="P7" i="9"/>
  <c r="R11" i="35"/>
  <c r="Y34" i="9"/>
  <c r="Y7" i="35" s="1"/>
  <c r="F52" i="28"/>
  <c r="F75" i="28" s="1"/>
  <c r="G44" i="28"/>
  <c r="Z25" i="9"/>
  <c r="Z29" i="9"/>
  <c r="Z31" i="9"/>
  <c r="Z28" i="9"/>
  <c r="Z30" i="9"/>
  <c r="AA21" i="9"/>
  <c r="Z32" i="9"/>
  <c r="Z17" i="9"/>
  <c r="Z18" i="9" s="1"/>
  <c r="Z27" i="9"/>
  <c r="Z26" i="9"/>
  <c r="Z24" i="9"/>
  <c r="H9" i="9"/>
  <c r="H8" i="9"/>
  <c r="H13" i="9"/>
  <c r="H15" i="9"/>
  <c r="H12" i="9"/>
  <c r="H10" i="9"/>
  <c r="H16" i="9"/>
  <c r="H11" i="9"/>
  <c r="H14" i="9"/>
  <c r="H17" i="9"/>
  <c r="G21" i="9"/>
  <c r="I18" i="9"/>
  <c r="Z34" i="9" l="1"/>
  <c r="Z7" i="35" s="1"/>
  <c r="G13" i="9"/>
  <c r="G14" i="9"/>
  <c r="G11" i="9"/>
  <c r="F21" i="9"/>
  <c r="G10" i="9"/>
  <c r="G9" i="9"/>
  <c r="G15" i="9"/>
  <c r="G12" i="9"/>
  <c r="G16" i="9"/>
  <c r="G8" i="9"/>
  <c r="G17" i="9"/>
  <c r="AA25" i="9"/>
  <c r="AA32" i="9"/>
  <c r="AA28" i="9"/>
  <c r="AA27" i="9"/>
  <c r="AA24" i="9"/>
  <c r="AA31" i="9"/>
  <c r="AA26" i="9"/>
  <c r="AA29" i="9"/>
  <c r="AB21" i="9"/>
  <c r="AA30" i="9"/>
  <c r="AA17" i="9"/>
  <c r="AA18" i="9" s="1"/>
  <c r="G52" i="28"/>
  <c r="P23" i="9"/>
  <c r="Q7" i="9"/>
  <c r="H18" i="9"/>
  <c r="G18" i="9" l="1"/>
  <c r="R7" i="9"/>
  <c r="Q23" i="9"/>
  <c r="AA34" i="9"/>
  <c r="AA7" i="35" s="1"/>
  <c r="AB27" i="9"/>
  <c r="AB25" i="9"/>
  <c r="AB29" i="9"/>
  <c r="AB26" i="9"/>
  <c r="AB28" i="9"/>
  <c r="AB31" i="9"/>
  <c r="AC21" i="9"/>
  <c r="AB24" i="9"/>
  <c r="AB17" i="9"/>
  <c r="AB18" i="9" s="1"/>
  <c r="AB30" i="9"/>
  <c r="AB32" i="9"/>
  <c r="F17" i="9"/>
  <c r="F13" i="9"/>
  <c r="F15" i="9"/>
  <c r="F12" i="9"/>
  <c r="E21" i="9"/>
  <c r="F10" i="9"/>
  <c r="F14" i="9"/>
  <c r="F11" i="9"/>
  <c r="F16" i="9"/>
  <c r="F8" i="9"/>
  <c r="F9" i="9"/>
  <c r="G75" i="28"/>
  <c r="E8" i="9" l="1"/>
  <c r="E10" i="9"/>
  <c r="D10" i="9" s="1"/>
  <c r="E16" i="9"/>
  <c r="D16" i="9" s="1"/>
  <c r="E9" i="9"/>
  <c r="D9" i="9" s="1"/>
  <c r="E11" i="9"/>
  <c r="D11" i="9" s="1"/>
  <c r="E12" i="9"/>
  <c r="D12" i="9" s="1"/>
  <c r="E15" i="9"/>
  <c r="D15" i="9" s="1"/>
  <c r="E17" i="9"/>
  <c r="E14" i="9"/>
  <c r="D14" i="9" s="1"/>
  <c r="E13" i="9"/>
  <c r="D13" i="9" s="1"/>
  <c r="AB34" i="9"/>
  <c r="AB7" i="35" s="1"/>
  <c r="AC28" i="9"/>
  <c r="AC29" i="9"/>
  <c r="AC24" i="9"/>
  <c r="AC31" i="9"/>
  <c r="AC30" i="9"/>
  <c r="AC17" i="9"/>
  <c r="AC18" i="9" s="1"/>
  <c r="AC25" i="9"/>
  <c r="AC26" i="9"/>
  <c r="AC27" i="9"/>
  <c r="AC32" i="9"/>
  <c r="AD21" i="9"/>
  <c r="F18" i="9"/>
  <c r="R23" i="9"/>
  <c r="S7" i="9"/>
  <c r="AE21" i="9" l="1"/>
  <c r="AD26" i="9"/>
  <c r="AD31" i="9"/>
  <c r="AD30" i="9"/>
  <c r="AD24" i="9"/>
  <c r="AD28" i="9"/>
  <c r="AD27" i="9"/>
  <c r="AD17" i="9"/>
  <c r="AD18" i="9" s="1"/>
  <c r="AD29" i="9"/>
  <c r="AD25" i="9"/>
  <c r="AD32" i="9"/>
  <c r="AC34" i="9"/>
  <c r="AC7" i="35" s="1"/>
  <c r="S23" i="9"/>
  <c r="T7" i="9"/>
  <c r="D8" i="9"/>
  <c r="E18" i="9"/>
  <c r="U7" i="9" l="1"/>
  <c r="T23" i="9"/>
  <c r="AD34" i="9"/>
  <c r="AD7" i="35" s="1"/>
  <c r="AE30" i="9"/>
  <c r="AE29" i="9"/>
  <c r="AE25" i="9"/>
  <c r="AE27" i="9"/>
  <c r="AE17" i="9"/>
  <c r="AE18" i="9" s="1"/>
  <c r="AE26" i="9"/>
  <c r="AE28" i="9"/>
  <c r="AE24" i="9"/>
  <c r="AE32" i="9"/>
  <c r="AF21" i="9"/>
  <c r="AE31" i="9"/>
  <c r="AE34" i="9" l="1"/>
  <c r="AE7" i="35" s="1"/>
  <c r="AF24" i="9"/>
  <c r="AF26" i="9"/>
  <c r="AF29" i="9"/>
  <c r="AF28" i="9"/>
  <c r="AF32" i="9"/>
  <c r="AF31" i="9"/>
  <c r="AG21" i="9"/>
  <c r="AF17" i="9"/>
  <c r="AF18" i="9" s="1"/>
  <c r="AF27" i="9"/>
  <c r="AF25" i="9"/>
  <c r="AF30" i="9"/>
  <c r="U23" i="9"/>
  <c r="V7" i="9"/>
  <c r="W7" i="9" l="1"/>
  <c r="V23" i="9"/>
  <c r="AF34" i="9"/>
  <c r="AF7" i="35" s="1"/>
  <c r="AG27" i="9"/>
  <c r="AG17" i="9"/>
  <c r="AG18" i="9" s="1"/>
  <c r="AG26" i="9"/>
  <c r="AG29" i="9"/>
  <c r="AG25" i="9"/>
  <c r="AG24" i="9"/>
  <c r="AG30" i="9"/>
  <c r="AG31" i="9"/>
  <c r="AG28" i="9"/>
  <c r="AG32" i="9"/>
  <c r="AH21" i="9"/>
  <c r="AH31" i="9" l="1"/>
  <c r="AH28" i="9"/>
  <c r="AH27" i="9"/>
  <c r="AI21" i="9"/>
  <c r="AH32" i="9"/>
  <c r="AH17" i="9"/>
  <c r="AH30" i="9"/>
  <c r="AH29" i="9"/>
  <c r="AH25" i="9"/>
  <c r="AH24" i="9"/>
  <c r="AH26" i="9"/>
  <c r="AG34" i="9"/>
  <c r="AG7" i="35" s="1"/>
  <c r="W23" i="9"/>
  <c r="X7" i="9"/>
  <c r="AI26" i="9" l="1"/>
  <c r="C26" i="9" s="1"/>
  <c r="J29" i="3" s="1"/>
  <c r="AI29" i="9"/>
  <c r="C29" i="9" s="1"/>
  <c r="J53" i="3" s="1"/>
  <c r="AI27" i="9"/>
  <c r="C27" i="9" s="1"/>
  <c r="J35" i="3" s="1"/>
  <c r="AI31" i="9"/>
  <c r="C31" i="9" s="1"/>
  <c r="J64" i="3" s="1"/>
  <c r="AI30" i="9"/>
  <c r="C30" i="9" s="1"/>
  <c r="J56" i="3" s="1"/>
  <c r="AI25" i="9"/>
  <c r="C25" i="9" s="1"/>
  <c r="J21" i="3" s="1"/>
  <c r="AI28" i="9"/>
  <c r="C28" i="9" s="1"/>
  <c r="J44" i="3" s="1"/>
  <c r="AI17" i="9"/>
  <c r="AI18" i="9" s="1"/>
  <c r="AI32" i="9"/>
  <c r="C32" i="9" s="1"/>
  <c r="J74" i="3" s="1"/>
  <c r="AI24" i="9"/>
  <c r="X23" i="9"/>
  <c r="Y7" i="9"/>
  <c r="AH34" i="9"/>
  <c r="AH7" i="35" s="1"/>
  <c r="C7" i="35" s="1"/>
  <c r="AH18" i="9"/>
  <c r="D17" i="9" l="1"/>
  <c r="D18" i="9" s="1"/>
  <c r="Z7" i="9"/>
  <c r="Y23" i="9"/>
  <c r="C17" i="9"/>
  <c r="B12" i="20"/>
  <c r="K35" i="3"/>
  <c r="F6" i="37" s="1"/>
  <c r="J39" i="3"/>
  <c r="C35" i="30" s="1"/>
  <c r="J37" i="3"/>
  <c r="C33" i="30" s="1"/>
  <c r="G6" i="37"/>
  <c r="J36" i="3"/>
  <c r="C32" i="30" s="1"/>
  <c r="J42" i="3"/>
  <c r="C38" i="30" s="1"/>
  <c r="C31" i="30"/>
  <c r="J41" i="3"/>
  <c r="C37" i="30" s="1"/>
  <c r="B6" i="32"/>
  <c r="O7" i="39"/>
  <c r="J40" i="3"/>
  <c r="C36" i="30" s="1"/>
  <c r="J38" i="3"/>
  <c r="C34" i="30" s="1"/>
  <c r="J43" i="3"/>
  <c r="C39" i="30" s="1"/>
  <c r="AI34" i="9"/>
  <c r="C24" i="9"/>
  <c r="B10" i="20"/>
  <c r="K21" i="3"/>
  <c r="F4" i="37" s="1"/>
  <c r="C17" i="30"/>
  <c r="B4" i="32"/>
  <c r="O5" i="39"/>
  <c r="G4" i="37"/>
  <c r="J25" i="3"/>
  <c r="C21" i="30" s="1"/>
  <c r="J28" i="3"/>
  <c r="C24" i="30" s="1"/>
  <c r="J27" i="3"/>
  <c r="C23" i="30" s="1"/>
  <c r="J22" i="3"/>
  <c r="C18" i="30" s="1"/>
  <c r="J23" i="3"/>
  <c r="C19" i="30" s="1"/>
  <c r="J26" i="3"/>
  <c r="C22" i="30" s="1"/>
  <c r="J24" i="3"/>
  <c r="C20" i="30" s="1"/>
  <c r="B8" i="32"/>
  <c r="G8" i="37"/>
  <c r="B14" i="20"/>
  <c r="K53" i="3"/>
  <c r="F8" i="37" s="1"/>
  <c r="C49" i="30"/>
  <c r="O9" i="39"/>
  <c r="J54" i="3"/>
  <c r="C50" i="30" s="1"/>
  <c r="J55" i="3"/>
  <c r="C51" i="30" s="1"/>
  <c r="B10" i="32"/>
  <c r="J65" i="3"/>
  <c r="C61" i="30" s="1"/>
  <c r="K64" i="3"/>
  <c r="F10" i="37" s="1"/>
  <c r="J72" i="3"/>
  <c r="C68" i="30" s="1"/>
  <c r="O13" i="39"/>
  <c r="C60" i="30"/>
  <c r="J67" i="3"/>
  <c r="C63" i="30" s="1"/>
  <c r="J69" i="3"/>
  <c r="C65" i="30" s="1"/>
  <c r="J71" i="3"/>
  <c r="C67" i="30" s="1"/>
  <c r="G10" i="37"/>
  <c r="J70" i="3"/>
  <c r="C66" i="30" s="1"/>
  <c r="J68" i="3"/>
  <c r="C64" i="30" s="1"/>
  <c r="B16" i="20"/>
  <c r="M16" i="20" s="1"/>
  <c r="O8" i="39"/>
  <c r="G7" i="37"/>
  <c r="J45" i="3"/>
  <c r="C41" i="30" s="1"/>
  <c r="J46" i="3"/>
  <c r="C42" i="30" s="1"/>
  <c r="B13" i="20"/>
  <c r="M13" i="20" s="1"/>
  <c r="J47" i="3"/>
  <c r="C43" i="30" s="1"/>
  <c r="J49" i="3"/>
  <c r="C45" i="30" s="1"/>
  <c r="J50" i="3"/>
  <c r="C46" i="30" s="1"/>
  <c r="C40" i="30"/>
  <c r="J48" i="3"/>
  <c r="C44" i="30" s="1"/>
  <c r="K44" i="3"/>
  <c r="F7" i="37" s="1"/>
  <c r="J51" i="3"/>
  <c r="C47" i="30" s="1"/>
  <c r="B7" i="32"/>
  <c r="K74" i="3"/>
  <c r="F11" i="37" s="1"/>
  <c r="C70" i="30"/>
  <c r="O14" i="39"/>
  <c r="G11" i="37"/>
  <c r="B17" i="20"/>
  <c r="B11" i="32"/>
  <c r="J58" i="3"/>
  <c r="C54" i="30" s="1"/>
  <c r="J59" i="3"/>
  <c r="C55" i="30" s="1"/>
  <c r="K56" i="3"/>
  <c r="F9" i="37" s="1"/>
  <c r="C52" i="30"/>
  <c r="J61" i="3"/>
  <c r="C57" i="30" s="1"/>
  <c r="B9" i="32"/>
  <c r="B15" i="20"/>
  <c r="J63" i="3"/>
  <c r="C59" i="30" s="1"/>
  <c r="J57" i="3"/>
  <c r="C53" i="30" s="1"/>
  <c r="J60" i="3"/>
  <c r="C56" i="30" s="1"/>
  <c r="G9" i="37"/>
  <c r="O10" i="39"/>
  <c r="J62" i="3"/>
  <c r="C58" i="30" s="1"/>
  <c r="G5" i="37"/>
  <c r="B5" i="32"/>
  <c r="J33" i="3"/>
  <c r="C29" i="30" s="1"/>
  <c r="O6" i="39"/>
  <c r="J30" i="3"/>
  <c r="C26" i="30" s="1"/>
  <c r="J34" i="3"/>
  <c r="C30" i="30" s="1"/>
  <c r="J31" i="3"/>
  <c r="C27" i="30" s="1"/>
  <c r="J32" i="3"/>
  <c r="C28" i="30" s="1"/>
  <c r="C25" i="30"/>
  <c r="K29" i="3"/>
  <c r="F5" i="37" s="1"/>
  <c r="B11" i="20"/>
  <c r="M15" i="20" l="1"/>
  <c r="F15" i="20" s="1"/>
  <c r="G9" i="32" s="1"/>
  <c r="M10" i="20"/>
  <c r="F10" i="20" s="1"/>
  <c r="G4" i="32" s="1"/>
  <c r="H10" i="20"/>
  <c r="D10" i="20" s="1"/>
  <c r="M12" i="20"/>
  <c r="F12" i="20" s="1"/>
  <c r="G6" i="32" s="1"/>
  <c r="F76" i="3"/>
  <c r="C18" i="9"/>
  <c r="F13" i="20"/>
  <c r="G7" i="32" s="1"/>
  <c r="M14" i="20"/>
  <c r="F14" i="20" s="1"/>
  <c r="G8" i="32" s="1"/>
  <c r="J7" i="3"/>
  <c r="C34" i="9"/>
  <c r="J77" i="3" s="1"/>
  <c r="M11" i="20"/>
  <c r="F11" i="20" s="1"/>
  <c r="G5" i="32" s="1"/>
  <c r="F16" i="20"/>
  <c r="G10" i="32" s="1"/>
  <c r="H16" i="20"/>
  <c r="D16" i="20" s="1"/>
  <c r="Z23" i="9"/>
  <c r="AA7" i="9"/>
  <c r="H11" i="20" l="1"/>
  <c r="D11" i="20" s="1"/>
  <c r="H14" i="20"/>
  <c r="D14" i="20" s="1"/>
  <c r="H12" i="20"/>
  <c r="D12" i="20" s="1"/>
  <c r="H15" i="20"/>
  <c r="D15" i="20" s="1"/>
  <c r="C15" i="20" s="1"/>
  <c r="E4" i="32"/>
  <c r="D4" i="32" s="1"/>
  <c r="C10" i="20"/>
  <c r="E10" i="32"/>
  <c r="D10" i="32" s="1"/>
  <c r="C16" i="20"/>
  <c r="B19" i="20"/>
  <c r="B13" i="32"/>
  <c r="O16" i="39"/>
  <c r="C73" i="30"/>
  <c r="J84" i="3"/>
  <c r="J83" i="3"/>
  <c r="G13" i="37"/>
  <c r="H13" i="20"/>
  <c r="E6" i="32"/>
  <c r="D6" i="32" s="1"/>
  <c r="C12" i="20"/>
  <c r="E9" i="32"/>
  <c r="D9" i="32" s="1"/>
  <c r="AA23" i="9"/>
  <c r="AB7" i="9"/>
  <c r="E5" i="32"/>
  <c r="D5" i="32" s="1"/>
  <c r="C11" i="20"/>
  <c r="E8" i="32"/>
  <c r="D8" i="32" s="1"/>
  <c r="C14" i="20"/>
  <c r="E12" i="37"/>
  <c r="K76" i="3"/>
  <c r="F12" i="37" s="1"/>
  <c r="F77" i="3"/>
  <c r="B3" i="32"/>
  <c r="C3" i="30"/>
  <c r="O4" i="39"/>
  <c r="G3" i="37"/>
  <c r="J17" i="3"/>
  <c r="C13" i="30" s="1"/>
  <c r="J19" i="3"/>
  <c r="C15" i="30" s="1"/>
  <c r="J18" i="3"/>
  <c r="C14" i="30" s="1"/>
  <c r="J10" i="3"/>
  <c r="C6" i="30" s="1"/>
  <c r="J16" i="3"/>
  <c r="C12" i="30" s="1"/>
  <c r="J15" i="3"/>
  <c r="C11" i="30" s="1"/>
  <c r="B9" i="20"/>
  <c r="J14" i="3"/>
  <c r="C10" i="30" s="1"/>
  <c r="J8" i="3"/>
  <c r="C4" i="30" s="1"/>
  <c r="J12" i="3"/>
  <c r="C8" i="30" s="1"/>
  <c r="K7" i="3"/>
  <c r="F3" i="37" s="1"/>
  <c r="J20" i="3"/>
  <c r="C16" i="30" s="1"/>
  <c r="J13" i="3"/>
  <c r="C9" i="30" s="1"/>
  <c r="J11" i="3"/>
  <c r="C7" i="30" s="1"/>
  <c r="J9" i="3"/>
  <c r="C5" i="30" s="1"/>
  <c r="J52" i="3"/>
  <c r="D13" i="20" l="1"/>
  <c r="C48" i="30"/>
  <c r="J73" i="3"/>
  <c r="J82" i="3"/>
  <c r="G77" i="3"/>
  <c r="I64" i="3"/>
  <c r="I77" i="3"/>
  <c r="I56" i="3"/>
  <c r="E13" i="37"/>
  <c r="I7" i="3"/>
  <c r="I44" i="3"/>
  <c r="I74" i="3"/>
  <c r="I35" i="3"/>
  <c r="I29" i="3"/>
  <c r="I53" i="3"/>
  <c r="I21" i="3"/>
  <c r="I52" i="3"/>
  <c r="I73" i="3"/>
  <c r="I75" i="3"/>
  <c r="AC7" i="9"/>
  <c r="AB23" i="9"/>
  <c r="K77" i="3"/>
  <c r="F13" i="37" s="1"/>
  <c r="M9" i="20"/>
  <c r="M17" i="20" s="1"/>
  <c r="I76" i="3"/>
  <c r="E7" i="32"/>
  <c r="D7" i="32" s="1"/>
  <c r="C13" i="20"/>
  <c r="P20" i="20"/>
  <c r="L20" i="20"/>
  <c r="Q20" i="20"/>
  <c r="K20" i="20"/>
  <c r="J20" i="20"/>
  <c r="I20" i="20"/>
  <c r="E20" i="20"/>
  <c r="N20" i="20"/>
  <c r="R20" i="20"/>
  <c r="O20" i="20"/>
  <c r="H9" i="20" l="1"/>
  <c r="H17" i="20" s="1"/>
  <c r="AD7" i="9"/>
  <c r="AC23" i="9"/>
  <c r="F9" i="20"/>
  <c r="G3" i="32" s="1"/>
  <c r="C69" i="30"/>
  <c r="J75" i="3"/>
  <c r="C71" i="30" s="1"/>
  <c r="D9" i="20"/>
  <c r="W8" i="35" l="1"/>
  <c r="D17" i="20"/>
  <c r="W9" i="35"/>
  <c r="F17" i="20"/>
  <c r="G11" i="32" s="1"/>
  <c r="G13" i="32" s="1"/>
  <c r="H19" i="20"/>
  <c r="E3" i="32"/>
  <c r="C9" i="20"/>
  <c r="M19" i="20"/>
  <c r="AD23" i="9"/>
  <c r="AE7" i="9"/>
  <c r="D3" i="32" l="1"/>
  <c r="D19" i="20"/>
  <c r="H20" i="20"/>
  <c r="C17" i="20"/>
  <c r="E11" i="32"/>
  <c r="D11" i="32" s="1"/>
  <c r="AE23" i="9"/>
  <c r="AF7" i="9"/>
  <c r="M20" i="20"/>
  <c r="F19" i="20"/>
  <c r="W11" i="35"/>
  <c r="C19" i="20" l="1"/>
  <c r="C8" i="35"/>
  <c r="H6" i="28"/>
  <c r="D20" i="20"/>
  <c r="D21" i="20" s="1"/>
  <c r="H59" i="28"/>
  <c r="K59" i="28" s="1"/>
  <c r="H61" i="28"/>
  <c r="K61" i="28" s="1"/>
  <c r="H58" i="28"/>
  <c r="K58" i="28" s="1"/>
  <c r="H63" i="28"/>
  <c r="K63" i="28" s="1"/>
  <c r="H60" i="28"/>
  <c r="K60" i="28" s="1"/>
  <c r="H62" i="28"/>
  <c r="K62" i="28" s="1"/>
  <c r="H34" i="28"/>
  <c r="K34" i="28" s="1"/>
  <c r="H38" i="28"/>
  <c r="K38" i="28" s="1"/>
  <c r="H24" i="28"/>
  <c r="K24" i="28" s="1"/>
  <c r="H16" i="28"/>
  <c r="K16" i="28" s="1"/>
  <c r="H28" i="28"/>
  <c r="K28" i="28" s="1"/>
  <c r="H51" i="28"/>
  <c r="K51" i="28" s="1"/>
  <c r="H36" i="28"/>
  <c r="K36" i="28" s="1"/>
  <c r="H46" i="28"/>
  <c r="K46" i="28" s="1"/>
  <c r="H31" i="28"/>
  <c r="K31" i="28" s="1"/>
  <c r="H56" i="28"/>
  <c r="H50" i="28"/>
  <c r="K50" i="28" s="1"/>
  <c r="H57" i="28"/>
  <c r="K57" i="28" s="1"/>
  <c r="H25" i="28"/>
  <c r="K25" i="28" s="1"/>
  <c r="H48" i="28"/>
  <c r="K48" i="28" s="1"/>
  <c r="H11" i="28"/>
  <c r="K11" i="28" s="1"/>
  <c r="H23" i="28"/>
  <c r="K23" i="28" s="1"/>
  <c r="H43" i="28"/>
  <c r="K43" i="28" s="1"/>
  <c r="H27" i="28"/>
  <c r="K27" i="28" s="1"/>
  <c r="H26" i="28"/>
  <c r="K26" i="28" s="1"/>
  <c r="H15" i="28"/>
  <c r="K15" i="28" s="1"/>
  <c r="H14" i="28"/>
  <c r="K14" i="28" s="1"/>
  <c r="H42" i="28"/>
  <c r="K42" i="28" s="1"/>
  <c r="H12" i="28"/>
  <c r="K12" i="28" s="1"/>
  <c r="H30" i="28"/>
  <c r="K30" i="28" s="1"/>
  <c r="H20" i="28"/>
  <c r="K20" i="28" s="1"/>
  <c r="H18" i="28"/>
  <c r="K18" i="28" s="1"/>
  <c r="H49" i="28"/>
  <c r="K49" i="28" s="1"/>
  <c r="H8" i="28"/>
  <c r="K8" i="28" s="1"/>
  <c r="H33" i="28"/>
  <c r="K33" i="28" s="1"/>
  <c r="H17" i="28"/>
  <c r="K17" i="28" s="1"/>
  <c r="H41" i="28"/>
  <c r="K41" i="28" s="1"/>
  <c r="H9" i="28"/>
  <c r="K9" i="28" s="1"/>
  <c r="H40" i="28"/>
  <c r="K40" i="28" s="1"/>
  <c r="H10" i="28"/>
  <c r="K10" i="28" s="1"/>
  <c r="H19" i="28"/>
  <c r="K19" i="28" s="1"/>
  <c r="H32" i="28"/>
  <c r="K32" i="28" s="1"/>
  <c r="H47" i="28"/>
  <c r="K47" i="28" s="1"/>
  <c r="H13" i="28"/>
  <c r="K13" i="28" s="1"/>
  <c r="H55" i="28"/>
  <c r="K55" i="28" s="1"/>
  <c r="H39" i="28"/>
  <c r="K39" i="28" s="1"/>
  <c r="H37" i="28"/>
  <c r="K37" i="28" s="1"/>
  <c r="H22" i="28"/>
  <c r="K22" i="28" s="1"/>
  <c r="H21" i="28"/>
  <c r="H53" i="28"/>
  <c r="H54" i="28"/>
  <c r="K54" i="28" s="1"/>
  <c r="K53" i="28" s="1"/>
  <c r="H45" i="28"/>
  <c r="K45" i="28" s="1"/>
  <c r="H35" i="28"/>
  <c r="H7" i="28"/>
  <c r="H29" i="28"/>
  <c r="H44" i="28"/>
  <c r="H52" i="28"/>
  <c r="AF23" i="9"/>
  <c r="AG7" i="9"/>
  <c r="F20" i="20"/>
  <c r="E21" i="20" s="1"/>
  <c r="C9" i="35"/>
  <c r="E13" i="32"/>
  <c r="K44" i="28" l="1"/>
  <c r="K21" i="28"/>
  <c r="D22" i="20"/>
  <c r="AG23" i="9"/>
  <c r="AH7" i="9"/>
  <c r="E22" i="32"/>
  <c r="D13" i="32"/>
  <c r="K7" i="28"/>
  <c r="K29" i="28"/>
  <c r="K56" i="28"/>
  <c r="U8" i="35"/>
  <c r="V8" i="35"/>
  <c r="T8" i="35"/>
  <c r="C11" i="35"/>
  <c r="H75" i="28"/>
  <c r="K35" i="28"/>
  <c r="K52" i="28" l="1"/>
  <c r="K75" i="28" s="1"/>
  <c r="D8" i="35"/>
  <c r="T9" i="35"/>
  <c r="AH23" i="9"/>
  <c r="AI7" i="9"/>
  <c r="AI23" i="9" s="1"/>
  <c r="V9" i="35"/>
  <c r="V11" i="35" s="1"/>
  <c r="U9" i="35"/>
  <c r="U11" i="35" s="1"/>
  <c r="D9" i="35" l="1"/>
  <c r="T11" i="35"/>
  <c r="D11" i="35" s="1"/>
</calcChain>
</file>

<file path=xl/comments1.xml><?xml version="1.0" encoding="utf-8"?>
<comments xmlns="http://schemas.openxmlformats.org/spreadsheetml/2006/main">
  <authors>
    <author>HerreS</author>
    <author>herres</author>
  </authors>
  <commentList>
    <comment ref="J3" authorId="0" shapeId="0">
      <text>
        <r>
          <rPr>
            <sz val="12"/>
            <color indexed="81"/>
            <rFont val="Tahoma"/>
            <family val="2"/>
          </rPr>
          <t>Year of Base Year Dollars should match the year in "Today's Date."</t>
        </r>
      </text>
    </comment>
    <comment ref="J6" authorId="0" shapeId="0">
      <text>
        <r>
          <rPr>
            <sz val="12"/>
            <color indexed="81"/>
            <rFont val="Tahoma"/>
            <family val="2"/>
          </rPr>
          <t>YOE Dollars automatically arrive from Inflation Worksheet.</t>
        </r>
        <r>
          <rPr>
            <sz val="8"/>
            <color indexed="81"/>
            <rFont val="Tahoma"/>
            <family val="2"/>
          </rPr>
          <t xml:space="preserve">
</t>
        </r>
      </text>
    </comment>
    <comment ref="D8" authorId="1" shapeId="0">
      <text>
        <r>
          <rPr>
            <sz val="12"/>
            <color indexed="81"/>
            <rFont val="Tahoma"/>
            <family val="2"/>
          </rPr>
          <t>For all cells, enter costs to the nearest $1.  Note, all costs will be displayed to the nearest $1,000! 
'Green' shaded areas are computed automatically and locked by FTA.  'White' cells should be
 used for manual entry.</t>
        </r>
      </text>
    </comment>
    <comment ref="J8" authorId="1" shapeId="0">
      <text>
        <r>
          <rPr>
            <sz val="12"/>
            <color indexed="81"/>
            <rFont val="Tahoma"/>
            <family val="2"/>
          </rPr>
          <t>YOE costs for individual line items within a Category are derived as a percentage of the YOE cost of the Category.</t>
        </r>
      </text>
    </comment>
    <comment ref="I19" authorId="1" shapeId="0">
      <text>
        <r>
          <rPr>
            <sz val="12"/>
            <color indexed="81"/>
            <rFont val="Tahoma"/>
            <family val="2"/>
          </rPr>
          <t xml:space="preserve">Preparing for bid:
For each separate contract package generate a Main Worksheet and an Inflation Worksheet separately, and aggregate into this Build Main worksheet.  Additional worksheets should be maintained for contract billing and reporting only.  </t>
        </r>
        <r>
          <rPr>
            <b/>
            <sz val="12"/>
            <color indexed="10"/>
            <rFont val="Tahoma"/>
            <family val="2"/>
          </rPr>
          <t xml:space="preserve">DO NOT alter the SCC workbook to create/insert additional worksheets.   </t>
        </r>
        <r>
          <rPr>
            <sz val="12"/>
            <color indexed="81"/>
            <rFont val="Tahoma"/>
            <family val="2"/>
          </rPr>
          <t xml:space="preserve"> 
In the Special Conditions of the Contract, require the construction contractor to update these worksheets and submit them with the monthly pay application.  
This should make it easy to track costs in the SCC format throughout construction, and make it easy to submit the final costs to FTA at contract closeout</t>
        </r>
        <r>
          <rPr>
            <sz val="11"/>
            <color indexed="81"/>
            <rFont val="Tahoma"/>
            <family val="2"/>
          </rPr>
          <t>.</t>
        </r>
      </text>
    </comment>
    <comment ref="F76" authorId="0" shapeId="0">
      <text>
        <r>
          <rPr>
            <sz val="12"/>
            <color indexed="81"/>
            <rFont val="Tahoma"/>
            <family val="2"/>
          </rPr>
          <t xml:space="preserve">Enter finance charges on Inflation Worksheet.  </t>
        </r>
      </text>
    </comment>
  </commentList>
</comments>
</file>

<file path=xl/comments10.xml><?xml version="1.0" encoding="utf-8"?>
<comments xmlns="http://schemas.openxmlformats.org/spreadsheetml/2006/main">
  <authors>
    <author>herres</author>
    <author>benjamin.owen</author>
  </authors>
  <commentList>
    <comment ref="I2" authorId="0" shapeId="0">
      <text>
        <r>
          <rPr>
            <sz val="10"/>
            <color indexed="81"/>
            <rFont val="Tahoma"/>
            <family val="2"/>
          </rPr>
          <t>Add more tri-columns as required to show all funding.</t>
        </r>
      </text>
    </comment>
    <comment ref="C4" authorId="1" shapeId="0">
      <text>
        <r>
          <rPr>
            <sz val="10"/>
            <color indexed="81"/>
            <rFont val="Tahoma"/>
            <family val="2"/>
          </rPr>
          <t xml:space="preserve">Delete rows that are not needed.
</t>
        </r>
      </text>
    </comment>
  </commentList>
</comments>
</file>

<file path=xl/comments11.xml><?xml version="1.0" encoding="utf-8"?>
<comments xmlns="http://schemas.openxmlformats.org/spreadsheetml/2006/main">
  <authors>
    <author>herres</author>
    <author>benjamin.owen</author>
  </authors>
  <commentList>
    <comment ref="D1" authorId="0" shapeId="0">
      <text>
        <r>
          <rPr>
            <sz val="12"/>
            <color indexed="81"/>
            <rFont val="Tahoma"/>
            <family val="2"/>
          </rPr>
          <t>Delete unnecessary columns.</t>
        </r>
        <r>
          <rPr>
            <sz val="8"/>
            <color indexed="81"/>
            <rFont val="Tahoma"/>
            <family val="2"/>
          </rPr>
          <t xml:space="preserve">
</t>
        </r>
      </text>
    </comment>
    <comment ref="A2" authorId="1" shapeId="0">
      <text>
        <r>
          <rPr>
            <sz val="11"/>
            <color indexed="81"/>
            <rFont val="Tahoma"/>
            <family val="2"/>
          </rPr>
          <t xml:space="preserve">Delete rows that are not needed.
</t>
        </r>
      </text>
    </comment>
  </commentList>
</comments>
</file>

<file path=xl/comments2.xml><?xml version="1.0" encoding="utf-8"?>
<comments xmlns="http://schemas.openxmlformats.org/spreadsheetml/2006/main">
  <authors>
    <author>Sheikh Yusif, Ahmad (FTA)</author>
    <author>herres</author>
  </authors>
  <commentList>
    <comment ref="Q21" authorId="0" shapeId="0">
      <text>
        <r>
          <rPr>
            <sz val="12"/>
            <color indexed="81"/>
            <rFont val="Tahoma"/>
            <family val="2"/>
          </rPr>
          <t>In the Base Year no inflation multiplier is used.</t>
        </r>
      </text>
    </comment>
    <comment ref="E24" authorId="1" shapeId="0">
      <text>
        <r>
          <rPr>
            <sz val="12"/>
            <color indexed="81"/>
            <rFont val="Tahoma"/>
            <family val="2"/>
          </rPr>
          <t xml:space="preserve">For past years, </t>
        </r>
        <r>
          <rPr>
            <u/>
            <sz val="12"/>
            <color indexed="81"/>
            <rFont val="Tahoma"/>
            <family val="2"/>
          </rPr>
          <t>enter the actual dollars spent in each year</t>
        </r>
        <r>
          <rPr>
            <sz val="12"/>
            <color indexed="81"/>
            <rFont val="Tahoma"/>
            <family val="2"/>
          </rPr>
          <t>.  The dollars will inflate when converted to the current base year.</t>
        </r>
      </text>
    </comment>
    <comment ref="E33" authorId="1" shapeId="0">
      <text>
        <r>
          <rPr>
            <sz val="12"/>
            <color indexed="81"/>
            <rFont val="Tahoma"/>
            <family val="2"/>
          </rPr>
          <t>Enter Finance Charges on this line.</t>
        </r>
      </text>
    </comment>
  </commentList>
</comments>
</file>

<file path=xl/comments3.xml><?xml version="1.0" encoding="utf-8"?>
<comments xmlns="http://schemas.openxmlformats.org/spreadsheetml/2006/main">
  <authors>
    <author>herres</author>
  </authors>
  <commentList>
    <comment ref="E6" authorId="0" shapeId="0">
      <text>
        <r>
          <rPr>
            <sz val="11"/>
            <color indexed="81"/>
            <rFont val="Tahoma"/>
            <family val="2"/>
          </rPr>
          <t>Delete years that are not applicable.</t>
        </r>
      </text>
    </comment>
  </commentList>
</comments>
</file>

<file path=xl/comments4.xml><?xml version="1.0" encoding="utf-8"?>
<comments xmlns="http://schemas.openxmlformats.org/spreadsheetml/2006/main">
  <authors>
    <author>HerreS</author>
    <author>herres</author>
  </authors>
  <commentList>
    <comment ref="I60" authorId="0" shapeId="0">
      <text>
        <r>
          <rPr>
            <sz val="12"/>
            <color indexed="81"/>
            <rFont val="Tahoma"/>
            <family val="2"/>
          </rPr>
          <t>The range for buses is 12 to 18 years.  Provide supporting documentation for an estimated useful life of more than 12 years.</t>
        </r>
        <r>
          <rPr>
            <sz val="8"/>
            <color indexed="81"/>
            <rFont val="Tahoma"/>
            <family val="2"/>
          </rPr>
          <t xml:space="preserve">
</t>
        </r>
      </text>
    </comment>
    <comment ref="E75" authorId="1" shapeId="0">
      <text>
        <r>
          <rPr>
            <sz val="12"/>
            <color indexed="81"/>
            <rFont val="Tahoma"/>
            <family val="2"/>
          </rPr>
          <t>E75 and F75 are double-checks</t>
        </r>
        <r>
          <rPr>
            <sz val="10"/>
            <color indexed="81"/>
            <rFont val="Tahoma"/>
            <family val="2"/>
          </rPr>
          <t xml:space="preserve">
</t>
        </r>
      </text>
    </comment>
  </commentList>
</comments>
</file>

<file path=xl/comments5.xml><?xml version="1.0" encoding="utf-8"?>
<comments xmlns="http://schemas.openxmlformats.org/spreadsheetml/2006/main">
  <authors>
    <author>herres</author>
    <author>benjamin.owen</author>
  </authors>
  <commentList>
    <comment ref="R7" authorId="0" shapeId="0">
      <text>
        <r>
          <rPr>
            <sz val="10"/>
            <color indexed="81"/>
            <rFont val="Tahoma"/>
            <family val="2"/>
          </rPr>
          <t>Insert additional columns as required.</t>
        </r>
      </text>
    </comment>
    <comment ref="A9" authorId="1" shapeId="0">
      <text>
        <r>
          <rPr>
            <sz val="10"/>
            <color indexed="81"/>
            <rFont val="Tahoma"/>
            <family val="2"/>
          </rPr>
          <t>Delete rows that are not needed.</t>
        </r>
      </text>
    </comment>
  </commentList>
</comments>
</file>

<file path=xl/comments6.xml><?xml version="1.0" encoding="utf-8"?>
<comments xmlns="http://schemas.openxmlformats.org/spreadsheetml/2006/main">
  <authors>
    <author>benjamin.owen</author>
  </authors>
  <commentList>
    <comment ref="N6" authorId="0" shapeId="0">
      <text>
        <r>
          <rPr>
            <sz val="12"/>
            <color indexed="81"/>
            <rFont val="Arial"/>
            <family val="2"/>
          </rPr>
          <t>The information reported below should match what is reported in the financial plan.  FTA uses this data to get an understanding of future demand for Section 5309 funds.  The inputs should not assume Section 5309 funding in fiscal years for which appropriations have already occurred and the project did not receive anything.</t>
        </r>
      </text>
    </comment>
  </commentList>
</comments>
</file>

<file path=xl/comments7.xml><?xml version="1.0" encoding="utf-8"?>
<comments xmlns="http://schemas.openxmlformats.org/spreadsheetml/2006/main">
  <authors>
    <author>herres</author>
    <author>benjamin.owen</author>
  </authors>
  <commentList>
    <comment ref="B1" authorId="0" shapeId="0">
      <text>
        <r>
          <rPr>
            <sz val="12"/>
            <color indexed="81"/>
            <rFont val="Tahoma"/>
            <family val="2"/>
          </rPr>
          <t xml:space="preserve">This sheet, SSGA A3T1, and the sheets that follow become Attachments to the SSGA
</t>
        </r>
      </text>
    </comment>
    <comment ref="B3" authorId="1" shapeId="0">
      <text>
        <r>
          <rPr>
            <sz val="12"/>
            <color indexed="81"/>
            <rFont val="Tahoma"/>
            <family val="2"/>
          </rPr>
          <t>Delete rows that are not needed.</t>
        </r>
      </text>
    </comment>
  </commentList>
</comments>
</file>

<file path=xl/comments8.xml><?xml version="1.0" encoding="utf-8"?>
<comments xmlns="http://schemas.openxmlformats.org/spreadsheetml/2006/main">
  <authors>
    <author>benjamin.owen</author>
  </authors>
  <commentList>
    <comment ref="G3" authorId="0" shapeId="0">
      <text>
        <r>
          <rPr>
            <sz val="12"/>
            <color indexed="81"/>
            <rFont val="Tahoma"/>
            <family val="2"/>
          </rPr>
          <t xml:space="preserve">Delete rows that are not needed.
</t>
        </r>
      </text>
    </comment>
  </commentList>
</comments>
</file>

<file path=xl/comments9.xml><?xml version="1.0" encoding="utf-8"?>
<comments xmlns="http://schemas.openxmlformats.org/spreadsheetml/2006/main">
  <authors>
    <author>herres</author>
    <author>benjamin.owen</author>
  </authors>
  <commentList>
    <comment ref="F2" authorId="0" shapeId="0">
      <text>
        <r>
          <rPr>
            <sz val="14"/>
            <color indexed="81"/>
            <rFont val="Tahoma"/>
            <family val="2"/>
          </rPr>
          <t xml:space="preserve">Add columns as required to show all federal funding.
</t>
        </r>
      </text>
    </comment>
    <comment ref="A3" authorId="1" shapeId="0">
      <text>
        <r>
          <rPr>
            <sz val="12"/>
            <color indexed="81"/>
            <rFont val="Tahoma"/>
            <family val="2"/>
          </rPr>
          <t>Delete rows that are not needed.</t>
        </r>
        <r>
          <rPr>
            <sz val="9"/>
            <color indexed="81"/>
            <rFont val="Tahoma"/>
            <family val="2"/>
          </rPr>
          <t xml:space="preserve">
</t>
        </r>
      </text>
    </comment>
    <comment ref="A19" authorId="0" shapeId="0">
      <text>
        <r>
          <rPr>
            <sz val="12"/>
            <color indexed="81"/>
            <rFont val="Tahoma"/>
            <family val="2"/>
          </rPr>
          <t xml:space="preserve">Add rows as needed to show all federal funding. </t>
        </r>
        <r>
          <rPr>
            <sz val="8"/>
            <color indexed="81"/>
            <rFont val="Tahoma"/>
            <family val="2"/>
          </rPr>
          <t xml:space="preserve">
</t>
        </r>
      </text>
    </comment>
  </commentList>
</comments>
</file>

<file path=xl/sharedStrings.xml><?xml version="1.0" encoding="utf-8"?>
<sst xmlns="http://schemas.openxmlformats.org/spreadsheetml/2006/main" count="376" uniqueCount="323">
  <si>
    <t>PROJECT NAME - (this is the one Scope)</t>
  </si>
  <si>
    <r>
      <t>Describe</t>
    </r>
    <r>
      <rPr>
        <sz val="11"/>
        <color indexed="18"/>
        <rFont val="Arial"/>
        <family val="2"/>
      </rPr>
      <t xml:space="preserve"> the project elements to explain the unit costs shown on the Main Worksheet.  Example:  A 20-mile new light rail project has its guideway entirely on grade except for a one-eighth mile bridge over a river. The bridge or aerial structure may have a relatively high unit cost because there is little economy of scale. 
Mention precedents and reference points used in the development of costs for this project. Mention other aspects of this project that were important considerations in estimating costs.  These could include the physical context, site constraints; design parameters; institutional, contracting and procurement conditions; project schedule, etc.  </t>
    </r>
  </si>
  <si>
    <t>Insert comments, notes, etc.</t>
  </si>
  <si>
    <t>YOE Total Project Cost per Mile Not Including Vehicles (X000)</t>
  </si>
  <si>
    <t xml:space="preserve">Include professional services associated with the vehicle component of the project.  These costs may include agency staff oversight and administration, vehicle consultants, design and manufacturing contractors, legal counsel, warranty and insurance costs, etc. </t>
  </si>
  <si>
    <t xml:space="preserve">Include professional services associated with the real estate component of the project.  These costs may include agency staff oversight and administration, real estate and relocation consultants, legal counsel, court expenses, insurance, etc. </t>
  </si>
  <si>
    <t>.13 Bus School Used</t>
  </si>
  <si>
    <t>.14 Bus Dual Mode</t>
  </si>
  <si>
    <t>.20 Light Rail Cars</t>
  </si>
  <si>
    <t>.21 Heavy Rail Cars</t>
  </si>
  <si>
    <t>.23 Commuter Rail Car Trailer</t>
  </si>
  <si>
    <t>.22 Commuter Rail Self Propelled Electric</t>
  </si>
  <si>
    <t xml:space="preserve">.24 Commuter Rail Locomotive Diesel </t>
  </si>
  <si>
    <t>.25 Commuter Rail Locomotive Electric</t>
  </si>
  <si>
    <t>.26 Commuter Rail Cars Used</t>
  </si>
  <si>
    <t>.27 Commuter Rail Locomotive Used</t>
  </si>
  <si>
    <t>.28 Commuter Rail Self Propelled - Diesel</t>
  </si>
  <si>
    <t>Light Rail Cars</t>
  </si>
  <si>
    <t>Include foundation excavation; guideway structures including caissons, columns, bridges, viaducts, cross-overs, fly-overs.</t>
  </si>
  <si>
    <t>Include station structures including caissons, columns, platforms, superstructures, etc.</t>
  </si>
  <si>
    <t>Include retaining walls, backfill, structure.</t>
  </si>
  <si>
    <t>Include tunneling by means of a tunnel boring machine, drill blasting, mining, and immersed tube tunneling; tunnel structure and finishes.</t>
  </si>
  <si>
    <t>Include excavation, retaining walls, backfill, underground guideway structure and finishes.</t>
  </si>
  <si>
    <t>Include project-wide clearing, demolition and fine grading.</t>
  </si>
  <si>
    <r>
      <t xml:space="preserve">Except for guideway and track associated with a yard, include all guideway and track costs associated with support facilities in </t>
    </r>
    <r>
      <rPr>
        <i/>
        <sz val="10"/>
        <color indexed="18"/>
        <rFont val="Arial"/>
        <family val="2"/>
      </rPr>
      <t xml:space="preserve">10 Guideway &amp; Track Elements </t>
    </r>
    <r>
      <rPr>
        <sz val="10"/>
        <color indexed="18"/>
        <rFont val="Arial"/>
        <family val="2"/>
      </rPr>
      <t xml:space="preserve">above. </t>
    </r>
  </si>
  <si>
    <t>Pedestrian / bike access and accommodation, landscaping</t>
  </si>
  <si>
    <t>100  FINANCE CHARGES</t>
  </si>
  <si>
    <t>70 VEHICLES (number)</t>
  </si>
  <si>
    <t>60 ROW, LAND, EXISTING IMPROVEMENTS</t>
  </si>
  <si>
    <t>50  SYSTEMS</t>
  </si>
  <si>
    <t>40 SITEWORK &amp; SPECIAL CONDITIONS</t>
  </si>
  <si>
    <t>30 SUPPORT FACILITIES: YARDS, SHOPS, ADMIN. BLDGS</t>
  </si>
  <si>
    <t>10 GUIDEWAY &amp; TRACK ELEMENTS (route miles)</t>
  </si>
  <si>
    <t>20 STATIONS, STOPS, TERMINALS, INTERMODAL (number)</t>
  </si>
  <si>
    <t>Include construction of earthen berms.</t>
  </si>
  <si>
    <t>Include rails, connectors.</t>
  </si>
  <si>
    <t>Include rails, ties; ballast where applicable</t>
  </si>
  <si>
    <t>Include rails, ties and ballast.</t>
  </si>
  <si>
    <t>Include transitional curves.</t>
  </si>
  <si>
    <t>Include upcharge for vib/noise dampening to any track condition above.</t>
  </si>
  <si>
    <t>Include service, inspection, and storage facilities and equipment.</t>
  </si>
  <si>
    <t>Include heavy maintenance and overhaul facilities and equipment.</t>
  </si>
  <si>
    <t>Include all site utilities - storm, sewer, water, gas, electric.</t>
  </si>
  <si>
    <t>Include other environmental mitigation not listed.</t>
  </si>
  <si>
    <t>Temporary Facilities and other indirect costs during construction</t>
  </si>
  <si>
    <t>Include fare sales and swipe machines, fare counting equipment.</t>
  </si>
  <si>
    <t>Include Vans, Sedan/Station Wagon, Cable Car, People Mover, Monorail, Car/Inclined Railway, Ferry Boat, Transferred Vehicle</t>
  </si>
  <si>
    <t xml:space="preserve">Light Maintenance Facility </t>
  </si>
  <si>
    <t>Heavy Maintenance Facility</t>
  </si>
  <si>
    <t>Communications</t>
  </si>
  <si>
    <t>Central Control</t>
  </si>
  <si>
    <t>Demolition, Clearing, Earthwork</t>
  </si>
  <si>
    <t>Site Utilities, Utility Relocation</t>
  </si>
  <si>
    <t>Surveys, Testing, Investigation, Inspection</t>
  </si>
  <si>
    <t>Track:  Ballasted</t>
  </si>
  <si>
    <t>Track:  Embedded</t>
  </si>
  <si>
    <t>Track:  Vibration and noise dampening</t>
  </si>
  <si>
    <t>Relocation of existing households and businesses</t>
  </si>
  <si>
    <t>Today's Date</t>
  </si>
  <si>
    <t>Yr of Revenue Ops</t>
  </si>
  <si>
    <t>Quantity</t>
  </si>
  <si>
    <t>YOE Total Project Cost per Mile (X000)</t>
  </si>
  <si>
    <t>Administration Building:  Office, sales, storage, revenue counting</t>
  </si>
  <si>
    <t>Haz. mat'l, contam'd soil removal/mitigation, ground water treatments</t>
  </si>
  <si>
    <t xml:space="preserve">Other stations, landings, terminals:  Intermodal, ferry, trolley, etc. </t>
  </si>
  <si>
    <t>Environmental mitigation, e.g. wetlands, historic/archeologic, parks</t>
  </si>
  <si>
    <t xml:space="preserve">Joint development </t>
  </si>
  <si>
    <t>YEAR OF EXPENDITURE DOLLARS (X$000)</t>
  </si>
  <si>
    <t>Percentage of Total Project Cost</t>
  </si>
  <si>
    <t>Track:  Special (switches, turnouts)</t>
  </si>
  <si>
    <t>Light Rail</t>
  </si>
  <si>
    <t>Heavy Rail</t>
  </si>
  <si>
    <t>Commuter Rail</t>
  </si>
  <si>
    <t>Bus</t>
  </si>
  <si>
    <t>Other</t>
  </si>
  <si>
    <t>Non-revenue vehicles</t>
  </si>
  <si>
    <t>Spare parts</t>
  </si>
  <si>
    <t>Inflation Rate</t>
  </si>
  <si>
    <t>Compounded Inflation Factor</t>
  </si>
  <si>
    <t>Storage or Maintenance of Way Building</t>
  </si>
  <si>
    <t>Guideway: At-grade exclusive right-of-way</t>
  </si>
  <si>
    <t>Guideway: At-grade semi-exclusive (allows cross-traffic)</t>
  </si>
  <si>
    <t>Guideway: At-grade in mixed traffic</t>
  </si>
  <si>
    <t>Guideway: Aerial structure</t>
  </si>
  <si>
    <t>Guideway: Built-up fill</t>
  </si>
  <si>
    <t>Guideway: Underground cut &amp; cover</t>
  </si>
  <si>
    <t>Guideway: Underground tunnel</t>
  </si>
  <si>
    <t>Track:  Direct fixation</t>
  </si>
  <si>
    <t>Train control and signals</t>
  </si>
  <si>
    <t>Traffic signals and crossing protection</t>
  </si>
  <si>
    <t>Traction power distribution:  catenary and third rail</t>
  </si>
  <si>
    <t xml:space="preserve">Traction power supply:  substations </t>
  </si>
  <si>
    <t>Fare collection system and equipment</t>
  </si>
  <si>
    <t>Automobile, bus, van accessways including roads, parking lots</t>
  </si>
  <si>
    <t xml:space="preserve">Purchase or lease of real estate  </t>
  </si>
  <si>
    <t>Site structures including retaining walls, sound walls</t>
  </si>
  <si>
    <t>At-grade station, stop, shelter, mall, terminal, platform</t>
  </si>
  <si>
    <t>Aerial station, stop, shelter, mall, terminal, platform</t>
  </si>
  <si>
    <t xml:space="preserve">Underground station, stop, shelter, mall, terminal, platform </t>
  </si>
  <si>
    <t>Guideway: Retained cut or fill</t>
  </si>
  <si>
    <t>Yard and Yard Track</t>
  </si>
  <si>
    <t>Elevators, escalators</t>
  </si>
  <si>
    <t>Project Management for Design and Construction</t>
  </si>
  <si>
    <t xml:space="preserve">Construction Administration &amp; Management </t>
  </si>
  <si>
    <t>Automobile parking multi-story structure</t>
  </si>
  <si>
    <t>YOE Construction Cost per Mile (X000)</t>
  </si>
  <si>
    <t>BASE YEAR DOLLARS (X$000)</t>
  </si>
  <si>
    <t>Base Year
Dollars Unit Cost
(X000)</t>
  </si>
  <si>
    <t>Base Year Dollars
Percentage
of
Construction
Cost</t>
  </si>
  <si>
    <t>Base Year
Dollars
Percentage
of
Total
Project Cost</t>
  </si>
  <si>
    <t>YOE Dollars Total
(X000)</t>
  </si>
  <si>
    <t>GUIDEWAY &amp; TRACK ELEMENTS</t>
  </si>
  <si>
    <t>STATIONS, STOPS, TERMINALS, INTERMODAL</t>
  </si>
  <si>
    <t>SUPPORT FACILITIES:  YARDS, SHOPS, ADMIN BLDGS</t>
  </si>
  <si>
    <t>SITEWORK &amp; SPECIAL CONDITIONS</t>
  </si>
  <si>
    <t>SYSTEMS</t>
  </si>
  <si>
    <t>ROW, LAND, EXISTING IMPROVEMENTS</t>
  </si>
  <si>
    <t>VEHICLES</t>
  </si>
  <si>
    <t>FINANCE CHARGES</t>
  </si>
  <si>
    <t>Years of Useful Life</t>
  </si>
  <si>
    <t xml:space="preserve">Include yard construction, guideway and track associated with yard.  </t>
  </si>
  <si>
    <t>13____</t>
  </si>
  <si>
    <t>PROFESSIONAL SERVICES</t>
  </si>
  <si>
    <t>UNALLOCATED CONTINGENCY</t>
  </si>
  <si>
    <t>90 UNALLOCATED CONTINGENCY</t>
  </si>
  <si>
    <t>Legal; Permits; Review Fees by other agencies, cities, etc.</t>
  </si>
  <si>
    <t>Double-Check Total</t>
  </si>
  <si>
    <t>Base Yr Dollars</t>
  </si>
  <si>
    <t>YOE Dollars</t>
  </si>
  <si>
    <t>12</t>
  </si>
  <si>
    <t>Subtotal (10 - 80)</t>
  </si>
  <si>
    <t>Subtotal (10 - 90)</t>
  </si>
  <si>
    <t>Total Project Cost (10 - 100)</t>
  </si>
  <si>
    <t>Construction Subtotal (10 - 50)</t>
  </si>
  <si>
    <t>Base Year
Dollars w/o Contingency
(X000)</t>
  </si>
  <si>
    <t>Base Year Dollars Allocated Contingency
(X000)</t>
  </si>
  <si>
    <t>Base Year
Dollars
TOTAL
(X000)</t>
  </si>
  <si>
    <t>.01 Bus STD 40 FT</t>
  </si>
  <si>
    <t>.02 Bus STD 35 FT</t>
  </si>
  <si>
    <t>.03 Bus 30 FT</t>
  </si>
  <si>
    <t>.04 Bus &lt; 30 FT</t>
  </si>
  <si>
    <t>.05 Bus School</t>
  </si>
  <si>
    <t>.06 Bus Articulated</t>
  </si>
  <si>
    <t>.08 Bus Intercity</t>
  </si>
  <si>
    <t>.09 Bus Trolley STD</t>
  </si>
  <si>
    <t>.10 Bus Trolley Artic.</t>
  </si>
  <si>
    <t>.11 Bus Double Deck</t>
  </si>
  <si>
    <t>.12 Bus Used</t>
  </si>
  <si>
    <t>.15 Vans</t>
  </si>
  <si>
    <t>.16 Sedan / Station Wagon</t>
  </si>
  <si>
    <t>.30 Cable Car</t>
  </si>
  <si>
    <t>.31 People Mover</t>
  </si>
  <si>
    <t>.32 Car, Incline Railway</t>
  </si>
  <si>
    <t>.33 Ferry Boats</t>
  </si>
  <si>
    <t>.39 Transferred Vehicles</t>
  </si>
  <si>
    <t>.07 Bus Commuter / Suburban</t>
  </si>
  <si>
    <t>.40 Spare Parts/Assoc.Capital</t>
  </si>
  <si>
    <t>13.13.XX</t>
  </si>
  <si>
    <t xml:space="preserve">     /  Maintenance Items</t>
  </si>
  <si>
    <t>Scope Code</t>
  </si>
  <si>
    <t>ALI
Code</t>
  </si>
  <si>
    <t>13.13.20</t>
  </si>
  <si>
    <t>YOE
Cost
(X000)</t>
  </si>
  <si>
    <t>Qty</t>
  </si>
  <si>
    <t>Scope and Activity Line Item Descriptions</t>
  </si>
  <si>
    <t>SUPPORT FACILITIES, YARDS, SHOPS, ADMIN. BLDGS.</t>
  </si>
  <si>
    <t xml:space="preserve">Start Date </t>
  </si>
  <si>
    <t>In compliance with Uniform Relocation Act.</t>
  </si>
  <si>
    <t>Include signal prioritization at intersections.</t>
  </si>
  <si>
    <t xml:space="preserve">Include passenger information systems at stations and on vehicles (real time travel information; static maps and schedules).  
Include equipment to allow communications among vehicles and with central control.  </t>
  </si>
  <si>
    <t>Yr of Base Year $</t>
  </si>
  <si>
    <t>Cat. 80
Prof. Svc. spread proportionally
over
Cats. 10 - 50
(X000)</t>
  </si>
  <si>
    <t>Spread
Cat. 90 Unalloc. Cont. according to perceived risks
(X000)</t>
  </si>
  <si>
    <t>Total Base Year Dollars
(X000)</t>
  </si>
  <si>
    <t>Revised Total Base Year Dollars
(X000)</t>
  </si>
  <si>
    <t>I N F L A T I O N   W O R K S H E E T</t>
  </si>
  <si>
    <t>S C H E D U L E</t>
  </si>
  <si>
    <t>13.14.XX</t>
  </si>
  <si>
    <t>Engineering &amp; Design</t>
  </si>
  <si>
    <t>13.11.XX</t>
  </si>
  <si>
    <t>Purchase - Replacement</t>
  </si>
  <si>
    <t>13.12.XX</t>
  </si>
  <si>
    <t>Purchase - Expansion</t>
  </si>
  <si>
    <t>Rehabilitation / Rebuild</t>
  </si>
  <si>
    <t>Mid Life Rebuild (Rail)</t>
  </si>
  <si>
    <t>13.15.XX</t>
  </si>
  <si>
    <t xml:space="preserve">Lease - Replacement </t>
  </si>
  <si>
    <t>13.16.XX</t>
  </si>
  <si>
    <t xml:space="preserve">Lease - Expansion  </t>
  </si>
  <si>
    <t>13.18.XX</t>
  </si>
  <si>
    <t xml:space="preserve">Vehicle Overhaul </t>
  </si>
  <si>
    <t>13.17.00</t>
  </si>
  <si>
    <t>Unallocated Contingency as % of Subtotal (10 - 80)</t>
  </si>
  <si>
    <t>Start up</t>
  </si>
  <si>
    <t xml:space="preserve">M A I N  W O R K S H E E T - B U I L D  A L T E R N A T I V E </t>
  </si>
  <si>
    <t xml:space="preserve">F U N D I N G  S O U R C E S  B Y  C A T E G O R Y  </t>
  </si>
  <si>
    <t>13.__.__</t>
  </si>
  <si>
    <t>Include start up and training.  Include in Cats. 10 - 50 above access and protection work by agency staff or outside contractors.</t>
  </si>
  <si>
    <t>Table 1 - BCE by Standard Cost Category</t>
  </si>
  <si>
    <t>Table 3 - BCE by Source of Funding</t>
  </si>
  <si>
    <t>Total Project Cost in YOE Dollars
(X000)</t>
  </si>
  <si>
    <t>Federal Other Funds</t>
  </si>
  <si>
    <t xml:space="preserve">End Date </t>
  </si>
  <si>
    <t xml:space="preserve">F U N D I N G  S O U R C E S  B Y  Y E A R  </t>
  </si>
  <si>
    <t>double check</t>
  </si>
  <si>
    <t>Inflation Factor</t>
  </si>
  <si>
    <t>Applicable Line Items Only</t>
  </si>
  <si>
    <t>Total</t>
  </si>
  <si>
    <t>Overall Federal Share of Project</t>
  </si>
  <si>
    <t>Federal 5309 New Starts</t>
  </si>
  <si>
    <t>Local Funds</t>
  </si>
  <si>
    <t>Costs Attributed to Source of Funds
(X000)</t>
  </si>
  <si>
    <t>Local Funds (X000)</t>
  </si>
  <si>
    <t>New Starts Share of Project</t>
  </si>
  <si>
    <t>Local</t>
  </si>
  <si>
    <t xml:space="preserve">P R O J E C T  D E S C R I P T I O N  - B U I L D  A L T E R N A T I V E </t>
  </si>
  <si>
    <t>All
Federal Funds
(X000)</t>
  </si>
  <si>
    <r>
      <t xml:space="preserve">NOTE:  </t>
    </r>
    <r>
      <rPr>
        <sz val="10"/>
        <color indexed="18"/>
        <rFont val="Arial"/>
        <family val="2"/>
      </rPr>
      <t xml:space="preserve">The SCC cost breakdown is based on a traditional Design Bid Build model.  If your project is Design Build, to the best of your ability, separate construction costs from design, administration, testing, etc. Put all construction costs in 10 through 50.  Put design, administration, testing, etc. in </t>
    </r>
    <r>
      <rPr>
        <i/>
        <sz val="10"/>
        <color indexed="18"/>
        <rFont val="Arial"/>
        <family val="2"/>
      </rPr>
      <t>80</t>
    </r>
    <r>
      <rPr>
        <sz val="10"/>
        <color indexed="18"/>
        <rFont val="Arial"/>
        <family val="2"/>
      </rPr>
      <t xml:space="preserve"> </t>
    </r>
    <r>
      <rPr>
        <i/>
        <sz val="10"/>
        <color indexed="18"/>
        <rFont val="Arial"/>
        <family val="2"/>
      </rPr>
      <t>Professional Services</t>
    </r>
    <r>
      <rPr>
        <sz val="10"/>
        <color indexed="18"/>
        <rFont val="Arial"/>
        <family val="2"/>
      </rPr>
      <t>.</t>
    </r>
  </si>
  <si>
    <r>
      <t xml:space="preserve">Put guideway and track associated with stations in </t>
    </r>
    <r>
      <rPr>
        <i/>
        <sz val="10"/>
        <color indexed="18"/>
        <rFont val="Arial"/>
        <family val="2"/>
      </rPr>
      <t>10 Guideway &amp; Track Elements</t>
    </r>
    <r>
      <rPr>
        <sz val="10"/>
        <color indexed="18"/>
        <rFont val="Arial"/>
        <family val="2"/>
      </rPr>
      <t xml:space="preserve"> above. </t>
    </r>
  </si>
  <si>
    <t xml:space="preserve">Where a support facility shares the structure with a station, its cost may be included with station cost.  Identify this with a note.  </t>
  </si>
  <si>
    <t>Include all construction materials and labor regardless of whom is performing the work.</t>
  </si>
  <si>
    <t>Include underground storage tanks, fuel tanks, other hazardous materials and treatments, etc.</t>
  </si>
  <si>
    <t>Include light rail and streetcar rail using electric, diesel or other power supply.</t>
  </si>
  <si>
    <r>
      <t>If the value of right-of-way, land, and existing improvements is to be used as local match to the Federal funding of the project, include the total cost on this line item.  In backup documentation, separate cost for land from cost for improvements. Identify whether items are leased, purchased or acquired through payment or for free. Include the costs for permanent surface and subsurface easements, trackage rights, etc.</t>
    </r>
    <r>
      <rPr>
        <b/>
        <sz val="10"/>
        <color indexed="18"/>
        <rFont val="Arial"/>
        <family val="2"/>
      </rPr>
      <t/>
    </r>
  </si>
  <si>
    <t xml:space="preserve">As associated with support facilities, include costs for rough grading, excavation, support structures, enclosures, finishes, equipment; mechanical and electrical components including HVAC, ventilation shafts and equipment, facility power, lighting, public address system, safety systems such as fire detection and prevention, security surveillance, access control, life safety systems, etc. Include fueling stations.  Include all construction materials and labor regardless of whom is performing the work. </t>
  </si>
  <si>
    <t>Include all on-grade paving.</t>
  </si>
  <si>
    <t>Include locomotives (diesel, electric, or other), trailer cars, self-propelled multiple units (EMU electric or DMU diesel, or other power supply)</t>
  </si>
  <si>
    <t xml:space="preserve">Includes "rubber-tired" buses and trolleys including new, used, historic replica, articulated, using electric, diesel, dual-power, or other power supply. </t>
  </si>
  <si>
    <t>Allocated Contingency as % of Base Yr Dollars w/o Contingency</t>
  </si>
  <si>
    <t>Unallocated Contingency as % of Base Yr Dollars w/o Contingency</t>
  </si>
  <si>
    <t>Total Contingency as % of Base Yr Dollars w/o Contingency</t>
  </si>
  <si>
    <t>Federal/
Local Matching Ratio within Source</t>
  </si>
  <si>
    <t>Scope and Activity Description</t>
  </si>
  <si>
    <t>Table 2 - Inflated Cost to Year of Expenditure</t>
  </si>
  <si>
    <t>Sources of Federal Funding and Matching Share Ratios</t>
  </si>
  <si>
    <t>Funding Summary</t>
  </si>
  <si>
    <t xml:space="preserve">Cost </t>
  </si>
  <si>
    <t>Federal Other</t>
  </si>
  <si>
    <t>Federal</t>
  </si>
  <si>
    <t>Total Project Cost In YOE Dollars
Below insert funding sources and amounts for each year.</t>
  </si>
  <si>
    <t>Project Totals</t>
  </si>
  <si>
    <t>Total Federal
%</t>
  </si>
  <si>
    <t>Double Check Total (X000)</t>
  </si>
  <si>
    <t>80 PROFESSIONAL SERVICES (applies to Cats. 10-50)</t>
  </si>
  <si>
    <t xml:space="preserve">Professional Liability and other Non-Construction Insurance </t>
  </si>
  <si>
    <t xml:space="preserve">TOTAL </t>
  </si>
  <si>
    <t xml:space="preserve">Double-
check
Total
</t>
  </si>
  <si>
    <r>
      <t xml:space="preserve">As a general rule and to the extent possible, appropriately allocate indirect costs among the construction costs in Categories 10 through 50.  Where that is not possible, include in </t>
    </r>
    <r>
      <rPr>
        <i/>
        <sz val="10"/>
        <color indexed="18"/>
        <rFont val="Arial"/>
        <family val="2"/>
      </rPr>
      <t>40.08 Temporary Facilities</t>
    </r>
    <r>
      <rPr>
        <sz val="10"/>
        <color indexed="18"/>
        <rFont val="Arial"/>
        <family val="2"/>
      </rPr>
      <t xml:space="preserve"> costs for mobilization, demobilization, phasing; time and temporary construction associated with weather (heat, rain, freezing, etc.); temporary power and facilities; temporary construction, easements, and barriers for storm water pollution prevention, temporary access and to mitigate construction impacts; project and construction supervision; general conditions, overhead, profit.
</t>
    </r>
    <r>
      <rPr>
        <b/>
        <sz val="10"/>
        <color indexed="18"/>
        <rFont val="Arial"/>
        <family val="2"/>
      </rPr>
      <t xml:space="preserve">NOTE:  Include contractor's general liability and other insurance related to construction such as builder's risk in Cats. 10 - 50, not in 80 Professional Services below. </t>
    </r>
  </si>
  <si>
    <t>140-00</t>
  </si>
  <si>
    <t>14.01.10</t>
  </si>
  <si>
    <t>14.02.20</t>
  </si>
  <si>
    <t>14.03.30</t>
  </si>
  <si>
    <t>14.04.40</t>
  </si>
  <si>
    <t>14.05.50</t>
  </si>
  <si>
    <t>14.06.60</t>
  </si>
  <si>
    <t>VEHICLES  - use the 13-Series ALIs for vehicles.</t>
  </si>
  <si>
    <t>14.08.80</t>
  </si>
  <si>
    <t>14.09.90</t>
  </si>
  <si>
    <t>14.10.10</t>
  </si>
  <si>
    <t>Check Total Project Cost in YOE Dollars
(X000)</t>
  </si>
  <si>
    <t>YOE Dollars TOTAL
(X000)</t>
  </si>
  <si>
    <t>10.02</t>
  </si>
  <si>
    <t>SCHEDULE</t>
  </si>
  <si>
    <t>Annualization Factor
(based on 2% rate)
[.02/1 - (1.02)^-no. yrs]</t>
  </si>
  <si>
    <t>Federal 5309 Small Starts</t>
  </si>
  <si>
    <t>Project Development</t>
  </si>
  <si>
    <t>Engineering (not applicable to Small Starts)</t>
  </si>
  <si>
    <t>Standard Cost Categories for Small Starts Projects</t>
  </si>
  <si>
    <t>Standard Cost Categories for Small Starts Projects 
D E F I N I T I O N S</t>
  </si>
  <si>
    <t>Federal 5309 Small Starts Funds</t>
  </si>
  <si>
    <t>Federal Other (please specify sources...)</t>
  </si>
  <si>
    <t>As associated with stations, include costs for rough grading, excavation, station structures, enclosures, finishes, equipment; mechanical and electrical components including HVAC, ventilation shafts and equipment, station power, lighting, public address/customer information system, safety systems such as fire detection and prevention, security surveillance, access control, life safety systems, etc. Include all construction materials and labor regardless of whom is performing the work.
NOTE: Count paired inbound/outbound boarding platforms as one station - do not report the total number of boarding platforms.</t>
  </si>
  <si>
    <t xml:space="preserve">Per FTA's Joint Development Guidance, "Joint development is any income-producing activity with a transit nexus related to a real estate asset in which FTA has an interest. ...Joint development projects are commercial, residential, industrial, or mixed-use developments that are induced by or enhance the effectiveness of transit projects. . ."  
 </t>
  </si>
  <si>
    <r>
      <t xml:space="preserve">Cat. 80 applies to Cats. 10-50.  Cat. 80 includes all professional, technical and management services related to the design and construction of fixed infrastructure (Cats. 10 - 50) during the project development and construction phases of the project.  This includes environmental work, design, engineering and architectural services; specialty services such as safety or security analyses; value engineering, risk assessment, cost estimating, scheduling, ridership modeling and analyses, auditing, legal services, administration and management, etc. by agency staff or outside consultants. 
Include professional liability insurance and other non-construction insurance on 80.05 unless insurance for the agency and its consultants is already included in other lines. 
Include costs associated with professional services related to real estate and vehicles in Cats. 60 and 70.
</t>
    </r>
    <r>
      <rPr>
        <i/>
        <sz val="10"/>
        <color indexed="18"/>
        <rFont val="Arial"/>
        <family val="2"/>
      </rPr>
      <t xml:space="preserve">(Note that costs for planning activities and NEPA work done before FTA approval to enter project development (PD), </t>
    </r>
    <r>
      <rPr>
        <i/>
        <u/>
        <sz val="10"/>
        <color indexed="18"/>
        <rFont val="Arial"/>
        <family val="2"/>
      </rPr>
      <t>regardless of funding source,</t>
    </r>
    <r>
      <rPr>
        <i/>
        <sz val="10"/>
        <color indexed="18"/>
        <rFont val="Arial"/>
        <family val="2"/>
      </rPr>
      <t xml:space="preserve"> are not included in an SSGA and therefore, should not be included in the Standard Cost Category worksheets. For example, on one and the same grant, costs incurred prior to FTA approval to enter PD should be omitted from these worksheets whereas costs incurred after FTA approval to enter PD should be included.) 
</t>
    </r>
  </si>
  <si>
    <t>Includes unallocated contingency, project reserves.  Document allocated contingencies for individual line items on the BUILD Main worksheet.</t>
  </si>
  <si>
    <t xml:space="preserve">Include finance charges expected to be paid by the project sponsor/grantee prior to either the completion of the project or the fulfillment of the Small Starts funding commitment, whichever occurs later in time.  Finance charges incurred after this date should not be included in Total Project Cost. (See FFGA Circular FTA C5200.1A Chapter III for additional information.)
Derive finance charges from the Small Starts project's financial plan, based on an analysis of the sources and uses of funds. The amount and type of debt financing required and revenues available determine the finance charges.  By year, compute finance charges in year-of-expenditure (YOE) dollars.  On the Inflation worksheet enter the finance charges for the appropriate years. </t>
  </si>
  <si>
    <t>Total, All Years</t>
  </si>
  <si>
    <t>A N N U A L I Z E D   C O S T - B U I L D  A L T E R N A T I V E  (Current Year)</t>
  </si>
  <si>
    <t>Annualized Federal Share 
(X000)</t>
  </si>
  <si>
    <t>Federal Sources</t>
  </si>
  <si>
    <t>Local Sources</t>
  </si>
  <si>
    <t xml:space="preserve"> </t>
  </si>
  <si>
    <t>Include sidewalks, paths, plazas, functional landscaping, site and station furniture, site lighting, signage, bike facilities, permanent fencing.</t>
  </si>
  <si>
    <t>14-Series TrAMS Scope / Activity Line Items
Required for all grants that serve a Capital Project</t>
  </si>
  <si>
    <t>Please note that 'green' shaded areas are locked by FTA and cannot be updated.  Only 'white' cells within the body of the worksheets (i.e., not outside the end of the worksheet) should be used to enter project data.  DO NOT alter the SCC workbook to create additional worksheets, without first speaking with FTA staff.</t>
  </si>
  <si>
    <r>
      <t xml:space="preserve">Include guideway and track costs for all transit modes (heavy rail, light rail, commuter rail, BRT, rapid bus, bus, monorail, cable car, etc.) The unit of measure is route miles of guideway, regardless of width.  As associated with the guideway, include costs for rough grading, excavation, and concrete base for guideway where applicable.  Include all construction materials and labor regardless of whom is performing the work.  For example, if the project is constructing guideway 2 miles in one direction and 2 miles in the opposite direction, it should be noted as "2" miles in SCC 10, and the cost of constructing the guideway should be noted in its entirety.
</t>
    </r>
    <r>
      <rPr>
        <i/>
        <sz val="10"/>
        <color indexed="18"/>
        <rFont val="Arial"/>
        <family val="2"/>
      </rPr>
      <t xml:space="preserve">
</t>
    </r>
    <r>
      <rPr>
        <sz val="10"/>
        <color indexed="18"/>
        <rFont val="Arial"/>
        <family val="2"/>
      </rPr>
      <t xml:space="preserve">In your written description of the scope, and in supporting graphic diagrams, indicate whether busway or rail track is single, double, triple, relocated, etc.  Put guideway and track elements associated with yards in </t>
    </r>
    <r>
      <rPr>
        <i/>
        <sz val="10"/>
        <color indexed="18"/>
        <rFont val="Arial"/>
        <family val="2"/>
      </rPr>
      <t xml:space="preserve">30 Support Facilities </t>
    </r>
    <r>
      <rPr>
        <sz val="10"/>
        <color indexed="18"/>
        <rFont val="Arial"/>
        <family val="2"/>
      </rPr>
      <t>below.</t>
    </r>
  </si>
  <si>
    <r>
      <t xml:space="preserve">1.   HOW DO THE SCC AND TrAMS RELATE?  </t>
    </r>
    <r>
      <rPr>
        <sz val="11"/>
        <color indexed="62"/>
        <rFont val="Arial"/>
        <family val="2"/>
      </rPr>
      <t xml:space="preserve">
TrAMS is for grants management.  Many grants can serve a capital project -- e.g. CMAQ, 5307, 5309, etc.  The Standard Cost Categories (SCC) are for cost management practice at important milestones.  
To manage capital project costs use the SCC worksheets, back up sheets, detailed cost estimates, etc.  At important milestones, "paperclip" the SCC worksheets to the applicable grants in TrAMS.  
TrAMS and the SCC support each. 
</t>
    </r>
    <r>
      <rPr>
        <b/>
        <i/>
        <sz val="11"/>
        <color indexed="62"/>
        <rFont val="Arial"/>
        <family val="2"/>
      </rPr>
      <t xml:space="preserve">2.   WHEN SHOULD I USE THE 14-SERIES? 
</t>
    </r>
    <r>
      <rPr>
        <sz val="11"/>
        <color indexed="62"/>
        <rFont val="Arial"/>
        <family val="2"/>
      </rPr>
      <t>Use it for capital projects.  For a New Starts project, use it from the very first grant that funds Project Development, and include all grants issued through the FFGA; these grants may be small or large and may derive funding from diverse sources such as CMAQ, 5307, 5309 Capital Investment Grants, Federal Non-Transportation funding from HUD, Defense, etc.</t>
    </r>
    <r>
      <rPr>
        <b/>
        <i/>
        <sz val="11"/>
        <color indexed="62"/>
        <rFont val="Arial"/>
        <family val="2"/>
      </rPr>
      <t xml:space="preserve">
3.   HOW IS THE 14-SERIES ORGANIZED AND WHY?</t>
    </r>
    <r>
      <rPr>
        <sz val="11"/>
        <color indexed="62"/>
        <rFont val="Arial"/>
        <family val="2"/>
      </rPr>
      <t xml:space="preserve">
The 14-Series has one Scope and 10 ALIs. 
The organization is intentionally simple.  
Put guideway costs under the Guideway ALI, 
station costs under the Station ALI.
If the costs are organized simply,  
the information will be consistent 
program-wide and will produce 
a reliable database. 
For Vehicles, use the 13-Series ALIs. </t>
    </r>
    <r>
      <rPr>
        <b/>
        <sz val="9"/>
        <color indexed="62"/>
        <rFont val="Arial"/>
        <family val="2"/>
      </rPr>
      <t/>
    </r>
  </si>
  <si>
    <t>100  FINANCE CHARGES (CC Only)</t>
  </si>
  <si>
    <t>REVENUE OPERATIONS</t>
  </si>
  <si>
    <t>(Rev.21, June 2019)</t>
  </si>
  <si>
    <t>Port Authority Allegheny County / City of Pittsburgh</t>
  </si>
  <si>
    <t>Pittsburgh BRT</t>
  </si>
  <si>
    <t>Engineering - 60% VE Estimate</t>
  </si>
  <si>
    <t>CMAQ</t>
  </si>
  <si>
    <t>Includes costs associated with construction of the BRT alignment, including demolition and clearing, excavations,  roadway pavement and bases, sidewalks,  curbs, signage, lighting, pavement markings, plantings, etc.</t>
  </si>
  <si>
    <t>Includes all costs associated with bus shelter procurement, bus shelter installation, comfort stations and all associated infrastructure, and furnishings.</t>
  </si>
  <si>
    <t>Includes costs assocuated with Plug in and On-Route Charging systems for electric buses.</t>
  </si>
  <si>
    <t>Includes costs associated with new or relocated utilities, including an anticipated portion of the estimated total cost of utility replacement along forbes and fifth in the uptown neighborhood to be performed by others.</t>
  </si>
  <si>
    <t>Includes costs associated with unforeen water pollution control.</t>
  </si>
  <si>
    <t>Includes costs associated with landscaping, sidewalks, bike lane marking.</t>
  </si>
  <si>
    <t>Includes costs associated with maintenance and protection of traffic,  contractor general conditions,  quality control management, construction monitoring, and sales tax.</t>
  </si>
  <si>
    <t>Includes costs associated with traffic signals including signal assemblies, software and programming, cabinets, signal supports,  signal heads, radar detection, fiber optics, smart spine, priority equipment and all related commissioning.</t>
  </si>
  <si>
    <t>Includes costs assosciated with various systems including automatic vehicle location systems at stations,  CCTV cameras, wireless networking equipment, security stations/call buttons &amp; all related infrastructure &amp; commissioning.</t>
  </si>
  <si>
    <t>Includes ticket vending machines and associated shelters.</t>
  </si>
  <si>
    <t>Includes costs associated with Genetec video management systems, wireless basestation units and related headend work.</t>
  </si>
  <si>
    <t>Includes costs associated with right of way acquisition along the BRT alignment.</t>
  </si>
  <si>
    <t>Includes coasts associated with procurement of battery electric buses, additional 60' diesel articulated buses and all associated special tools, spare parts and rebranding of existing buses with BRT graphics.</t>
  </si>
  <si>
    <t>Includes the cost of an art allowance.</t>
  </si>
  <si>
    <t xml:space="preserve">This cost will include preliminary engineering up to final design including design services during construction. </t>
  </si>
  <si>
    <t>An estimated Professional Services percentage is included for PAAC/City of Pittsburgh PM staff for administration and force account work, as well as City of Pittsburgh inspectors and project manager.</t>
  </si>
  <si>
    <t xml:space="preserve">Project insurance includes all premium costs to provide “wrap-up” insurance coverage through a Contractor Controlled Insurance Program (CCIP).  This category will include professional liability, comprehensive general liability, builder’s risk, worker’s compensation and employer’s liability, construction equipment loss or damage, and automobile insurance. </t>
  </si>
  <si>
    <t xml:space="preserve">Includes legal fees (except real estate legal fees), permitting fees, and review fees by other entities. </t>
  </si>
  <si>
    <t xml:space="preserve">This item includes independent testing, third party surveying during construction to confirm progressed work, investigations of contractor claims or differing site conditions, and special inspections required by PAAC/City of Pittsburgh, or the local building authorities. </t>
  </si>
  <si>
    <t>This sub-category will include the costs in training transit personnel and testing of the new systems. This includes safety certification and activation.</t>
  </si>
  <si>
    <t>Includes unallocated contingency, project reserves.</t>
  </si>
  <si>
    <t>PAAC</t>
  </si>
  <si>
    <t>City of Pittsburgh</t>
  </si>
  <si>
    <t>Allegheny County</t>
  </si>
  <si>
    <t>SPC TIP</t>
  </si>
  <si>
    <t>Spine</t>
  </si>
  <si>
    <t>URA TRID</t>
  </si>
  <si>
    <t>Project sponsor</t>
  </si>
  <si>
    <t>Pennsylvania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</si>
</sst>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_(&quot;$&quot;* \(#,##0.00\);_(&quot;$&quot;* &quot;-&quot;??_);_(@_)"/>
    <numFmt numFmtId="164" formatCode="0.00_)"/>
    <numFmt numFmtId="165" formatCode="_(&quot;$&quot;* #,##0_);_(&quot;$&quot;* \(#,##0\);_(&quot;$&quot;* &quot;-&quot;??_);_(@_)"/>
    <numFmt numFmtId="166" formatCode="m/d/yy"/>
    <numFmt numFmtId="167" formatCode="0.0%"/>
    <numFmt numFmtId="168" formatCode="0.000"/>
    <numFmt numFmtId="169" formatCode="0.00000"/>
    <numFmt numFmtId="170" formatCode="0.0000"/>
    <numFmt numFmtId="171" formatCode="mm/dd/yy;@"/>
    <numFmt numFmtId="172" formatCode="0_);\(0\)"/>
    <numFmt numFmtId="173" formatCode="#,##0,"/>
    <numFmt numFmtId="174" formatCode="&quot;$&quot;#,##0,"/>
  </numFmts>
  <fonts count="71" x14ac:knownFonts="1">
    <font>
      <sz val="10"/>
      <name val="Arial"/>
    </font>
    <font>
      <sz val="10"/>
      <name val="Arial"/>
      <family val="2"/>
    </font>
    <font>
      <sz val="9"/>
      <color indexed="18"/>
      <name val="Arial"/>
      <family val="2"/>
    </font>
    <font>
      <b/>
      <sz val="9"/>
      <color indexed="18"/>
      <name val="Arial"/>
      <family val="2"/>
    </font>
    <font>
      <sz val="12"/>
      <color indexed="18"/>
      <name val="Arial"/>
      <family val="2"/>
    </font>
    <font>
      <b/>
      <sz val="12"/>
      <color indexed="18"/>
      <name val="Arial"/>
      <family val="2"/>
    </font>
    <font>
      <sz val="9"/>
      <name val="Arial"/>
      <family val="2"/>
    </font>
    <font>
      <b/>
      <sz val="14"/>
      <color indexed="18"/>
      <name val="Arial"/>
      <family val="2"/>
    </font>
    <font>
      <sz val="10"/>
      <color indexed="18"/>
      <name val="Arial"/>
      <family val="2"/>
    </font>
    <font>
      <sz val="11"/>
      <color indexed="18"/>
      <name val="Arial"/>
      <family val="2"/>
    </font>
    <font>
      <b/>
      <sz val="10"/>
      <color indexed="18"/>
      <name val="Arial"/>
      <family val="2"/>
    </font>
    <font>
      <b/>
      <sz val="11"/>
      <color indexed="18"/>
      <name val="Arial"/>
      <family val="2"/>
    </font>
    <font>
      <sz val="11"/>
      <name val="Arial"/>
      <family val="2"/>
    </font>
    <font>
      <i/>
      <sz val="11"/>
      <color indexed="18"/>
      <name val="Arial"/>
      <family val="2"/>
    </font>
    <font>
      <sz val="11"/>
      <color indexed="10"/>
      <name val="Arial"/>
      <family val="2"/>
    </font>
    <font>
      <i/>
      <sz val="12"/>
      <color indexed="18"/>
      <name val="Arial"/>
      <family val="2"/>
    </font>
    <font>
      <b/>
      <sz val="10"/>
      <name val="Arial"/>
      <family val="2"/>
    </font>
    <font>
      <b/>
      <sz val="11"/>
      <name val="Arial"/>
      <family val="2"/>
    </font>
    <font>
      <sz val="8"/>
      <color indexed="18"/>
      <name val="Arial"/>
      <family val="2"/>
    </font>
    <font>
      <b/>
      <sz val="11"/>
      <color indexed="62"/>
      <name val="Arial"/>
      <family val="2"/>
    </font>
    <font>
      <sz val="10"/>
      <name val="Arial"/>
      <family val="2"/>
    </font>
    <font>
      <sz val="11"/>
      <color indexed="62"/>
      <name val="Arial"/>
      <family val="2"/>
    </font>
    <font>
      <sz val="14"/>
      <color indexed="18"/>
      <name val="Arial"/>
      <family val="2"/>
    </font>
    <font>
      <sz val="14"/>
      <name val="Arial"/>
      <family val="2"/>
    </font>
    <font>
      <i/>
      <sz val="11"/>
      <name val="Arial"/>
      <family val="2"/>
    </font>
    <font>
      <b/>
      <i/>
      <sz val="11"/>
      <color indexed="10"/>
      <name val="Arial"/>
      <family val="2"/>
    </font>
    <font>
      <i/>
      <sz val="11"/>
      <color indexed="10"/>
      <name val="Arial"/>
      <family val="2"/>
    </font>
    <font>
      <sz val="10"/>
      <color indexed="62"/>
      <name val="Arial"/>
      <family val="2"/>
    </font>
    <font>
      <sz val="11"/>
      <color indexed="22"/>
      <name val="Arial"/>
      <family val="2"/>
    </font>
    <font>
      <sz val="8"/>
      <color indexed="81"/>
      <name val="Tahoma"/>
      <family val="2"/>
    </font>
    <font>
      <sz val="9"/>
      <color indexed="62"/>
      <name val="Arial"/>
      <family val="2"/>
    </font>
    <font>
      <i/>
      <sz val="10"/>
      <color indexed="18"/>
      <name val="Arial"/>
      <family val="2"/>
    </font>
    <font>
      <sz val="8"/>
      <color indexed="62"/>
      <name val="Arial"/>
      <family val="2"/>
    </font>
    <font>
      <b/>
      <sz val="9"/>
      <color indexed="62"/>
      <name val="Arial"/>
      <family val="2"/>
    </font>
    <font>
      <b/>
      <i/>
      <sz val="11"/>
      <color indexed="18"/>
      <name val="Arial"/>
      <family val="2"/>
    </font>
    <font>
      <sz val="10"/>
      <color indexed="81"/>
      <name val="Tahoma"/>
      <family val="2"/>
    </font>
    <font>
      <sz val="10"/>
      <color indexed="10"/>
      <name val="Arial"/>
      <family val="2"/>
    </font>
    <font>
      <sz val="9"/>
      <color indexed="10"/>
      <name val="Arial"/>
      <family val="2"/>
    </font>
    <font>
      <sz val="11"/>
      <color indexed="81"/>
      <name val="Tahoma"/>
      <family val="2"/>
    </font>
    <font>
      <sz val="8"/>
      <color indexed="62"/>
      <name val="Arial"/>
      <family val="2"/>
    </font>
    <font>
      <sz val="10"/>
      <color indexed="22"/>
      <name val="Arial"/>
      <family val="2"/>
    </font>
    <font>
      <sz val="8"/>
      <color indexed="10"/>
      <name val="Arial"/>
      <family val="2"/>
    </font>
    <font>
      <b/>
      <sz val="11"/>
      <color indexed="10"/>
      <name val="Arial"/>
      <family val="2"/>
    </font>
    <font>
      <b/>
      <sz val="10"/>
      <color indexed="10"/>
      <name val="Arial"/>
      <family val="2"/>
    </font>
    <font>
      <i/>
      <u/>
      <sz val="10"/>
      <color indexed="18"/>
      <name val="Arial"/>
      <family val="2"/>
    </font>
    <font>
      <sz val="10"/>
      <color indexed="55"/>
      <name val="Arial"/>
      <family val="2"/>
    </font>
    <font>
      <sz val="11"/>
      <name val="Arial"/>
      <family val="2"/>
    </font>
    <font>
      <sz val="11"/>
      <color indexed="18"/>
      <name val="Arial"/>
      <family val="2"/>
    </font>
    <font>
      <b/>
      <sz val="11"/>
      <color indexed="18"/>
      <name val="Arial"/>
      <family val="2"/>
    </font>
    <font>
      <b/>
      <sz val="16"/>
      <color indexed="18"/>
      <name val="Arial Black"/>
      <family val="2"/>
    </font>
    <font>
      <sz val="10"/>
      <color indexed="18"/>
      <name val="Arial Black"/>
      <family val="2"/>
    </font>
    <font>
      <b/>
      <sz val="12"/>
      <color indexed="18"/>
      <name val="Arial Black"/>
      <family val="2"/>
    </font>
    <font>
      <b/>
      <sz val="16"/>
      <color indexed="62"/>
      <name val="Arial Black"/>
      <family val="2"/>
    </font>
    <font>
      <sz val="12"/>
      <color indexed="62"/>
      <name val="Arial"/>
      <family val="2"/>
    </font>
    <font>
      <b/>
      <i/>
      <sz val="11"/>
      <color indexed="62"/>
      <name val="Arial"/>
      <family val="2"/>
    </font>
    <font>
      <sz val="9"/>
      <color indexed="22"/>
      <name val="Arial"/>
      <family val="2"/>
    </font>
    <font>
      <b/>
      <sz val="11"/>
      <color indexed="22"/>
      <name val="Arial"/>
      <family val="2"/>
    </font>
    <font>
      <b/>
      <sz val="10"/>
      <color indexed="22"/>
      <name val="Arial"/>
      <family val="2"/>
    </font>
    <font>
      <sz val="12"/>
      <color indexed="18"/>
      <name val="Arial"/>
      <family val="2"/>
    </font>
    <font>
      <sz val="11"/>
      <color indexed="23"/>
      <name val="Arial"/>
      <family val="2"/>
    </font>
    <font>
      <sz val="8"/>
      <color indexed="55"/>
      <name val="Arial"/>
      <family val="2"/>
    </font>
    <font>
      <sz val="11"/>
      <color indexed="55"/>
      <name val="Arial"/>
      <family val="2"/>
    </font>
    <font>
      <sz val="16"/>
      <color indexed="62"/>
      <name val="Arial Black"/>
      <family val="2"/>
    </font>
    <font>
      <b/>
      <sz val="12"/>
      <color indexed="62"/>
      <name val="Arial"/>
      <family val="2"/>
    </font>
    <font>
      <sz val="9"/>
      <color indexed="81"/>
      <name val="Tahoma"/>
      <family val="2"/>
    </font>
    <font>
      <sz val="12"/>
      <color indexed="81"/>
      <name val="Tahoma"/>
      <family val="2"/>
    </font>
    <font>
      <u/>
      <sz val="12"/>
      <color indexed="81"/>
      <name val="Tahoma"/>
      <family val="2"/>
    </font>
    <font>
      <sz val="12"/>
      <color indexed="81"/>
      <name val="Arial"/>
      <family val="2"/>
    </font>
    <font>
      <sz val="14"/>
      <color indexed="81"/>
      <name val="Tahoma"/>
      <family val="2"/>
    </font>
    <font>
      <b/>
      <sz val="12"/>
      <color indexed="10"/>
      <name val="Tahoma"/>
      <family val="2"/>
    </font>
    <font>
      <b/>
      <sz val="10"/>
      <color rgb="FFFF0000"/>
      <name val="Arial"/>
      <family val="2"/>
    </font>
  </fonts>
  <fills count="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theme="0" tint="-0.249977111117893"/>
        <bgColor indexed="64"/>
      </patternFill>
    </fill>
  </fills>
  <borders count="28">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994">
    <xf numFmtId="0" fontId="0" fillId="0" borderId="0" xfId="0"/>
    <xf numFmtId="0" fontId="2" fillId="0" borderId="0" xfId="0" applyFont="1" applyFill="1" applyBorder="1" applyAlignment="1">
      <alignment vertical="top"/>
    </xf>
    <xf numFmtId="0" fontId="2" fillId="0" borderId="0" xfId="0" applyFont="1" applyAlignment="1">
      <alignment vertical="top"/>
    </xf>
    <xf numFmtId="0" fontId="2" fillId="0" borderId="1" xfId="0" applyFont="1" applyFill="1" applyBorder="1" applyAlignment="1">
      <alignment vertical="top"/>
    </xf>
    <xf numFmtId="0" fontId="5" fillId="0" borderId="0" xfId="0" applyFont="1" applyAlignment="1">
      <alignment vertical="top"/>
    </xf>
    <xf numFmtId="0" fontId="8" fillId="0" borderId="2"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horizontal="right" vertical="center"/>
    </xf>
    <xf numFmtId="0" fontId="9"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2" xfId="0" applyFont="1" applyFill="1" applyBorder="1" applyAlignment="1">
      <alignment vertical="center"/>
    </xf>
    <xf numFmtId="0" fontId="11" fillId="0" borderId="0" xfId="0" applyFont="1" applyFill="1" applyBorder="1" applyAlignment="1">
      <alignment vertical="top"/>
    </xf>
    <xf numFmtId="0" fontId="8" fillId="0" borderId="0" xfId="0" applyFont="1" applyFill="1" applyBorder="1" applyAlignment="1">
      <alignment vertical="top"/>
    </xf>
    <xf numFmtId="0" fontId="9" fillId="0" borderId="0" xfId="0" applyFont="1" applyFill="1" applyBorder="1" applyAlignment="1">
      <alignment vertical="top"/>
    </xf>
    <xf numFmtId="0" fontId="8" fillId="0" borderId="0" xfId="0" applyFont="1" applyFill="1" applyBorder="1" applyAlignment="1">
      <alignment horizontal="center" vertical="top"/>
    </xf>
    <xf numFmtId="3" fontId="8" fillId="0" borderId="3" xfId="0" applyNumberFormat="1" applyFont="1" applyFill="1" applyBorder="1" applyAlignment="1" applyProtection="1">
      <alignment horizontal="center" vertical="top"/>
      <protection locked="0"/>
    </xf>
    <xf numFmtId="0" fontId="11" fillId="0" borderId="0" xfId="0" applyFont="1" applyFill="1" applyBorder="1" applyAlignment="1">
      <alignment horizontal="center" vertical="top"/>
    </xf>
    <xf numFmtId="0" fontId="2" fillId="0" borderId="0" xfId="0" applyFont="1" applyFill="1" applyBorder="1" applyAlignment="1">
      <alignment horizontal="right" vertical="center"/>
    </xf>
    <xf numFmtId="0" fontId="9" fillId="0" borderId="0" xfId="0" applyFont="1" applyAlignment="1">
      <alignment vertical="center"/>
    </xf>
    <xf numFmtId="0" fontId="8" fillId="0" borderId="0" xfId="0" applyFont="1" applyAlignment="1">
      <alignment vertical="center" wrapText="1"/>
    </xf>
    <xf numFmtId="0" fontId="5" fillId="2" borderId="0" xfId="0" applyFont="1" applyFill="1" applyAlignment="1">
      <alignment vertical="center" wrapText="1"/>
    </xf>
    <xf numFmtId="0" fontId="8" fillId="0" borderId="4" xfId="0" applyFont="1" applyBorder="1" applyAlignment="1">
      <alignment vertical="center" wrapText="1"/>
    </xf>
    <xf numFmtId="0" fontId="8" fillId="0" borderId="0" xfId="0" applyFont="1" applyAlignment="1">
      <alignment vertical="center"/>
    </xf>
    <xf numFmtId="0" fontId="10" fillId="0" borderId="0" xfId="0" applyFont="1" applyFill="1" applyBorder="1" applyAlignment="1">
      <alignment vertical="top"/>
    </xf>
    <xf numFmtId="2" fontId="8" fillId="0" borderId="4" xfId="0" applyNumberFormat="1" applyFont="1" applyFill="1" applyBorder="1" applyAlignment="1" applyProtection="1">
      <alignment horizontal="center" vertical="top"/>
      <protection locked="0"/>
    </xf>
    <xf numFmtId="1" fontId="8" fillId="0" borderId="4" xfId="0" applyNumberFormat="1" applyFont="1" applyFill="1" applyBorder="1" applyAlignment="1" applyProtection="1">
      <alignment horizontal="center" vertical="top"/>
      <protection locked="0"/>
    </xf>
    <xf numFmtId="1" fontId="8" fillId="0" borderId="5" xfId="0" applyNumberFormat="1" applyFont="1" applyFill="1" applyBorder="1" applyAlignment="1" applyProtection="1">
      <alignment horizontal="center" vertical="top"/>
      <protection locked="0"/>
    </xf>
    <xf numFmtId="0" fontId="2" fillId="0" borderId="0" xfId="0" applyFont="1" applyAlignment="1">
      <alignment vertical="center"/>
    </xf>
    <xf numFmtId="0" fontId="8" fillId="0" borderId="0" xfId="0" applyFont="1" applyBorder="1" applyAlignment="1">
      <alignment vertical="center"/>
    </xf>
    <xf numFmtId="0" fontId="8" fillId="0" borderId="0" xfId="0" applyFont="1" applyAlignment="1" applyProtection="1">
      <alignment vertical="center"/>
      <protection locked="0"/>
    </xf>
    <xf numFmtId="0" fontId="8" fillId="0" borderId="0" xfId="0" applyFont="1" applyBorder="1" applyAlignment="1" applyProtection="1">
      <alignment vertical="center"/>
      <protection locked="0"/>
    </xf>
    <xf numFmtId="0" fontId="8" fillId="0" borderId="4" xfId="0" applyFont="1" applyFill="1" applyBorder="1" applyAlignment="1">
      <alignment vertical="center" wrapText="1"/>
    </xf>
    <xf numFmtId="0" fontId="11" fillId="3" borderId="0" xfId="0" applyFont="1" applyFill="1" applyBorder="1" applyAlignment="1">
      <alignment vertical="top"/>
    </xf>
    <xf numFmtId="0" fontId="8" fillId="0" borderId="0" xfId="0" applyFont="1" applyFill="1" applyBorder="1" applyAlignment="1" applyProtection="1">
      <alignment vertical="center"/>
      <protection locked="0"/>
    </xf>
    <xf numFmtId="0" fontId="8" fillId="0" borderId="0" xfId="0" applyFont="1" applyFill="1" applyAlignment="1">
      <alignment vertical="center"/>
    </xf>
    <xf numFmtId="0" fontId="8" fillId="0" borderId="4" xfId="0" applyFont="1" applyBorder="1" applyAlignment="1">
      <alignment horizontal="left" vertical="center" wrapText="1"/>
    </xf>
    <xf numFmtId="2" fontId="8" fillId="0" borderId="5" xfId="0" applyNumberFormat="1" applyFont="1" applyFill="1" applyBorder="1" applyAlignment="1" applyProtection="1">
      <alignment horizontal="center" vertical="top"/>
      <protection locked="0"/>
    </xf>
    <xf numFmtId="0" fontId="0" fillId="0" borderId="0" xfId="0" applyFill="1" applyBorder="1"/>
    <xf numFmtId="0" fontId="2" fillId="0" borderId="0" xfId="0" applyFont="1" applyAlignment="1" applyProtection="1">
      <alignment vertical="center"/>
      <protection locked="0"/>
    </xf>
    <xf numFmtId="0" fontId="9" fillId="0" borderId="0" xfId="0" applyFont="1" applyAlignment="1" applyProtection="1">
      <alignment vertical="center"/>
      <protection locked="0"/>
    </xf>
    <xf numFmtId="0" fontId="0" fillId="0" borderId="0" xfId="0" applyProtection="1">
      <protection locked="0"/>
    </xf>
    <xf numFmtId="0" fontId="27" fillId="0" borderId="0" xfId="0" applyFont="1" applyAlignment="1">
      <alignment vertical="center"/>
    </xf>
    <xf numFmtId="0" fontId="10" fillId="0" borderId="0" xfId="0" applyFont="1" applyFill="1" applyAlignment="1">
      <alignment vertical="center" wrapText="1"/>
    </xf>
    <xf numFmtId="0" fontId="8" fillId="0" borderId="4" xfId="0" applyFont="1" applyFill="1" applyBorder="1" applyAlignment="1">
      <alignment horizontal="left" vertical="center" wrapText="1"/>
    </xf>
    <xf numFmtId="0" fontId="8" fillId="0" borderId="0" xfId="0" applyFont="1" applyFill="1" applyAlignment="1">
      <alignment vertical="center" wrapText="1"/>
    </xf>
    <xf numFmtId="0" fontId="8" fillId="0" borderId="6" xfId="0" applyFont="1" applyFill="1" applyBorder="1" applyAlignment="1">
      <alignment vertical="center" wrapText="1"/>
    </xf>
    <xf numFmtId="0" fontId="10" fillId="2" borderId="0" xfId="0" applyFont="1" applyFill="1" applyAlignment="1">
      <alignment vertical="center" wrapText="1"/>
    </xf>
    <xf numFmtId="0" fontId="8" fillId="2" borderId="0" xfId="0" applyFont="1" applyFill="1" applyAlignment="1">
      <alignment vertical="center" wrapText="1"/>
    </xf>
    <xf numFmtId="0" fontId="10" fillId="0" borderId="0" xfId="0" applyFont="1" applyAlignment="1">
      <alignment vertical="center" wrapText="1"/>
    </xf>
    <xf numFmtId="0" fontId="8" fillId="0" borderId="6" xfId="0" applyFont="1" applyBorder="1" applyAlignment="1">
      <alignment vertical="center" wrapText="1"/>
    </xf>
    <xf numFmtId="0" fontId="8" fillId="2" borderId="6" xfId="0" applyFont="1" applyFill="1" applyBorder="1" applyAlignment="1">
      <alignment vertical="center" wrapText="1"/>
    </xf>
    <xf numFmtId="0" fontId="10" fillId="0" borderId="6" xfId="0" applyFont="1" applyBorder="1" applyAlignment="1">
      <alignment vertical="center" wrapText="1"/>
    </xf>
    <xf numFmtId="0" fontId="8" fillId="0" borderId="7" xfId="0" applyFont="1" applyFill="1" applyBorder="1" applyAlignment="1">
      <alignment vertical="center" wrapText="1"/>
    </xf>
    <xf numFmtId="0" fontId="30" fillId="0" borderId="0" xfId="0" applyFont="1" applyAlignment="1">
      <alignment vertical="center"/>
    </xf>
    <xf numFmtId="0" fontId="8" fillId="0" borderId="0" xfId="0" applyFont="1" applyBorder="1" applyAlignment="1" applyProtection="1">
      <alignment vertical="center"/>
    </xf>
    <xf numFmtId="0" fontId="9" fillId="0" borderId="6"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0" xfId="0" applyFont="1" applyBorder="1" applyAlignment="1">
      <alignment vertical="center"/>
    </xf>
    <xf numFmtId="0" fontId="9" fillId="0" borderId="0" xfId="0" applyFont="1" applyBorder="1" applyAlignment="1" applyProtection="1">
      <alignment vertical="center"/>
    </xf>
    <xf numFmtId="0" fontId="11" fillId="0" borderId="0" xfId="0" applyFont="1" applyBorder="1" applyAlignment="1">
      <alignment vertical="center"/>
    </xf>
    <xf numFmtId="0" fontId="2" fillId="0" borderId="0" xfId="0" applyFont="1" applyBorder="1" applyAlignment="1">
      <alignment vertical="center"/>
    </xf>
    <xf numFmtId="0" fontId="9" fillId="0" borderId="0" xfId="0" applyFont="1" applyBorder="1" applyAlignment="1" applyProtection="1">
      <alignment vertical="center"/>
      <protection locked="0"/>
    </xf>
    <xf numFmtId="0" fontId="10" fillId="3" borderId="0" xfId="0" applyFont="1" applyFill="1" applyBorder="1" applyAlignment="1">
      <alignment vertical="top"/>
    </xf>
    <xf numFmtId="0" fontId="0" fillId="0" borderId="0" xfId="0" applyBorder="1" applyAlignment="1" applyProtection="1">
      <alignment vertical="center"/>
      <protection locked="0"/>
    </xf>
    <xf numFmtId="0" fontId="37" fillId="0" borderId="0" xfId="0" applyFont="1" applyAlignment="1">
      <alignment vertical="center"/>
    </xf>
    <xf numFmtId="0" fontId="36" fillId="0" borderId="0" xfId="0" applyFont="1" applyAlignment="1">
      <alignment vertical="center"/>
    </xf>
    <xf numFmtId="0" fontId="36" fillId="0" borderId="0" xfId="0" applyFont="1" applyFill="1" applyBorder="1" applyAlignment="1">
      <alignment horizontal="center" vertical="center"/>
    </xf>
    <xf numFmtId="0" fontId="37"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42" fillId="0" borderId="0" xfId="0" applyFont="1" applyFill="1" applyBorder="1" applyAlignment="1">
      <alignment horizontal="center" vertical="top"/>
    </xf>
    <xf numFmtId="0" fontId="36" fillId="0" borderId="0" xfId="0" applyFont="1" applyFill="1" applyBorder="1" applyAlignment="1">
      <alignment horizontal="center" vertical="top"/>
    </xf>
    <xf numFmtId="0" fontId="43" fillId="0" borderId="0" xfId="0" applyFont="1" applyFill="1" applyBorder="1" applyAlignment="1">
      <alignment horizontal="center" vertical="top"/>
    </xf>
    <xf numFmtId="0" fontId="14" fillId="0" borderId="0" xfId="0" applyFont="1" applyFill="1" applyBorder="1" applyAlignment="1">
      <alignment horizontal="center" vertical="top"/>
    </xf>
    <xf numFmtId="0" fontId="8" fillId="0" borderId="0" xfId="0" applyFont="1" applyFill="1" applyAlignment="1" applyProtection="1">
      <alignment vertical="center"/>
      <protection locked="0"/>
    </xf>
    <xf numFmtId="0" fontId="47" fillId="0" borderId="0" xfId="0" applyFont="1" applyFill="1" applyBorder="1" applyAlignment="1" applyProtection="1">
      <alignment vertical="center"/>
    </xf>
    <xf numFmtId="0" fontId="46" fillId="0" borderId="0" xfId="0" applyFont="1" applyFill="1" applyBorder="1" applyAlignment="1">
      <alignment vertical="center"/>
    </xf>
    <xf numFmtId="0" fontId="8" fillId="0" borderId="0" xfId="0" applyFont="1" applyBorder="1" applyAlignment="1" applyProtection="1">
      <alignment vertical="top"/>
      <protection locked="0"/>
    </xf>
    <xf numFmtId="0" fontId="8" fillId="0" borderId="0" xfId="0" applyFont="1" applyAlignment="1" applyProtection="1">
      <alignment vertical="top"/>
      <protection locked="0"/>
    </xf>
    <xf numFmtId="0" fontId="8" fillId="0" borderId="0" xfId="0" applyFont="1" applyFill="1" applyBorder="1" applyAlignment="1" applyProtection="1">
      <alignment vertical="center"/>
    </xf>
    <xf numFmtId="0" fontId="9" fillId="0" borderId="0" xfId="0" applyFont="1" applyBorder="1" applyAlignment="1" applyProtection="1">
      <alignment vertical="top"/>
      <protection locked="0"/>
    </xf>
    <xf numFmtId="0" fontId="9" fillId="0" borderId="0" xfId="0" applyFont="1" applyAlignment="1" applyProtection="1">
      <alignment vertical="top"/>
      <protection locked="0"/>
    </xf>
    <xf numFmtId="0" fontId="21" fillId="0" borderId="2"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0" fontId="8" fillId="0" borderId="2" xfId="0" applyFont="1" applyFill="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0" xfId="0" applyFont="1" applyAlignment="1" applyProtection="1">
      <alignment vertical="center"/>
      <protection locked="0"/>
    </xf>
    <xf numFmtId="0" fontId="40" fillId="0" borderId="0" xfId="0" applyFont="1" applyFill="1" applyBorder="1" applyAlignment="1" applyProtection="1">
      <alignment vertical="center"/>
    </xf>
    <xf numFmtId="0" fontId="56" fillId="0" borderId="0" xfId="0" applyFont="1" applyFill="1" applyBorder="1" applyAlignment="1" applyProtection="1">
      <alignment vertical="top"/>
    </xf>
    <xf numFmtId="0" fontId="40" fillId="0" borderId="0" xfId="0" applyFont="1" applyFill="1" applyBorder="1" applyAlignment="1" applyProtection="1">
      <alignment vertical="top"/>
    </xf>
    <xf numFmtId="0" fontId="28" fillId="0" borderId="0" xfId="0" applyFont="1" applyFill="1" applyBorder="1" applyAlignment="1" applyProtection="1">
      <alignment vertical="top"/>
    </xf>
    <xf numFmtId="0" fontId="9" fillId="3" borderId="0" xfId="0" applyFont="1" applyFill="1" applyBorder="1" applyAlignment="1">
      <alignment vertical="center"/>
    </xf>
    <xf numFmtId="0" fontId="0" fillId="0" borderId="0" xfId="0" applyFill="1" applyBorder="1" applyProtection="1"/>
    <xf numFmtId="0" fontId="0" fillId="0" borderId="0" xfId="0" applyProtection="1"/>
    <xf numFmtId="0" fontId="9" fillId="0" borderId="0" xfId="0" applyFont="1" applyFill="1" applyBorder="1" applyAlignment="1" applyProtection="1">
      <alignment vertical="center"/>
      <protection locked="0"/>
    </xf>
    <xf numFmtId="49" fontId="8" fillId="0" borderId="3" xfId="0" applyNumberFormat="1" applyFont="1" applyFill="1" applyBorder="1" applyAlignment="1" applyProtection="1">
      <alignment horizontal="center" vertical="top"/>
      <protection locked="0"/>
    </xf>
    <xf numFmtId="3" fontId="8" fillId="0" borderId="9" xfId="0" applyNumberFormat="1" applyFont="1" applyFill="1" applyBorder="1" applyAlignment="1" applyProtection="1">
      <alignment horizontal="center" vertical="top"/>
      <protection locked="0"/>
    </xf>
    <xf numFmtId="0" fontId="0" fillId="0" borderId="2" xfId="0" applyBorder="1" applyAlignment="1" applyProtection="1">
      <alignment vertical="center"/>
      <protection locked="0"/>
    </xf>
    <xf numFmtId="0" fontId="8" fillId="0" borderId="2" xfId="0" applyFont="1" applyBorder="1" applyAlignment="1" applyProtection="1">
      <alignment vertical="top"/>
      <protection locked="0"/>
    </xf>
    <xf numFmtId="0" fontId="8" fillId="0" borderId="2" xfId="0" applyFont="1" applyBorder="1" applyAlignment="1" applyProtection="1">
      <alignment vertical="center"/>
      <protection locked="0"/>
    </xf>
    <xf numFmtId="0" fontId="8" fillId="0" borderId="0" xfId="0" applyFont="1" applyFill="1" applyBorder="1" applyAlignment="1" applyProtection="1">
      <alignment horizontal="center" vertical="top"/>
      <protection locked="0"/>
    </xf>
    <xf numFmtId="0" fontId="56" fillId="0" borderId="0" xfId="0" applyFont="1" applyFill="1" applyBorder="1" applyAlignment="1" applyProtection="1">
      <alignment vertical="top"/>
      <protection locked="0"/>
    </xf>
    <xf numFmtId="0" fontId="11" fillId="0" borderId="0" xfId="0" applyFont="1" applyFill="1" applyBorder="1" applyAlignment="1" applyProtection="1">
      <alignment vertical="top"/>
      <protection locked="0"/>
    </xf>
    <xf numFmtId="0" fontId="40" fillId="0" borderId="0" xfId="0" applyFont="1" applyFill="1" applyBorder="1" applyAlignment="1" applyProtection="1">
      <alignment vertical="top"/>
      <protection locked="0"/>
    </xf>
    <xf numFmtId="0" fontId="8" fillId="0" borderId="0" xfId="0" applyFont="1" applyFill="1" applyBorder="1" applyAlignment="1" applyProtection="1">
      <alignment vertical="top"/>
      <protection locked="0"/>
    </xf>
    <xf numFmtId="0" fontId="11" fillId="3" borderId="0" xfId="0" applyFont="1" applyFill="1" applyBorder="1" applyAlignment="1" applyProtection="1">
      <alignment vertical="top"/>
      <protection locked="0"/>
    </xf>
    <xf numFmtId="0" fontId="57" fillId="0" borderId="0" xfId="0" applyFont="1" applyFill="1" applyBorder="1" applyAlignment="1" applyProtection="1">
      <alignment vertical="top"/>
      <protection locked="0"/>
    </xf>
    <xf numFmtId="0" fontId="10" fillId="0" borderId="0" xfId="0" applyFont="1" applyFill="1" applyBorder="1" applyAlignment="1" applyProtection="1">
      <alignment vertical="top"/>
      <protection locked="0"/>
    </xf>
    <xf numFmtId="0" fontId="40" fillId="0" borderId="0" xfId="0" applyFont="1" applyFill="1" applyBorder="1" applyAlignment="1" applyProtection="1">
      <alignment vertical="center"/>
      <protection locked="0"/>
    </xf>
    <xf numFmtId="0" fontId="9" fillId="0" borderId="0" xfId="0" applyFont="1" applyFill="1" applyBorder="1" applyAlignment="1" applyProtection="1">
      <alignment vertical="top"/>
      <protection locked="0"/>
    </xf>
    <xf numFmtId="0" fontId="28" fillId="0" borderId="0" xfId="0" applyFont="1" applyFill="1" applyBorder="1" applyAlignment="1" applyProtection="1">
      <alignment vertical="top"/>
      <protection locked="0"/>
    </xf>
    <xf numFmtId="0" fontId="8" fillId="0" borderId="0" xfId="0" applyFont="1" applyFill="1" applyBorder="1" applyAlignment="1" applyProtection="1">
      <alignment horizontal="center" vertical="center"/>
      <protection locked="0"/>
    </xf>
    <xf numFmtId="0" fontId="9" fillId="0" borderId="2" xfId="0" applyFont="1" applyFill="1" applyBorder="1" applyAlignment="1" applyProtection="1">
      <alignment vertical="center"/>
      <protection locked="0"/>
    </xf>
    <xf numFmtId="0" fontId="23" fillId="0" borderId="0"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22" fillId="0" borderId="0" xfId="0" applyFont="1" applyBorder="1" applyAlignment="1" applyProtection="1">
      <alignment vertical="center"/>
      <protection locked="0"/>
    </xf>
    <xf numFmtId="164" fontId="9" fillId="0" borderId="0" xfId="0" applyNumberFormat="1" applyFont="1" applyFill="1" applyBorder="1" applyAlignment="1" applyProtection="1">
      <alignment horizontal="center" vertical="center" wrapText="1"/>
      <protection locked="0"/>
    </xf>
    <xf numFmtId="166" fontId="11" fillId="0" borderId="0" xfId="0" applyNumberFormat="1" applyFont="1" applyFill="1" applyBorder="1" applyAlignment="1" applyProtection="1">
      <alignment horizontal="center" vertical="center"/>
      <protection locked="0"/>
    </xf>
    <xf numFmtId="0" fontId="12" fillId="0" borderId="0" xfId="0" applyFont="1" applyFill="1" applyBorder="1" applyAlignment="1" applyProtection="1">
      <alignment vertical="center"/>
      <protection locked="0"/>
    </xf>
    <xf numFmtId="0" fontId="9" fillId="0" borderId="0" xfId="0" applyNumberFormat="1" applyFont="1" applyFill="1" applyBorder="1" applyAlignment="1" applyProtection="1">
      <alignment horizontal="center" vertical="center"/>
      <protection locked="0"/>
    </xf>
    <xf numFmtId="3" fontId="8" fillId="0" borderId="0" xfId="0" applyNumberFormat="1" applyFont="1" applyAlignment="1" applyProtection="1">
      <alignment vertical="center"/>
      <protection locked="0"/>
    </xf>
    <xf numFmtId="0" fontId="0" fillId="0" borderId="0" xfId="0" applyFill="1" applyBorder="1" applyProtection="1">
      <protection locked="0"/>
    </xf>
    <xf numFmtId="0" fontId="21" fillId="0" borderId="0" xfId="0" applyFont="1" applyFill="1" applyBorder="1" applyAlignment="1" applyProtection="1">
      <alignment horizontal="center" wrapText="1"/>
      <protection locked="0"/>
    </xf>
    <xf numFmtId="0" fontId="0" fillId="0" borderId="0" xfId="0" applyBorder="1" applyProtection="1">
      <protection locked="0"/>
    </xf>
    <xf numFmtId="0" fontId="11" fillId="0" borderId="2" xfId="0" applyFont="1" applyFill="1" applyBorder="1" applyAlignment="1" applyProtection="1">
      <alignment vertical="center"/>
      <protection locked="0"/>
    </xf>
    <xf numFmtId="0" fontId="8" fillId="0" borderId="8" xfId="0" applyFont="1" applyFill="1" applyBorder="1" applyAlignment="1" applyProtection="1">
      <alignment vertical="center"/>
      <protection locked="0"/>
    </xf>
    <xf numFmtId="3" fontId="8" fillId="0" borderId="0" xfId="0" applyNumberFormat="1" applyFont="1" applyFill="1" applyAlignment="1" applyProtection="1">
      <alignment vertical="center"/>
      <protection locked="0"/>
    </xf>
    <xf numFmtId="0" fontId="5" fillId="0" borderId="0"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0" fontId="28"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right" vertical="center"/>
      <protection locked="0"/>
    </xf>
    <xf numFmtId="0" fontId="23" fillId="0" borderId="2" xfId="0" applyFont="1" applyFill="1" applyBorder="1" applyAlignment="1" applyProtection="1">
      <alignment vertical="center"/>
      <protection locked="0"/>
    </xf>
    <xf numFmtId="164" fontId="9"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vertical="center"/>
      <protection locked="0"/>
    </xf>
    <xf numFmtId="0" fontId="9" fillId="0" borderId="0"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26" fillId="0" borderId="6"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left" vertical="center"/>
      <protection locked="0"/>
    </xf>
    <xf numFmtId="0" fontId="9" fillId="0" borderId="5"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top" wrapText="1"/>
      <protection locked="0"/>
    </xf>
    <xf numFmtId="9" fontId="8" fillId="0" borderId="11" xfId="0" applyNumberFormat="1" applyFont="1" applyFill="1" applyBorder="1" applyAlignment="1" applyProtection="1">
      <alignment horizontal="center" vertical="center"/>
      <protection locked="0"/>
    </xf>
    <xf numFmtId="0" fontId="8" fillId="0" borderId="6" xfId="0" applyFont="1" applyFill="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2" fillId="0" borderId="0" xfId="0" applyFont="1" applyFill="1" applyBorder="1" applyAlignment="1">
      <alignment vertical="center"/>
    </xf>
    <xf numFmtId="0" fontId="2"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2" xfId="0" applyFont="1" applyFill="1" applyBorder="1" applyAlignment="1" applyProtection="1">
      <alignment horizontal="right" vertical="center" wrapText="1"/>
    </xf>
    <xf numFmtId="0" fontId="9" fillId="0" borderId="0" xfId="0" applyFont="1" applyFill="1" applyBorder="1" applyAlignment="1" applyProtection="1">
      <alignment vertical="center"/>
    </xf>
    <xf numFmtId="0" fontId="11" fillId="0" borderId="0" xfId="0" applyFont="1" applyFill="1" applyBorder="1" applyAlignment="1">
      <alignment vertical="center"/>
    </xf>
    <xf numFmtId="0" fontId="55"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center"/>
      <protection locked="0"/>
    </xf>
    <xf numFmtId="0" fontId="9" fillId="0" borderId="1" xfId="0" applyFont="1" applyFill="1" applyBorder="1" applyAlignment="1" applyProtection="1">
      <alignment horizontal="center" vertical="center" wrapText="1"/>
      <protection locked="0"/>
    </xf>
    <xf numFmtId="0" fontId="0" fillId="0" borderId="0" xfId="0" applyFill="1" applyProtection="1">
      <protection locked="0"/>
    </xf>
    <xf numFmtId="0" fontId="16" fillId="0" borderId="0" xfId="0" applyFont="1" applyFill="1" applyProtection="1">
      <protection locked="0"/>
    </xf>
    <xf numFmtId="0" fontId="12" fillId="0" borderId="0" xfId="0" applyFont="1" applyFill="1" applyBorder="1" applyAlignment="1">
      <alignment vertical="center"/>
    </xf>
    <xf numFmtId="0" fontId="12" fillId="0" borderId="12" xfId="0" applyFont="1" applyFill="1" applyBorder="1" applyAlignment="1" applyProtection="1">
      <alignment vertical="center"/>
      <protection locked="0"/>
    </xf>
    <xf numFmtId="0" fontId="12" fillId="0" borderId="4" xfId="0" applyFont="1" applyFill="1" applyBorder="1" applyAlignment="1" applyProtection="1">
      <alignment vertical="center"/>
      <protection locked="0"/>
    </xf>
    <xf numFmtId="0" fontId="12" fillId="0" borderId="13" xfId="0" applyFont="1" applyFill="1" applyBorder="1" applyAlignment="1" applyProtection="1">
      <alignment vertical="center"/>
      <protection locked="0"/>
    </xf>
    <xf numFmtId="0" fontId="21" fillId="0" borderId="14" xfId="0" applyFont="1" applyFill="1" applyBorder="1" applyAlignment="1" applyProtection="1">
      <alignment vertical="center"/>
      <protection locked="0"/>
    </xf>
    <xf numFmtId="0" fontId="21" fillId="0" borderId="4" xfId="0" applyFont="1" applyFill="1" applyBorder="1" applyAlignment="1" applyProtection="1">
      <alignment vertical="center"/>
      <protection locked="0"/>
    </xf>
    <xf numFmtId="0" fontId="21" fillId="0" borderId="3" xfId="0" applyFont="1" applyFill="1" applyBorder="1" applyAlignment="1" applyProtection="1">
      <alignment vertical="center"/>
      <protection locked="0"/>
    </xf>
    <xf numFmtId="0" fontId="21" fillId="0" borderId="12" xfId="0" applyFont="1" applyFill="1" applyBorder="1" applyAlignment="1" applyProtection="1">
      <alignment vertical="center"/>
      <protection locked="0"/>
    </xf>
    <xf numFmtId="0" fontId="21" fillId="0" borderId="13" xfId="0" applyFont="1" applyFill="1" applyBorder="1" applyAlignment="1" applyProtection="1">
      <alignment vertical="center"/>
      <protection locked="0"/>
    </xf>
    <xf numFmtId="0" fontId="12" fillId="0" borderId="15" xfId="0" applyFont="1" applyFill="1" applyBorder="1" applyAlignment="1" applyProtection="1">
      <alignment vertical="center"/>
      <protection locked="0"/>
    </xf>
    <xf numFmtId="0" fontId="12" fillId="0" borderId="5" xfId="0" applyFont="1" applyFill="1" applyBorder="1" applyAlignment="1" applyProtection="1">
      <alignment vertical="center"/>
      <protection locked="0"/>
    </xf>
    <xf numFmtId="0" fontId="12" fillId="0" borderId="16" xfId="0" applyFont="1" applyFill="1" applyBorder="1" applyAlignment="1" applyProtection="1">
      <alignment vertical="center"/>
      <protection locked="0"/>
    </xf>
    <xf numFmtId="0" fontId="21" fillId="0" borderId="17" xfId="0" applyFont="1" applyFill="1" applyBorder="1" applyAlignment="1" applyProtection="1">
      <alignment vertical="center"/>
      <protection locked="0"/>
    </xf>
    <xf numFmtId="0" fontId="21" fillId="0" borderId="5" xfId="0" applyFont="1" applyFill="1" applyBorder="1" applyAlignment="1" applyProtection="1">
      <alignment vertical="center"/>
      <protection locked="0"/>
    </xf>
    <xf numFmtId="0" fontId="21" fillId="0" borderId="9" xfId="0" applyFont="1" applyFill="1" applyBorder="1" applyAlignment="1" applyProtection="1">
      <alignment vertical="center"/>
      <protection locked="0"/>
    </xf>
    <xf numFmtId="0" fontId="21" fillId="0" borderId="16" xfId="0" applyFont="1" applyFill="1" applyBorder="1" applyAlignment="1" applyProtection="1">
      <alignment vertical="center"/>
      <protection locked="0"/>
    </xf>
    <xf numFmtId="0" fontId="21" fillId="0" borderId="15" xfId="0" applyFont="1" applyFill="1" applyBorder="1" applyAlignment="1" applyProtection="1">
      <alignment vertical="center"/>
      <protection locked="0"/>
    </xf>
    <xf numFmtId="0" fontId="21" fillId="0" borderId="18" xfId="0" applyFont="1" applyFill="1" applyBorder="1" applyAlignment="1" applyProtection="1">
      <alignment vertical="center"/>
      <protection locked="0"/>
    </xf>
    <xf numFmtId="0" fontId="21" fillId="0" borderId="11" xfId="0" applyFont="1" applyFill="1" applyBorder="1" applyAlignment="1" applyProtection="1">
      <alignment vertical="center"/>
      <protection locked="0"/>
    </xf>
    <xf numFmtId="0" fontId="21" fillId="0" borderId="19" xfId="0" applyFont="1" applyFill="1" applyBorder="1" applyAlignment="1" applyProtection="1">
      <alignment vertical="center"/>
      <protection locked="0"/>
    </xf>
    <xf numFmtId="0" fontId="21" fillId="0" borderId="20" xfId="0" applyFont="1" applyFill="1" applyBorder="1" applyAlignment="1" applyProtection="1">
      <alignment vertical="center"/>
      <protection locked="0"/>
    </xf>
    <xf numFmtId="0" fontId="21" fillId="0" borderId="8" xfId="0" applyFont="1" applyFill="1" applyBorder="1" applyAlignment="1" applyProtection="1">
      <alignment vertical="center"/>
      <protection locked="0"/>
    </xf>
    <xf numFmtId="3" fontId="8" fillId="0" borderId="0" xfId="0" applyNumberFormat="1" applyFont="1" applyBorder="1" applyAlignment="1" applyProtection="1">
      <alignment vertical="center"/>
      <protection locked="0"/>
    </xf>
    <xf numFmtId="0" fontId="9" fillId="0" borderId="8" xfId="0" applyFont="1" applyFill="1" applyBorder="1" applyAlignment="1" applyProtection="1">
      <alignment horizontal="left" vertical="center" indent="1"/>
    </xf>
    <xf numFmtId="0" fontId="9" fillId="0" borderId="6" xfId="0" applyFont="1" applyFill="1" applyBorder="1" applyAlignment="1" applyProtection="1">
      <alignment vertical="center"/>
    </xf>
    <xf numFmtId="0" fontId="9" fillId="0" borderId="6" xfId="0" applyFont="1" applyFill="1" applyBorder="1" applyAlignment="1" applyProtection="1">
      <alignment horizontal="center" vertical="center"/>
    </xf>
    <xf numFmtId="0" fontId="26" fillId="0" borderId="6" xfId="0" applyFont="1" applyFill="1" applyBorder="1" applyAlignment="1" applyProtection="1">
      <alignment horizontal="center" vertical="center" wrapText="1"/>
    </xf>
    <xf numFmtId="0" fontId="12" fillId="0" borderId="6" xfId="0" applyFont="1" applyFill="1" applyBorder="1" applyAlignment="1" applyProtection="1">
      <alignment vertical="center"/>
    </xf>
    <xf numFmtId="0" fontId="12" fillId="0" borderId="20" xfId="0" applyFont="1" applyFill="1" applyBorder="1" applyAlignment="1" applyProtection="1">
      <alignment vertical="center"/>
    </xf>
    <xf numFmtId="0" fontId="46" fillId="0" borderId="0" xfId="0" applyFont="1" applyFill="1" applyBorder="1" applyAlignment="1" applyProtection="1">
      <alignment vertical="center"/>
      <protection locked="0"/>
    </xf>
    <xf numFmtId="0" fontId="47" fillId="0" borderId="0" xfId="0" applyFont="1" applyFill="1" applyBorder="1" applyAlignment="1" applyProtection="1">
      <alignment vertical="center"/>
      <protection locked="0"/>
    </xf>
    <xf numFmtId="1" fontId="8" fillId="0" borderId="0" xfId="0" applyNumberFormat="1" applyFont="1" applyAlignment="1" applyProtection="1">
      <alignment vertical="center"/>
      <protection locked="0"/>
    </xf>
    <xf numFmtId="3" fontId="27" fillId="0" borderId="0" xfId="0" applyNumberFormat="1" applyFont="1" applyFill="1" applyBorder="1" applyAlignment="1" applyProtection="1">
      <alignment horizontal="center" vertical="center"/>
      <protection locked="0"/>
    </xf>
    <xf numFmtId="3" fontId="8" fillId="0" borderId="0" xfId="0" applyNumberFormat="1"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9" fillId="0" borderId="0" xfId="0" applyFont="1" applyFill="1" applyBorder="1" applyAlignment="1" applyProtection="1">
      <alignment horizontal="center" vertical="top" wrapText="1"/>
      <protection locked="0"/>
    </xf>
    <xf numFmtId="3" fontId="9" fillId="0" borderId="0" xfId="0" applyNumberFormat="1" applyFont="1" applyFill="1" applyBorder="1" applyAlignment="1" applyProtection="1">
      <alignment horizontal="center" vertical="center"/>
      <protection locked="0"/>
    </xf>
    <xf numFmtId="49" fontId="8" fillId="0" borderId="0" xfId="1" applyNumberFormat="1" applyFont="1" applyFill="1" applyBorder="1" applyAlignment="1" applyProtection="1">
      <alignment horizontal="center" vertical="center"/>
      <protection locked="0"/>
    </xf>
    <xf numFmtId="3" fontId="21" fillId="0" borderId="0" xfId="0" applyNumberFormat="1" applyFont="1" applyFill="1" applyBorder="1" applyAlignment="1" applyProtection="1">
      <alignment horizontal="center" vertical="center"/>
      <protection locked="0"/>
    </xf>
    <xf numFmtId="3" fontId="11" fillId="0" borderId="0" xfId="0" applyNumberFormat="1" applyFont="1" applyFill="1" applyBorder="1" applyAlignment="1" applyProtection="1">
      <alignment horizontal="center" vertical="center"/>
      <protection locked="0"/>
    </xf>
    <xf numFmtId="3" fontId="19" fillId="0" borderId="0"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center"/>
      <protection locked="0"/>
    </xf>
    <xf numFmtId="10" fontId="21" fillId="0" borderId="0" xfId="0" applyNumberFormat="1" applyFont="1" applyFill="1" applyBorder="1" applyAlignment="1" applyProtection="1">
      <alignment horizontal="center" vertical="center"/>
      <protection locked="0"/>
    </xf>
    <xf numFmtId="10" fontId="19" fillId="0" borderId="0" xfId="0" applyNumberFormat="1" applyFont="1" applyFill="1" applyBorder="1" applyAlignment="1" applyProtection="1">
      <alignment horizontal="center" vertical="center"/>
      <protection locked="0"/>
    </xf>
    <xf numFmtId="10" fontId="9" fillId="0" borderId="0" xfId="0" applyNumberFormat="1" applyFont="1" applyFill="1" applyBorder="1" applyAlignment="1" applyProtection="1">
      <alignment horizontal="center" vertical="center"/>
      <protection locked="0"/>
    </xf>
    <xf numFmtId="168" fontId="9" fillId="0" borderId="11" xfId="3" applyNumberFormat="1" applyFont="1" applyFill="1" applyBorder="1" applyAlignment="1" applyProtection="1">
      <alignment horizontal="center" vertical="center"/>
      <protection locked="0"/>
    </xf>
    <xf numFmtId="1" fontId="8" fillId="0" borderId="4" xfId="0" applyNumberFormat="1" applyFont="1" applyFill="1" applyBorder="1" applyAlignment="1" applyProtection="1">
      <alignment horizontal="center" vertical="center"/>
      <protection locked="0"/>
    </xf>
    <xf numFmtId="0" fontId="12" fillId="0" borderId="0" xfId="2" applyFont="1" applyFill="1" applyBorder="1" applyProtection="1">
      <protection locked="0"/>
    </xf>
    <xf numFmtId="0" fontId="21" fillId="0" borderId="4" xfId="2" applyFont="1" applyFill="1" applyBorder="1" applyProtection="1">
      <protection locked="0"/>
    </xf>
    <xf numFmtId="0" fontId="21" fillId="0" borderId="3" xfId="2" applyFont="1" applyFill="1" applyBorder="1" applyProtection="1">
      <protection locked="0"/>
    </xf>
    <xf numFmtId="0" fontId="21" fillId="0" borderId="12" xfId="2" applyFont="1" applyFill="1" applyBorder="1" applyProtection="1">
      <protection locked="0"/>
    </xf>
    <xf numFmtId="0" fontId="21" fillId="0" borderId="13" xfId="2" applyFont="1" applyFill="1" applyBorder="1" applyProtection="1">
      <protection locked="0"/>
    </xf>
    <xf numFmtId="0" fontId="21" fillId="0" borderId="14" xfId="2" applyFont="1" applyFill="1" applyBorder="1" applyProtection="1">
      <protection locked="0"/>
    </xf>
    <xf numFmtId="0" fontId="59" fillId="0" borderId="14" xfId="2" applyFont="1" applyFill="1" applyBorder="1" applyProtection="1">
      <protection locked="0"/>
    </xf>
    <xf numFmtId="0" fontId="59" fillId="0" borderId="4" xfId="2" applyFont="1" applyFill="1" applyBorder="1" applyProtection="1">
      <protection locked="0"/>
    </xf>
    <xf numFmtId="0" fontId="59" fillId="0" borderId="3" xfId="2" applyFont="1" applyFill="1" applyBorder="1" applyProtection="1">
      <protection locked="0"/>
    </xf>
    <xf numFmtId="0" fontId="59" fillId="0" borderId="12" xfId="2" applyFont="1" applyFill="1" applyBorder="1" applyProtection="1">
      <protection locked="0"/>
    </xf>
    <xf numFmtId="0" fontId="59" fillId="0" borderId="13" xfId="2" applyFont="1" applyFill="1" applyBorder="1" applyProtection="1">
      <protection locked="0"/>
    </xf>
    <xf numFmtId="0" fontId="21" fillId="0" borderId="5" xfId="2" applyFont="1" applyFill="1" applyBorder="1" applyProtection="1">
      <protection locked="0"/>
    </xf>
    <xf numFmtId="0" fontId="21" fillId="0" borderId="9" xfId="2" applyFont="1" applyFill="1" applyBorder="1" applyProtection="1">
      <protection locked="0"/>
    </xf>
    <xf numFmtId="0" fontId="21" fillId="0" borderId="15" xfId="2" applyFont="1" applyFill="1" applyBorder="1" applyProtection="1">
      <protection locked="0"/>
    </xf>
    <xf numFmtId="0" fontId="21" fillId="0" borderId="16" xfId="2" applyFont="1" applyFill="1" applyBorder="1" applyProtection="1">
      <protection locked="0"/>
    </xf>
    <xf numFmtId="0" fontId="21" fillId="0" borderId="17" xfId="2" applyFont="1" applyFill="1" applyBorder="1" applyProtection="1">
      <protection locked="0"/>
    </xf>
    <xf numFmtId="0" fontId="59" fillId="0" borderId="17" xfId="2" applyFont="1" applyFill="1" applyBorder="1" applyProtection="1">
      <protection locked="0"/>
    </xf>
    <xf numFmtId="0" fontId="59" fillId="0" borderId="5" xfId="2" applyFont="1" applyFill="1" applyBorder="1" applyProtection="1">
      <protection locked="0"/>
    </xf>
    <xf numFmtId="0" fontId="59" fillId="0" borderId="9" xfId="2" applyFont="1" applyFill="1" applyBorder="1" applyProtection="1">
      <protection locked="0"/>
    </xf>
    <xf numFmtId="0" fontId="59" fillId="0" borderId="15" xfId="2" applyFont="1" applyFill="1" applyBorder="1" applyProtection="1">
      <protection locked="0"/>
    </xf>
    <xf numFmtId="0" fontId="59" fillId="0" borderId="16" xfId="2" applyFont="1" applyFill="1" applyBorder="1" applyProtection="1">
      <protection locked="0"/>
    </xf>
    <xf numFmtId="0" fontId="21" fillId="0" borderId="11" xfId="2" applyFont="1" applyFill="1" applyBorder="1" applyProtection="1">
      <protection locked="0"/>
    </xf>
    <xf numFmtId="0" fontId="21" fillId="0" borderId="8" xfId="2" applyFont="1" applyFill="1" applyBorder="1" applyProtection="1">
      <protection locked="0"/>
    </xf>
    <xf numFmtId="0" fontId="21" fillId="0" borderId="18" xfId="2" applyFont="1" applyFill="1" applyBorder="1" applyProtection="1">
      <protection locked="0"/>
    </xf>
    <xf numFmtId="0" fontId="21" fillId="0" borderId="19" xfId="2" applyFont="1" applyFill="1" applyBorder="1" applyProtection="1">
      <protection locked="0"/>
    </xf>
    <xf numFmtId="0" fontId="21" fillId="0" borderId="20" xfId="2" applyFont="1" applyFill="1" applyBorder="1" applyProtection="1">
      <protection locked="0"/>
    </xf>
    <xf numFmtId="0" fontId="20" fillId="0" borderId="0" xfId="2" applyFill="1" applyBorder="1" applyProtection="1">
      <protection locked="0"/>
    </xf>
    <xf numFmtId="0" fontId="20" fillId="0" borderId="0" xfId="2" applyProtection="1">
      <protection locked="0"/>
    </xf>
    <xf numFmtId="0" fontId="20" fillId="0" borderId="0" xfId="2" applyFill="1" applyProtection="1">
      <protection locked="0"/>
    </xf>
    <xf numFmtId="173" fontId="8" fillId="0" borderId="3" xfId="0" applyNumberFormat="1" applyFont="1" applyFill="1" applyBorder="1" applyAlignment="1" applyProtection="1">
      <alignment horizontal="center" vertical="top"/>
      <protection locked="0"/>
    </xf>
    <xf numFmtId="173" fontId="9" fillId="0" borderId="4" xfId="1" applyNumberFormat="1" applyFont="1" applyFill="1" applyBorder="1" applyAlignment="1" applyProtection="1">
      <alignment horizontal="right" vertical="center"/>
      <protection locked="0"/>
    </xf>
    <xf numFmtId="173" fontId="9" fillId="0" borderId="4" xfId="1" applyNumberFormat="1" applyFont="1" applyFill="1" applyBorder="1" applyAlignment="1" applyProtection="1">
      <alignment vertical="center"/>
      <protection locked="0"/>
    </xf>
    <xf numFmtId="173" fontId="8" fillId="0" borderId="4" xfId="3" applyNumberFormat="1" applyFont="1" applyFill="1" applyBorder="1" applyAlignment="1" applyProtection="1">
      <alignment horizontal="center" vertical="top"/>
      <protection locked="0"/>
    </xf>
    <xf numFmtId="173" fontId="8" fillId="0" borderId="10" xfId="0" applyNumberFormat="1" applyFont="1" applyFill="1" applyBorder="1" applyAlignment="1" applyProtection="1">
      <alignment horizontal="center" vertical="center"/>
      <protection locked="0"/>
    </xf>
    <xf numFmtId="173" fontId="27" fillId="0" borderId="7" xfId="0" applyNumberFormat="1" applyFont="1" applyFill="1" applyBorder="1" applyAlignment="1" applyProtection="1">
      <alignment horizontal="center" vertical="center"/>
      <protection locked="0"/>
    </xf>
    <xf numFmtId="173" fontId="27" fillId="0" borderId="4" xfId="0" applyNumberFormat="1" applyFont="1" applyFill="1" applyBorder="1" applyAlignment="1" applyProtection="1">
      <alignment horizontal="center" vertical="center"/>
      <protection locked="0"/>
    </xf>
    <xf numFmtId="173" fontId="8" fillId="0" borderId="14" xfId="1" applyNumberFormat="1" applyFont="1" applyFill="1" applyBorder="1" applyAlignment="1" applyProtection="1">
      <alignment horizontal="center" vertical="center"/>
      <protection locked="0"/>
    </xf>
    <xf numFmtId="173" fontId="45" fillId="0" borderId="10" xfId="0" applyNumberFormat="1" applyFont="1" applyFill="1" applyBorder="1" applyAlignment="1" applyProtection="1">
      <alignment horizontal="center" vertical="center"/>
      <protection locked="0"/>
    </xf>
    <xf numFmtId="173" fontId="8" fillId="0" borderId="0" xfId="0" applyNumberFormat="1" applyFont="1" applyAlignment="1" applyProtection="1">
      <alignment vertical="center"/>
      <protection locked="0"/>
    </xf>
    <xf numFmtId="173" fontId="8" fillId="0" borderId="4" xfId="1" applyNumberFormat="1" applyFont="1" applyFill="1" applyBorder="1" applyAlignment="1" applyProtection="1">
      <alignment horizontal="center" vertical="center"/>
      <protection locked="0"/>
    </xf>
    <xf numFmtId="173" fontId="8" fillId="0" borderId="5" xfId="1" applyNumberFormat="1" applyFont="1" applyFill="1" applyBorder="1" applyAlignment="1" applyProtection="1">
      <alignment horizontal="center" vertical="center"/>
      <protection locked="0"/>
    </xf>
    <xf numFmtId="173" fontId="8" fillId="0" borderId="17" xfId="1" applyNumberFormat="1" applyFont="1" applyFill="1" applyBorder="1" applyAlignment="1" applyProtection="1">
      <alignment horizontal="center" vertical="center"/>
      <protection locked="0"/>
    </xf>
    <xf numFmtId="173" fontId="8" fillId="0" borderId="11" xfId="1" applyNumberFormat="1" applyFont="1" applyFill="1" applyBorder="1" applyAlignment="1" applyProtection="1">
      <alignment horizontal="center" vertical="center"/>
      <protection locked="0"/>
    </xf>
    <xf numFmtId="173" fontId="8" fillId="0" borderId="20" xfId="1" applyNumberFormat="1" applyFont="1" applyFill="1" applyBorder="1" applyAlignment="1" applyProtection="1">
      <alignment horizontal="center" vertical="center"/>
      <protection locked="0"/>
    </xf>
    <xf numFmtId="173" fontId="8" fillId="0" borderId="4" xfId="0" applyNumberFormat="1" applyFont="1" applyFill="1" applyBorder="1" applyAlignment="1" applyProtection="1">
      <alignment horizontal="center" vertical="center"/>
      <protection locked="0"/>
    </xf>
    <xf numFmtId="3" fontId="21" fillId="0" borderId="3" xfId="0" applyNumberFormat="1" applyFont="1" applyFill="1" applyBorder="1" applyAlignment="1" applyProtection="1">
      <alignment horizontal="center" vertical="center"/>
      <protection locked="0"/>
    </xf>
    <xf numFmtId="3" fontId="21" fillId="0" borderId="4" xfId="0" applyNumberFormat="1" applyFont="1" applyFill="1" applyBorder="1" applyAlignment="1" applyProtection="1">
      <alignment horizontal="center" vertical="center"/>
      <protection locked="0"/>
    </xf>
    <xf numFmtId="1" fontId="8" fillId="0" borderId="0" xfId="0" applyNumberFormat="1" applyFont="1" applyBorder="1" applyAlignment="1" applyProtection="1">
      <alignment vertical="center"/>
      <protection locked="0"/>
    </xf>
    <xf numFmtId="173" fontId="8" fillId="0" borderId="14" xfId="1" quotePrefix="1" applyNumberFormat="1" applyFont="1" applyFill="1" applyBorder="1" applyAlignment="1" applyProtection="1">
      <alignment horizontal="center" vertical="center"/>
      <protection locked="0"/>
    </xf>
    <xf numFmtId="0" fontId="9" fillId="0" borderId="21" xfId="0" applyFont="1" applyFill="1" applyBorder="1" applyAlignment="1" applyProtection="1">
      <alignment vertical="center"/>
    </xf>
    <xf numFmtId="0" fontId="12" fillId="0" borderId="21" xfId="0" applyFont="1" applyFill="1" applyBorder="1" applyAlignment="1" applyProtection="1">
      <alignment vertical="center"/>
    </xf>
    <xf numFmtId="0" fontId="9" fillId="0" borderId="21" xfId="0" applyFont="1" applyFill="1" applyBorder="1" applyAlignment="1" applyProtection="1">
      <alignment horizontal="center" vertical="center"/>
    </xf>
    <xf numFmtId="0" fontId="12" fillId="0" borderId="21" xfId="0"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164" fontId="9" fillId="0" borderId="0" xfId="0" applyNumberFormat="1" applyFont="1" applyFill="1" applyBorder="1" applyAlignment="1" applyProtection="1">
      <alignment horizontal="center" vertical="center"/>
    </xf>
    <xf numFmtId="0" fontId="12" fillId="0" borderId="0" xfId="0" applyFont="1" applyFill="1" applyBorder="1" applyAlignment="1" applyProtection="1">
      <alignment vertical="center"/>
    </xf>
    <xf numFmtId="164" fontId="9" fillId="0" borderId="0"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166" fontId="9" fillId="0" borderId="6" xfId="0" applyNumberFormat="1"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0" fillId="0" borderId="0" xfId="0" applyFill="1" applyBorder="1" applyAlignment="1" applyProtection="1">
      <alignment vertical="center"/>
    </xf>
    <xf numFmtId="0" fontId="8" fillId="0" borderId="0"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0" xfId="0" applyFill="1" applyBorder="1" applyAlignment="1" applyProtection="1">
      <alignment horizontal="center" vertical="center"/>
    </xf>
    <xf numFmtId="173" fontId="9" fillId="0" borderId="4" xfId="0" applyNumberFormat="1" applyFont="1" applyFill="1" applyBorder="1" applyAlignment="1" applyProtection="1">
      <alignment vertical="center"/>
      <protection locked="0"/>
    </xf>
    <xf numFmtId="0" fontId="9" fillId="0" borderId="7" xfId="0" applyFont="1" applyFill="1" applyBorder="1" applyAlignment="1" applyProtection="1">
      <alignment horizontal="center" vertical="center"/>
    </xf>
    <xf numFmtId="0" fontId="9" fillId="0" borderId="7" xfId="0" applyFont="1" applyFill="1" applyBorder="1" applyAlignment="1" applyProtection="1">
      <alignment horizontal="center" vertical="center" wrapText="1"/>
    </xf>
    <xf numFmtId="0" fontId="9" fillId="0" borderId="7" xfId="0" applyFont="1" applyFill="1" applyBorder="1" applyAlignment="1" applyProtection="1">
      <alignment horizontal="left" vertical="center" wrapText="1" indent="1"/>
    </xf>
    <xf numFmtId="0" fontId="9" fillId="0" borderId="7" xfId="0" applyFont="1" applyFill="1" applyBorder="1" applyAlignment="1" applyProtection="1">
      <alignment vertical="center"/>
    </xf>
    <xf numFmtId="0" fontId="12" fillId="0" borderId="7"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46" fillId="0" borderId="6" xfId="0" applyFont="1" applyFill="1" applyBorder="1" applyAlignment="1" applyProtection="1">
      <alignment vertical="center"/>
      <protection locked="0"/>
    </xf>
    <xf numFmtId="0" fontId="46" fillId="0" borderId="21" xfId="0" applyFont="1" applyFill="1" applyBorder="1" applyAlignment="1" applyProtection="1">
      <alignment vertical="center"/>
      <protection locked="0"/>
    </xf>
    <xf numFmtId="0" fontId="47" fillId="0" borderId="21" xfId="0" applyFont="1" applyFill="1" applyBorder="1" applyAlignment="1" applyProtection="1">
      <alignment horizontal="left" vertical="center"/>
      <protection locked="0"/>
    </xf>
    <xf numFmtId="0" fontId="46" fillId="0" borderId="17" xfId="0" applyFont="1" applyFill="1" applyBorder="1" applyAlignment="1" applyProtection="1">
      <alignment vertical="center"/>
      <protection locked="0"/>
    </xf>
    <xf numFmtId="164" fontId="47" fillId="0" borderId="0" xfId="0" applyNumberFormat="1" applyFont="1" applyFill="1" applyBorder="1" applyAlignment="1" applyProtection="1">
      <alignment horizontal="center" vertical="center" wrapText="1"/>
      <protection locked="0"/>
    </xf>
    <xf numFmtId="166" fontId="48" fillId="0" borderId="0" xfId="0" applyNumberFormat="1" applyFont="1" applyFill="1" applyBorder="1" applyAlignment="1" applyProtection="1">
      <alignment horizontal="center" vertical="center"/>
      <protection locked="0"/>
    </xf>
    <xf numFmtId="0" fontId="47" fillId="0" borderId="1" xfId="0" applyFont="1" applyFill="1" applyBorder="1" applyAlignment="1" applyProtection="1">
      <alignment vertical="center"/>
      <protection locked="0"/>
    </xf>
    <xf numFmtId="0" fontId="47" fillId="0" borderId="0" xfId="0" applyNumberFormat="1" applyFont="1" applyFill="1" applyBorder="1" applyAlignment="1" applyProtection="1">
      <alignment horizontal="center" vertical="center"/>
      <protection locked="0"/>
    </xf>
    <xf numFmtId="166" fontId="47" fillId="0" borderId="6" xfId="0" applyNumberFormat="1" applyFont="1" applyFill="1" applyBorder="1" applyAlignment="1" applyProtection="1">
      <alignment horizontal="center" vertical="center"/>
      <protection locked="0"/>
    </xf>
    <xf numFmtId="0" fontId="47" fillId="0" borderId="6" xfId="0" applyFont="1" applyFill="1" applyBorder="1" applyAlignment="1" applyProtection="1">
      <alignment vertical="center"/>
      <protection locked="0"/>
    </xf>
    <xf numFmtId="0" fontId="47" fillId="0" borderId="20" xfId="0" applyFont="1" applyFill="1" applyBorder="1" applyAlignment="1" applyProtection="1">
      <alignment vertical="center"/>
      <protection locked="0"/>
    </xf>
    <xf numFmtId="171" fontId="21" fillId="0" borderId="4"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5" fillId="0" borderId="21" xfId="0" applyFont="1" applyFill="1" applyBorder="1" applyAlignment="1" applyProtection="1">
      <alignment horizontal="center" vertical="center" wrapText="1"/>
    </xf>
    <xf numFmtId="0" fontId="30" fillId="0" borderId="21" xfId="0" applyFont="1" applyFill="1" applyBorder="1" applyAlignment="1" applyProtection="1">
      <alignment horizontal="right" vertical="center"/>
    </xf>
    <xf numFmtId="0" fontId="23" fillId="0" borderId="21" xfId="0" applyFont="1" applyFill="1" applyBorder="1" applyAlignment="1" applyProtection="1">
      <alignment vertical="center"/>
    </xf>
    <xf numFmtId="0" fontId="26"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173" fontId="8" fillId="0" borderId="4" xfId="0" applyNumberFormat="1" applyFont="1" applyFill="1" applyBorder="1" applyAlignment="1" applyProtection="1">
      <alignment vertical="center"/>
      <protection locked="0"/>
    </xf>
    <xf numFmtId="0" fontId="9" fillId="0" borderId="0" xfId="0" applyFont="1" applyFill="1" applyAlignment="1" applyProtection="1">
      <alignment vertical="top"/>
      <protection locked="0"/>
    </xf>
    <xf numFmtId="173" fontId="8" fillId="0" borderId="10" xfId="0" applyNumberFormat="1" applyFont="1" applyFill="1" applyBorder="1" applyAlignment="1" applyProtection="1">
      <alignment vertical="center"/>
      <protection locked="0"/>
    </xf>
    <xf numFmtId="0" fontId="10" fillId="0" borderId="0" xfId="0" applyFont="1" applyFill="1" applyAlignment="1" applyProtection="1">
      <alignment vertical="center"/>
      <protection locked="0"/>
    </xf>
    <xf numFmtId="39" fontId="8" fillId="0" borderId="14" xfId="0" applyNumberFormat="1" applyFont="1" applyFill="1" applyBorder="1" applyAlignment="1" applyProtection="1">
      <alignment horizontal="left" vertical="center"/>
      <protection locked="0"/>
    </xf>
    <xf numFmtId="39" fontId="8" fillId="0" borderId="7" xfId="0" applyNumberFormat="1" applyFont="1" applyFill="1" applyBorder="1" applyAlignment="1" applyProtection="1">
      <alignment horizontal="left" vertical="center"/>
      <protection locked="0"/>
    </xf>
    <xf numFmtId="1" fontId="8" fillId="0" borderId="5" xfId="0" applyNumberFormat="1" applyFont="1" applyFill="1" applyBorder="1" applyAlignment="1" applyProtection="1">
      <alignment horizontal="center" vertical="center"/>
      <protection locked="0"/>
    </xf>
    <xf numFmtId="1" fontId="8" fillId="0" borderId="11" xfId="0" applyNumberFormat="1" applyFont="1" applyFill="1" applyBorder="1" applyAlignment="1" applyProtection="1">
      <alignment horizontal="center" vertical="center"/>
      <protection locked="0"/>
    </xf>
    <xf numFmtId="0" fontId="8" fillId="0" borderId="11"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173" fontId="9" fillId="0" borderId="0" xfId="0" applyNumberFormat="1" applyFont="1" applyAlignment="1" applyProtection="1">
      <alignment vertical="center"/>
      <protection locked="0"/>
    </xf>
    <xf numFmtId="9" fontId="8" fillId="0" borderId="10" xfId="0" applyNumberFormat="1" applyFont="1" applyFill="1" applyBorder="1" applyAlignment="1" applyProtection="1">
      <alignment horizontal="center" vertical="top"/>
      <protection locked="0"/>
    </xf>
    <xf numFmtId="0" fontId="0" fillId="0" borderId="14" xfId="0" applyFill="1" applyBorder="1" applyAlignment="1" applyProtection="1">
      <alignment horizontal="center" vertical="center"/>
    </xf>
    <xf numFmtId="0" fontId="9" fillId="0" borderId="14" xfId="0" applyFont="1" applyFill="1" applyBorder="1" applyAlignment="1" applyProtection="1">
      <alignment horizontal="center" vertical="center" wrapText="1"/>
    </xf>
    <xf numFmtId="0" fontId="51" fillId="4" borderId="9" xfId="0" applyFont="1" applyFill="1" applyBorder="1" applyAlignment="1">
      <alignment horizontal="left" vertical="center"/>
    </xf>
    <xf numFmtId="0" fontId="0" fillId="4" borderId="17" xfId="0" applyFill="1" applyBorder="1" applyAlignment="1"/>
    <xf numFmtId="0" fontId="32" fillId="4" borderId="8" xfId="0" applyFont="1" applyFill="1" applyBorder="1" applyAlignment="1">
      <alignment vertical="center"/>
    </xf>
    <xf numFmtId="0" fontId="0" fillId="4" borderId="20" xfId="0" applyFill="1" applyBorder="1" applyAlignment="1"/>
    <xf numFmtId="39" fontId="3" fillId="4" borderId="9" xfId="0" applyNumberFormat="1" applyFont="1" applyFill="1" applyBorder="1" applyAlignment="1" applyProtection="1">
      <alignment vertical="top"/>
    </xf>
    <xf numFmtId="39" fontId="3" fillId="4" borderId="17" xfId="0" applyNumberFormat="1" applyFont="1" applyFill="1" applyBorder="1" applyAlignment="1" applyProtection="1">
      <alignment vertical="top"/>
    </xf>
    <xf numFmtId="0" fontId="2" fillId="4" borderId="2" xfId="0" applyNumberFormat="1" applyFont="1" applyFill="1" applyBorder="1" applyAlignment="1" applyProtection="1">
      <alignment horizontal="center" vertical="top"/>
    </xf>
    <xf numFmtId="0" fontId="2" fillId="4" borderId="1" xfId="0" applyFont="1" applyFill="1" applyBorder="1" applyAlignment="1">
      <alignment vertical="top"/>
    </xf>
    <xf numFmtId="49" fontId="2" fillId="4" borderId="2" xfId="0" applyNumberFormat="1" applyFont="1" applyFill="1" applyBorder="1" applyAlignment="1" applyProtection="1">
      <alignment horizontal="center" vertical="top"/>
    </xf>
    <xf numFmtId="2" fontId="2" fillId="4" borderId="2" xfId="0" applyNumberFormat="1" applyFont="1" applyFill="1" applyBorder="1" applyAlignment="1" applyProtection="1">
      <alignment horizontal="center" vertical="top"/>
    </xf>
    <xf numFmtId="164" fontId="2" fillId="4" borderId="2" xfId="0" applyNumberFormat="1" applyFont="1" applyFill="1" applyBorder="1" applyAlignment="1" applyProtection="1">
      <alignment vertical="top"/>
    </xf>
    <xf numFmtId="0" fontId="2" fillId="4" borderId="1" xfId="0" applyFont="1" applyFill="1" applyBorder="1" applyAlignment="1">
      <alignment horizontal="left" vertical="top"/>
    </xf>
    <xf numFmtId="164" fontId="2" fillId="4" borderId="8" xfId="0" applyNumberFormat="1" applyFont="1" applyFill="1" applyBorder="1" applyAlignment="1" applyProtection="1">
      <alignment vertical="top"/>
    </xf>
    <xf numFmtId="0" fontId="2" fillId="4" borderId="1" xfId="0" applyFont="1" applyFill="1" applyBorder="1" applyAlignment="1">
      <alignment vertical="top" wrapText="1"/>
    </xf>
    <xf numFmtId="0" fontId="2" fillId="4" borderId="1" xfId="0" applyFont="1" applyFill="1" applyBorder="1" applyAlignment="1">
      <alignment horizontal="left" vertical="top" wrapText="1"/>
    </xf>
    <xf numFmtId="0" fontId="2" fillId="4" borderId="20" xfId="0" applyFont="1" applyFill="1" applyBorder="1" applyAlignment="1">
      <alignment vertical="top" wrapText="1"/>
    </xf>
    <xf numFmtId="0" fontId="2" fillId="4" borderId="20" xfId="0" applyFont="1" applyFill="1" applyBorder="1" applyAlignment="1">
      <alignment vertical="top"/>
    </xf>
    <xf numFmtId="39" fontId="3" fillId="4" borderId="3" xfId="0" applyNumberFormat="1" applyFont="1" applyFill="1" applyBorder="1" applyAlignment="1" applyProtection="1">
      <alignment horizontal="left" vertical="top"/>
    </xf>
    <xf numFmtId="164" fontId="3" fillId="4" borderId="8" xfId="0" applyNumberFormat="1" applyFont="1" applyFill="1" applyBorder="1" applyAlignment="1" applyProtection="1">
      <alignment horizontal="left" vertical="top"/>
    </xf>
    <xf numFmtId="0" fontId="10" fillId="4" borderId="5" xfId="0" applyFont="1" applyFill="1" applyBorder="1" applyAlignment="1">
      <alignment horizontal="left" vertical="center" wrapText="1"/>
    </xf>
    <xf numFmtId="0" fontId="39" fillId="4" borderId="8" xfId="0" applyFont="1" applyFill="1" applyBorder="1" applyAlignment="1"/>
    <xf numFmtId="0" fontId="0" fillId="4" borderId="20" xfId="0" applyFill="1" applyBorder="1" applyAlignment="1">
      <alignment horizontal="center"/>
    </xf>
    <xf numFmtId="0" fontId="8" fillId="4" borderId="4" xfId="0" applyFont="1" applyFill="1" applyBorder="1" applyAlignment="1">
      <alignment horizontal="left" vertical="top" wrapText="1"/>
    </xf>
    <xf numFmtId="39" fontId="8" fillId="4" borderId="4" xfId="0" applyNumberFormat="1" applyFont="1" applyFill="1" applyBorder="1" applyAlignment="1">
      <alignment horizontal="right" vertical="center" readingOrder="1"/>
    </xf>
    <xf numFmtId="0" fontId="8" fillId="4" borderId="4" xfId="0" applyFont="1" applyFill="1" applyBorder="1" applyAlignment="1">
      <alignment vertical="center" wrapText="1"/>
    </xf>
    <xf numFmtId="0" fontId="8" fillId="4" borderId="4" xfId="0" applyFont="1" applyFill="1" applyBorder="1" applyAlignment="1">
      <alignment horizontal="left" vertical="center" wrapText="1"/>
    </xf>
    <xf numFmtId="39" fontId="8" fillId="4" borderId="4" xfId="0" applyNumberFormat="1" applyFont="1" applyFill="1" applyBorder="1" applyAlignment="1">
      <alignment horizontal="right" vertical="center" wrapText="1"/>
    </xf>
    <xf numFmtId="39" fontId="8" fillId="4" borderId="4" xfId="0" applyNumberFormat="1" applyFont="1" applyFill="1" applyBorder="1" applyAlignment="1">
      <alignment vertical="center" wrapText="1"/>
    </xf>
    <xf numFmtId="0" fontId="10" fillId="4" borderId="4" xfId="0" applyFont="1" applyFill="1" applyBorder="1" applyAlignment="1">
      <alignment horizontal="left" vertical="center" wrapText="1"/>
    </xf>
    <xf numFmtId="0" fontId="8" fillId="4" borderId="1" xfId="0" applyFont="1" applyFill="1" applyBorder="1" applyAlignment="1">
      <alignment horizontal="left" vertical="center" wrapText="1"/>
    </xf>
    <xf numFmtId="39" fontId="10" fillId="4" borderId="3" xfId="0" applyNumberFormat="1" applyFont="1" applyFill="1" applyBorder="1" applyAlignment="1">
      <alignment vertical="center"/>
    </xf>
    <xf numFmtId="39" fontId="10" fillId="4" borderId="14" xfId="0" applyNumberFormat="1" applyFont="1" applyFill="1" applyBorder="1" applyAlignment="1">
      <alignment vertical="center"/>
    </xf>
    <xf numFmtId="0" fontId="63" fillId="4" borderId="2" xfId="0" applyFont="1" applyFill="1" applyBorder="1" applyAlignment="1">
      <alignment horizontal="center" vertical="center"/>
    </xf>
    <xf numFmtId="39" fontId="63" fillId="4" borderId="0" xfId="0" applyNumberFormat="1" applyFont="1" applyFill="1" applyBorder="1" applyAlignment="1" applyProtection="1">
      <alignment vertical="center"/>
    </xf>
    <xf numFmtId="39" fontId="63" fillId="4" borderId="0" xfId="0" applyNumberFormat="1" applyFont="1" applyFill="1" applyBorder="1" applyAlignment="1" applyProtection="1">
      <alignment horizontal="left" vertical="center"/>
    </xf>
    <xf numFmtId="0" fontId="32" fillId="4" borderId="0" xfId="0" applyFont="1" applyFill="1" applyBorder="1" applyAlignment="1">
      <alignment horizontal="center" vertical="center"/>
    </xf>
    <xf numFmtId="0" fontId="18" fillId="4" borderId="1" xfId="0" applyFont="1" applyFill="1" applyBorder="1" applyAlignment="1">
      <alignment horizontal="center" vertical="center"/>
    </xf>
    <xf numFmtId="0" fontId="33" fillId="4" borderId="2" xfId="0" applyFont="1" applyFill="1" applyBorder="1" applyAlignment="1">
      <alignment horizontal="center" vertical="center"/>
    </xf>
    <xf numFmtId="39" fontId="33" fillId="4" borderId="0" xfId="0" applyNumberFormat="1" applyFont="1" applyFill="1" applyBorder="1" applyAlignment="1" applyProtection="1">
      <alignment vertical="center"/>
    </xf>
    <xf numFmtId="39" fontId="33" fillId="4" borderId="0" xfId="0" applyNumberFormat="1" applyFont="1" applyFill="1" applyBorder="1" applyAlignment="1" applyProtection="1">
      <alignment horizontal="left" vertical="center"/>
    </xf>
    <xf numFmtId="0" fontId="41" fillId="4" borderId="0" xfId="0" applyFont="1" applyFill="1" applyBorder="1"/>
    <xf numFmtId="0" fontId="18" fillId="4" borderId="10" xfId="0" applyFont="1" applyFill="1" applyBorder="1"/>
    <xf numFmtId="0" fontId="30" fillId="4" borderId="2" xfId="0" applyFont="1" applyFill="1" applyBorder="1" applyAlignment="1">
      <alignment horizontal="center" vertical="center"/>
    </xf>
    <xf numFmtId="39" fontId="30" fillId="4" borderId="0" xfId="0" applyNumberFormat="1" applyFont="1" applyFill="1" applyBorder="1" applyAlignment="1" applyProtection="1">
      <alignment vertical="center"/>
    </xf>
    <xf numFmtId="0" fontId="30" fillId="4" borderId="0" xfId="0" applyFont="1" applyFill="1" applyBorder="1" applyAlignment="1">
      <alignment vertical="center"/>
    </xf>
    <xf numFmtId="0" fontId="41" fillId="4" borderId="1" xfId="0" applyFont="1" applyFill="1" applyBorder="1"/>
    <xf numFmtId="0" fontId="18" fillId="4" borderId="1" xfId="0" applyFont="1" applyFill="1" applyBorder="1"/>
    <xf numFmtId="0" fontId="18" fillId="4" borderId="4" xfId="0" applyFont="1" applyFill="1" applyBorder="1"/>
    <xf numFmtId="0" fontId="41" fillId="4" borderId="11" xfId="0" applyFont="1" applyFill="1" applyBorder="1"/>
    <xf numFmtId="0" fontId="18" fillId="4" borderId="3" xfId="0" applyFont="1" applyFill="1" applyBorder="1"/>
    <xf numFmtId="0" fontId="18" fillId="4" borderId="5" xfId="0" applyFont="1" applyFill="1" applyBorder="1"/>
    <xf numFmtId="39" fontId="30" fillId="4" borderId="0" xfId="0" applyNumberFormat="1" applyFont="1" applyFill="1" applyBorder="1" applyAlignment="1" applyProtection="1">
      <alignment vertical="center" wrapText="1"/>
    </xf>
    <xf numFmtId="0" fontId="18" fillId="4" borderId="2" xfId="0" applyFont="1" applyFill="1" applyBorder="1"/>
    <xf numFmtId="0" fontId="33" fillId="4" borderId="6" xfId="0" applyFont="1" applyFill="1" applyBorder="1" applyAlignment="1">
      <alignment horizontal="center" vertical="center"/>
    </xf>
    <xf numFmtId="39" fontId="3" fillId="4" borderId="6" xfId="0" applyNumberFormat="1" applyFont="1" applyFill="1" applyBorder="1" applyAlignment="1" applyProtection="1">
      <alignment vertical="center"/>
    </xf>
    <xf numFmtId="0" fontId="41" fillId="4" borderId="8" xfId="0" applyFont="1" applyFill="1" applyBorder="1"/>
    <xf numFmtId="0" fontId="2" fillId="4" borderId="2" xfId="0" applyFont="1" applyFill="1" applyBorder="1" applyAlignment="1">
      <alignment horizontal="center" vertical="center"/>
    </xf>
    <xf numFmtId="0" fontId="2" fillId="4" borderId="0" xfId="0" applyFont="1" applyFill="1" applyBorder="1" applyAlignment="1">
      <alignment vertical="center"/>
    </xf>
    <xf numFmtId="0" fontId="37" fillId="4" borderId="0" xfId="0" applyFont="1" applyFill="1" applyBorder="1" applyAlignment="1">
      <alignment vertical="center"/>
    </xf>
    <xf numFmtId="0" fontId="37" fillId="4" borderId="2" xfId="0" applyFont="1" applyFill="1" applyBorder="1" applyAlignment="1">
      <alignment horizontal="center" vertical="center"/>
    </xf>
    <xf numFmtId="0" fontId="18" fillId="4" borderId="11" xfId="0" applyFont="1" applyFill="1" applyBorder="1"/>
    <xf numFmtId="164" fontId="33" fillId="4" borderId="0" xfId="0" applyNumberFormat="1" applyFont="1" applyFill="1" applyBorder="1" applyAlignment="1" applyProtection="1">
      <alignment horizontal="left" vertical="center"/>
    </xf>
    <xf numFmtId="164" fontId="30" fillId="4" borderId="0" xfId="0" applyNumberFormat="1" applyFont="1" applyFill="1" applyBorder="1" applyAlignment="1" applyProtection="1">
      <alignment horizontal="left" vertical="center"/>
    </xf>
    <xf numFmtId="0" fontId="2" fillId="4" borderId="3" xfId="0" applyFont="1" applyFill="1" applyBorder="1" applyAlignment="1">
      <alignment vertical="center"/>
    </xf>
    <xf numFmtId="0" fontId="2" fillId="4" borderId="4" xfId="0" applyFont="1" applyFill="1" applyBorder="1" applyAlignment="1">
      <alignment vertical="center"/>
    </xf>
    <xf numFmtId="0" fontId="30" fillId="4" borderId="2" xfId="0" applyFont="1" applyFill="1" applyBorder="1" applyAlignment="1">
      <alignment vertical="center"/>
    </xf>
    <xf numFmtId="0" fontId="30" fillId="4" borderId="8" xfId="0" applyFont="1" applyFill="1" applyBorder="1" applyAlignment="1">
      <alignment vertical="center"/>
    </xf>
    <xf numFmtId="0" fontId="30" fillId="4" borderId="6" xfId="0" applyFont="1" applyFill="1" applyBorder="1" applyAlignment="1">
      <alignment vertical="center"/>
    </xf>
    <xf numFmtId="0" fontId="30" fillId="4" borderId="4" xfId="0" applyFont="1" applyFill="1" applyBorder="1" applyAlignment="1">
      <alignment vertical="center"/>
    </xf>
    <xf numFmtId="0" fontId="41" fillId="4" borderId="20" xfId="0" applyFont="1" applyFill="1" applyBorder="1"/>
    <xf numFmtId="0" fontId="49" fillId="4" borderId="9" xfId="0" applyFont="1" applyFill="1" applyBorder="1" applyAlignment="1" applyProtection="1">
      <alignment horizontal="left" vertical="center" indent="1"/>
    </xf>
    <xf numFmtId="0" fontId="50" fillId="4" borderId="21" xfId="0" applyFont="1" applyFill="1" applyBorder="1" applyAlignment="1" applyProtection="1">
      <alignment vertical="center"/>
    </xf>
    <xf numFmtId="0" fontId="8" fillId="4" borderId="21" xfId="0" applyFont="1" applyFill="1" applyBorder="1" applyAlignment="1" applyProtection="1">
      <alignment vertical="center"/>
    </xf>
    <xf numFmtId="0" fontId="7" fillId="4" borderId="21" xfId="0" applyFont="1" applyFill="1" applyBorder="1" applyAlignment="1" applyProtection="1">
      <alignment horizontal="center" vertical="center"/>
    </xf>
    <xf numFmtId="0" fontId="8" fillId="4" borderId="21" xfId="0" applyFont="1" applyFill="1" applyBorder="1" applyAlignment="1" applyProtection="1">
      <alignment horizontal="left" vertical="center"/>
    </xf>
    <xf numFmtId="0" fontId="8" fillId="4" borderId="17" xfId="0" applyFont="1" applyFill="1" applyBorder="1" applyAlignment="1" applyProtection="1">
      <alignment horizontal="right" vertical="center" indent="1"/>
    </xf>
    <xf numFmtId="0" fontId="4" fillId="4" borderId="2" xfId="0" applyFont="1" applyFill="1" applyBorder="1" applyAlignment="1" applyProtection="1">
      <alignment horizontal="left" vertical="center" indent="1"/>
      <protection locked="0"/>
    </xf>
    <xf numFmtId="0" fontId="9" fillId="4" borderId="0" xfId="0" applyFont="1" applyFill="1" applyBorder="1" applyAlignment="1" applyProtection="1">
      <alignment horizontal="left" vertical="center"/>
      <protection locked="0"/>
    </xf>
    <xf numFmtId="166" fontId="11" fillId="4" borderId="1" xfId="0" applyNumberFormat="1"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center" indent="1"/>
      <protection locked="0"/>
    </xf>
    <xf numFmtId="0" fontId="9" fillId="4" borderId="6" xfId="0" applyFont="1" applyFill="1" applyBorder="1" applyAlignment="1" applyProtection="1">
      <alignment horizontal="left" vertical="center"/>
      <protection locked="0"/>
    </xf>
    <xf numFmtId="0" fontId="9" fillId="4" borderId="20" xfId="0" applyNumberFormat="1" applyFont="1" applyFill="1" applyBorder="1" applyAlignment="1" applyProtection="1">
      <alignment horizontal="center" vertical="center"/>
      <protection locked="0"/>
    </xf>
    <xf numFmtId="0" fontId="8" fillId="4" borderId="20" xfId="0" applyFont="1" applyFill="1" applyBorder="1" applyAlignment="1" applyProtection="1">
      <alignment horizontal="center" vertical="top"/>
    </xf>
    <xf numFmtId="0" fontId="8" fillId="4" borderId="11" xfId="0" applyFont="1" applyFill="1" applyBorder="1" applyAlignment="1" applyProtection="1">
      <alignment horizontal="center" vertical="top" wrapText="1"/>
    </xf>
    <xf numFmtId="0" fontId="18" fillId="4" borderId="10" xfId="0" applyFont="1" applyFill="1" applyBorder="1" applyAlignment="1" applyProtection="1">
      <alignment horizontal="center" vertical="top" wrapText="1"/>
    </xf>
    <xf numFmtId="39" fontId="11" fillId="4" borderId="0" xfId="0" applyNumberFormat="1" applyFont="1" applyFill="1" applyBorder="1" applyAlignment="1" applyProtection="1">
      <alignment vertical="top"/>
    </xf>
    <xf numFmtId="2" fontId="11" fillId="4" borderId="4" xfId="0" applyNumberFormat="1" applyFont="1" applyFill="1" applyBorder="1" applyAlignment="1" applyProtection="1">
      <alignment horizontal="center" vertical="top"/>
    </xf>
    <xf numFmtId="173" fontId="8" fillId="4" borderId="4" xfId="0" applyNumberFormat="1" applyFont="1" applyFill="1" applyBorder="1" applyAlignment="1" applyProtection="1">
      <alignment horizontal="center" vertical="top"/>
    </xf>
    <xf numFmtId="173" fontId="11" fillId="4" borderId="4" xfId="0" applyNumberFormat="1" applyFont="1" applyFill="1" applyBorder="1" applyAlignment="1" applyProtection="1">
      <alignment horizontal="center" vertical="top"/>
    </xf>
    <xf numFmtId="174" fontId="11" fillId="4" borderId="5" xfId="1" applyNumberFormat="1" applyFont="1" applyFill="1" applyBorder="1" applyAlignment="1" applyProtection="1">
      <alignment horizontal="center" vertical="top"/>
    </xf>
    <xf numFmtId="9" fontId="11" fillId="4" borderId="3" xfId="3" applyFont="1" applyFill="1" applyBorder="1" applyAlignment="1" applyProtection="1">
      <alignment horizontal="center" vertical="top"/>
    </xf>
    <xf numFmtId="9" fontId="11" fillId="4" borderId="4" xfId="0" applyNumberFormat="1" applyFont="1" applyFill="1" applyBorder="1" applyAlignment="1" applyProtection="1">
      <alignment horizontal="center" vertical="top"/>
    </xf>
    <xf numFmtId="173" fontId="11" fillId="4" borderId="5" xfId="0" applyNumberFormat="1" applyFont="1" applyFill="1" applyBorder="1" applyAlignment="1" applyProtection="1">
      <alignment horizontal="center" vertical="top"/>
    </xf>
    <xf numFmtId="39" fontId="11" fillId="4" borderId="2" xfId="0" applyNumberFormat="1" applyFont="1" applyFill="1" applyBorder="1" applyAlignment="1" applyProtection="1">
      <alignment vertical="top"/>
    </xf>
    <xf numFmtId="39" fontId="8" fillId="4" borderId="2" xfId="0" applyNumberFormat="1" applyFont="1" applyFill="1" applyBorder="1" applyAlignment="1" applyProtection="1">
      <alignment horizontal="right" vertical="top"/>
    </xf>
    <xf numFmtId="39" fontId="8" fillId="4" borderId="0" xfId="0" applyNumberFormat="1" applyFont="1" applyFill="1" applyBorder="1" applyAlignment="1" applyProtection="1">
      <alignment vertical="top"/>
    </xf>
    <xf numFmtId="164" fontId="8" fillId="4" borderId="2" xfId="0" applyNumberFormat="1" applyFont="1" applyFill="1" applyBorder="1" applyAlignment="1" applyProtection="1">
      <alignment vertical="top"/>
    </xf>
    <xf numFmtId="0" fontId="8" fillId="4" borderId="0" xfId="0" applyFont="1" applyFill="1" applyBorder="1" applyAlignment="1" applyProtection="1">
      <alignment vertical="top"/>
    </xf>
    <xf numFmtId="0" fontId="8" fillId="4" borderId="0" xfId="0" applyFont="1" applyFill="1" applyBorder="1" applyAlignment="1" applyProtection="1">
      <alignment horizontal="left" vertical="top"/>
    </xf>
    <xf numFmtId="0" fontId="11" fillId="4" borderId="0" xfId="0" applyFont="1" applyFill="1" applyBorder="1" applyAlignment="1" applyProtection="1">
      <alignment vertical="top"/>
    </xf>
    <xf numFmtId="0" fontId="8" fillId="4" borderId="0" xfId="0" applyFont="1" applyFill="1" applyBorder="1" applyAlignment="1" applyProtection="1">
      <alignment vertical="top" wrapText="1"/>
    </xf>
    <xf numFmtId="164" fontId="11" fillId="4" borderId="2" xfId="0" applyNumberFormat="1" applyFont="1" applyFill="1" applyBorder="1" applyAlignment="1" applyProtection="1">
      <alignment vertical="top"/>
    </xf>
    <xf numFmtId="0" fontId="11" fillId="4" borderId="0" xfId="0" applyFont="1" applyFill="1" applyBorder="1" applyAlignment="1" applyProtection="1">
      <alignment horizontal="left" vertical="top"/>
    </xf>
    <xf numFmtId="39" fontId="8" fillId="4" borderId="2" xfId="0" applyNumberFormat="1" applyFont="1" applyFill="1" applyBorder="1" applyAlignment="1" applyProtection="1">
      <alignment vertical="top"/>
    </xf>
    <xf numFmtId="39" fontId="8" fillId="4" borderId="1" xfId="0" applyNumberFormat="1" applyFont="1" applyFill="1" applyBorder="1" applyAlignment="1" applyProtection="1">
      <alignment vertical="top"/>
    </xf>
    <xf numFmtId="39" fontId="11" fillId="4" borderId="3" xfId="0" applyNumberFormat="1" applyFont="1" applyFill="1" applyBorder="1" applyAlignment="1" applyProtection="1">
      <alignment vertical="top"/>
    </xf>
    <xf numFmtId="39" fontId="8" fillId="4" borderId="14" xfId="0" applyNumberFormat="1" applyFont="1" applyFill="1" applyBorder="1" applyAlignment="1" applyProtection="1">
      <alignment vertical="top"/>
    </xf>
    <xf numFmtId="39" fontId="11" fillId="4" borderId="2" xfId="0" applyNumberFormat="1" applyFont="1" applyFill="1" applyBorder="1" applyAlignment="1" applyProtection="1">
      <alignment horizontal="left" vertical="top"/>
    </xf>
    <xf numFmtId="39" fontId="11" fillId="4" borderId="0" xfId="0" applyNumberFormat="1" applyFont="1" applyFill="1" applyBorder="1" applyAlignment="1" applyProtection="1">
      <alignment horizontal="left" vertical="top"/>
    </xf>
    <xf numFmtId="39" fontId="11" fillId="4" borderId="3" xfId="0" applyNumberFormat="1" applyFont="1" applyFill="1" applyBorder="1" applyAlignment="1" applyProtection="1">
      <alignment vertical="center"/>
    </xf>
    <xf numFmtId="0" fontId="17" fillId="4" borderId="14" xfId="0" applyFont="1" applyFill="1" applyBorder="1" applyAlignment="1" applyProtection="1">
      <alignment vertical="center"/>
    </xf>
    <xf numFmtId="39" fontId="8" fillId="4" borderId="2" xfId="0" applyNumberFormat="1" applyFont="1" applyFill="1" applyBorder="1" applyAlignment="1" applyProtection="1">
      <alignment vertical="center"/>
    </xf>
    <xf numFmtId="0" fontId="16" fillId="4" borderId="0" xfId="0" applyFont="1" applyFill="1" applyBorder="1" applyAlignment="1" applyProtection="1">
      <alignment vertical="center"/>
    </xf>
    <xf numFmtId="0" fontId="8" fillId="4" borderId="0" xfId="0" applyFont="1" applyFill="1" applyBorder="1" applyAlignment="1" applyProtection="1">
      <alignment vertical="center"/>
    </xf>
    <xf numFmtId="39" fontId="8" fillId="4" borderId="8" xfId="0" applyNumberFormat="1" applyFont="1" applyFill="1" applyBorder="1" applyAlignment="1" applyProtection="1">
      <alignment vertical="center"/>
    </xf>
    <xf numFmtId="0" fontId="8" fillId="4" borderId="6" xfId="0" applyFont="1" applyFill="1" applyBorder="1" applyAlignment="1" applyProtection="1">
      <alignment vertical="center"/>
    </xf>
    <xf numFmtId="173" fontId="8" fillId="4" borderId="3" xfId="0" applyNumberFormat="1" applyFont="1" applyFill="1" applyBorder="1" applyAlignment="1" applyProtection="1">
      <alignment horizontal="center" vertical="top"/>
    </xf>
    <xf numFmtId="173" fontId="11" fillId="4" borderId="3" xfId="0" applyNumberFormat="1" applyFont="1" applyFill="1" applyBorder="1" applyAlignment="1" applyProtection="1">
      <alignment horizontal="center" vertical="top"/>
    </xf>
    <xf numFmtId="173" fontId="11" fillId="4" borderId="14" xfId="0" applyNumberFormat="1" applyFont="1" applyFill="1" applyBorder="1" applyAlignment="1" applyProtection="1">
      <alignment horizontal="center" vertical="top"/>
    </xf>
    <xf numFmtId="173" fontId="11" fillId="4" borderId="20" xfId="0" applyNumberFormat="1" applyFont="1" applyFill="1" applyBorder="1" applyAlignment="1" applyProtection="1">
      <alignment horizontal="center" vertical="top"/>
    </xf>
    <xf numFmtId="10" fontId="2" fillId="4" borderId="0" xfId="1" applyNumberFormat="1" applyFont="1" applyFill="1" applyBorder="1" applyAlignment="1" applyProtection="1">
      <alignment horizontal="center" vertical="top"/>
    </xf>
    <xf numFmtId="0" fontId="2" fillId="4" borderId="0"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2" fontId="28" fillId="4" borderId="17" xfId="0" applyNumberFormat="1" applyFont="1" applyFill="1" applyBorder="1" applyAlignment="1" applyProtection="1">
      <alignment horizontal="center" vertical="top"/>
    </xf>
    <xf numFmtId="173" fontId="8" fillId="4" borderId="5" xfId="0" applyNumberFormat="1" applyFont="1" applyFill="1" applyBorder="1" applyAlignment="1" applyProtection="1">
      <alignment horizontal="center" vertical="top"/>
    </xf>
    <xf numFmtId="173" fontId="8" fillId="4" borderId="9" xfId="0" applyNumberFormat="1" applyFont="1" applyFill="1" applyBorder="1" applyAlignment="1" applyProtection="1">
      <alignment horizontal="center" vertical="top"/>
    </xf>
    <xf numFmtId="174" fontId="11" fillId="4" borderId="4" xfId="1" applyNumberFormat="1" applyFont="1" applyFill="1" applyBorder="1" applyAlignment="1" applyProtection="1">
      <alignment horizontal="center" vertical="top"/>
    </xf>
    <xf numFmtId="9" fontId="8" fillId="4" borderId="4" xfId="3" applyFont="1" applyFill="1" applyBorder="1" applyAlignment="1" applyProtection="1">
      <alignment horizontal="center" vertical="top"/>
    </xf>
    <xf numFmtId="9" fontId="9" fillId="4" borderId="9" xfId="0" applyNumberFormat="1" applyFont="1" applyFill="1" applyBorder="1" applyAlignment="1" applyProtection="1">
      <alignment horizontal="center" vertical="top"/>
    </xf>
    <xf numFmtId="173" fontId="8" fillId="4" borderId="21" xfId="0" applyNumberFormat="1" applyFont="1" applyFill="1" applyBorder="1" applyAlignment="1" applyProtection="1">
      <alignment horizontal="center" vertical="top"/>
    </xf>
    <xf numFmtId="173" fontId="8" fillId="4" borderId="17" xfId="0" applyNumberFormat="1" applyFont="1" applyFill="1" applyBorder="1" applyAlignment="1" applyProtection="1">
      <alignment horizontal="center" vertical="top"/>
    </xf>
    <xf numFmtId="2" fontId="28" fillId="4" borderId="3" xfId="0" applyNumberFormat="1" applyFont="1" applyFill="1" applyBorder="1" applyAlignment="1" applyProtection="1">
      <alignment horizontal="center" vertical="top"/>
    </xf>
    <xf numFmtId="173" fontId="8" fillId="4" borderId="7" xfId="0" applyNumberFormat="1" applyFont="1" applyFill="1" applyBorder="1" applyAlignment="1" applyProtection="1">
      <alignment horizontal="center" vertical="top"/>
    </xf>
    <xf numFmtId="173" fontId="8" fillId="4" borderId="14" xfId="0" applyNumberFormat="1" applyFont="1" applyFill="1" applyBorder="1" applyAlignment="1" applyProtection="1">
      <alignment horizontal="center" vertical="top"/>
    </xf>
    <xf numFmtId="9" fontId="11" fillId="4" borderId="2" xfId="0" applyNumberFormat="1" applyFont="1" applyFill="1" applyBorder="1" applyAlignment="1" applyProtection="1">
      <alignment horizontal="center" vertical="top"/>
    </xf>
    <xf numFmtId="173" fontId="8" fillId="4" borderId="0" xfId="0" applyNumberFormat="1" applyFont="1" applyFill="1" applyBorder="1" applyAlignment="1" applyProtection="1">
      <alignment horizontal="center" vertical="top"/>
    </xf>
    <xf numFmtId="173" fontId="8" fillId="4" borderId="1" xfId="0" applyNumberFormat="1" applyFont="1" applyFill="1" applyBorder="1" applyAlignment="1" applyProtection="1">
      <alignment horizontal="center" vertical="top"/>
    </xf>
    <xf numFmtId="2" fontId="40" fillId="4" borderId="0" xfId="0" applyNumberFormat="1" applyFont="1" applyFill="1" applyBorder="1" applyAlignment="1" applyProtection="1">
      <alignment horizontal="center" vertical="top"/>
    </xf>
    <xf numFmtId="3" fontId="10" fillId="4" borderId="0" xfId="0" applyNumberFormat="1" applyFont="1" applyFill="1" applyBorder="1" applyAlignment="1" applyProtection="1">
      <alignment horizontal="center" vertical="top"/>
    </xf>
    <xf numFmtId="174" fontId="11" fillId="4" borderId="1" xfId="1" applyNumberFormat="1" applyFont="1" applyFill="1" applyBorder="1" applyAlignment="1" applyProtection="1">
      <alignment horizontal="center" vertical="top"/>
    </xf>
    <xf numFmtId="9" fontId="11" fillId="4" borderId="10" xfId="3" applyFont="1" applyFill="1" applyBorder="1" applyAlignment="1" applyProtection="1">
      <alignment horizontal="center" vertical="top"/>
    </xf>
    <xf numFmtId="9" fontId="11" fillId="4" borderId="10" xfId="0" applyNumberFormat="1" applyFont="1" applyFill="1" applyBorder="1" applyAlignment="1" applyProtection="1">
      <alignment horizontal="center" vertical="top"/>
    </xf>
    <xf numFmtId="173" fontId="11" fillId="4" borderId="10" xfId="0" applyNumberFormat="1" applyFont="1" applyFill="1" applyBorder="1" applyAlignment="1" applyProtection="1">
      <alignment horizontal="center" vertical="top"/>
    </xf>
    <xf numFmtId="9" fontId="11" fillId="4" borderId="4" xfId="3" applyFont="1" applyFill="1" applyBorder="1" applyAlignment="1" applyProtection="1">
      <alignment horizontal="center" vertical="top"/>
    </xf>
    <xf numFmtId="174" fontId="11" fillId="4" borderId="11" xfId="1" applyNumberFormat="1" applyFont="1" applyFill="1" applyBorder="1" applyAlignment="1" applyProtection="1">
      <alignment horizontal="center" vertical="top"/>
    </xf>
    <xf numFmtId="9" fontId="11" fillId="4" borderId="11" xfId="3" applyFont="1" applyFill="1" applyBorder="1" applyAlignment="1" applyProtection="1">
      <alignment horizontal="center" vertical="top"/>
    </xf>
    <xf numFmtId="9" fontId="11" fillId="4" borderId="11" xfId="0" applyNumberFormat="1" applyFont="1" applyFill="1" applyBorder="1" applyAlignment="1" applyProtection="1">
      <alignment horizontal="center" vertical="top"/>
    </xf>
    <xf numFmtId="0" fontId="10" fillId="4" borderId="0" xfId="0" applyFont="1" applyFill="1" applyBorder="1" applyAlignment="1" applyProtection="1">
      <alignment vertical="top"/>
    </xf>
    <xf numFmtId="9" fontId="10" fillId="4" borderId="0" xfId="3" applyFont="1" applyFill="1" applyBorder="1" applyAlignment="1" applyProtection="1">
      <alignment horizontal="center" vertical="top"/>
    </xf>
    <xf numFmtId="9" fontId="10" fillId="4" borderId="0" xfId="0" applyNumberFormat="1" applyFont="1" applyFill="1" applyBorder="1" applyAlignment="1" applyProtection="1">
      <alignment horizontal="center" vertical="top"/>
    </xf>
    <xf numFmtId="3" fontId="10" fillId="4" borderId="1" xfId="0" applyNumberFormat="1" applyFont="1" applyFill="1" applyBorder="1" applyAlignment="1" applyProtection="1">
      <alignment horizontal="center" vertical="top"/>
    </xf>
    <xf numFmtId="165" fontId="8" fillId="4" borderId="0" xfId="1" applyNumberFormat="1" applyFont="1" applyFill="1" applyBorder="1" applyAlignment="1" applyProtection="1">
      <alignment horizontal="left" vertical="center"/>
    </xf>
    <xf numFmtId="174" fontId="8" fillId="4" borderId="1" xfId="1" applyNumberFormat="1" applyFont="1" applyFill="1" applyBorder="1" applyAlignment="1" applyProtection="1">
      <alignment horizontal="center" vertical="center"/>
    </xf>
    <xf numFmtId="165" fontId="8" fillId="4" borderId="6" xfId="1" applyNumberFormat="1" applyFont="1" applyFill="1" applyBorder="1" applyAlignment="1" applyProtection="1">
      <alignment horizontal="left" vertical="center"/>
    </xf>
    <xf numFmtId="174" fontId="8" fillId="4" borderId="20" xfId="1" applyNumberFormat="1" applyFont="1" applyFill="1" applyBorder="1" applyAlignment="1" applyProtection="1">
      <alignment horizontal="center" vertical="center"/>
    </xf>
    <xf numFmtId="174" fontId="8" fillId="4" borderId="5" xfId="1" applyNumberFormat="1" applyFont="1" applyFill="1" applyBorder="1" applyAlignment="1" applyProtection="1">
      <alignment horizontal="center" vertical="top"/>
    </xf>
    <xf numFmtId="9" fontId="8" fillId="4" borderId="2" xfId="3" applyFont="1" applyFill="1" applyBorder="1" applyAlignment="1" applyProtection="1">
      <alignment horizontal="center" vertical="top"/>
    </xf>
    <xf numFmtId="9" fontId="8" fillId="4" borderId="2" xfId="0" applyNumberFormat="1" applyFont="1" applyFill="1" applyBorder="1" applyAlignment="1" applyProtection="1">
      <alignment horizontal="center" vertical="top"/>
    </xf>
    <xf numFmtId="9" fontId="8" fillId="4" borderId="0" xfId="3" applyFont="1" applyFill="1" applyBorder="1" applyAlignment="1" applyProtection="1">
      <alignment horizontal="center" vertical="top"/>
    </xf>
    <xf numFmtId="9" fontId="8" fillId="4" borderId="5" xfId="3" applyFont="1" applyFill="1" applyBorder="1" applyAlignment="1" applyProtection="1">
      <alignment horizontal="center" vertical="top"/>
    </xf>
    <xf numFmtId="9" fontId="8" fillId="4" borderId="0" xfId="0" applyNumberFormat="1" applyFont="1" applyFill="1" applyBorder="1" applyAlignment="1" applyProtection="1">
      <alignment horizontal="center" vertical="top"/>
    </xf>
    <xf numFmtId="9" fontId="8" fillId="4" borderId="10" xfId="3" applyFont="1" applyFill="1" applyBorder="1" applyAlignment="1" applyProtection="1">
      <alignment horizontal="center" vertical="top"/>
    </xf>
    <xf numFmtId="174" fontId="11" fillId="4" borderId="8" xfId="1" applyNumberFormat="1" applyFont="1" applyFill="1" applyBorder="1" applyAlignment="1" applyProtection="1">
      <alignment horizontal="center" vertical="top"/>
    </xf>
    <xf numFmtId="0" fontId="40" fillId="4" borderId="0" xfId="0" applyFont="1" applyFill="1" applyBorder="1" applyAlignment="1" applyProtection="1">
      <alignment vertical="center"/>
    </xf>
    <xf numFmtId="0" fontId="55" fillId="4" borderId="0" xfId="0" applyFont="1" applyFill="1" applyBorder="1" applyAlignment="1" applyProtection="1">
      <alignment horizontal="right" vertical="center"/>
    </xf>
    <xf numFmtId="0" fontId="28" fillId="4" borderId="0" xfId="0" applyFont="1" applyFill="1" applyBorder="1" applyAlignment="1" applyProtection="1">
      <alignment horizontal="right" vertical="center"/>
    </xf>
    <xf numFmtId="0" fontId="56" fillId="4" borderId="0" xfId="0" applyFont="1" applyFill="1" applyBorder="1" applyAlignment="1" applyProtection="1">
      <alignment vertical="top"/>
    </xf>
    <xf numFmtId="0" fontId="40" fillId="4" borderId="0" xfId="0" applyFont="1" applyFill="1" applyBorder="1" applyAlignment="1" applyProtection="1">
      <alignment vertical="top"/>
    </xf>
    <xf numFmtId="0" fontId="57" fillId="4" borderId="0" xfId="0" applyFont="1" applyFill="1" applyBorder="1" applyAlignment="1" applyProtection="1">
      <alignment vertical="top"/>
    </xf>
    <xf numFmtId="2" fontId="28" fillId="4" borderId="5" xfId="0" applyNumberFormat="1" applyFont="1" applyFill="1" applyBorder="1" applyAlignment="1" applyProtection="1">
      <alignment horizontal="center" vertical="top"/>
    </xf>
    <xf numFmtId="2" fontId="28" fillId="4" borderId="4" xfId="0" applyNumberFormat="1" applyFont="1" applyFill="1" applyBorder="1" applyAlignment="1" applyProtection="1">
      <alignment horizontal="center" vertical="top"/>
    </xf>
    <xf numFmtId="1" fontId="11" fillId="4" borderId="11" xfId="0" applyNumberFormat="1" applyFont="1" applyFill="1" applyBorder="1" applyAlignment="1" applyProtection="1">
      <alignment horizontal="center" vertical="top"/>
    </xf>
    <xf numFmtId="0" fontId="9" fillId="4" borderId="21" xfId="0" applyFont="1" applyFill="1" applyBorder="1" applyAlignment="1" applyProtection="1">
      <alignment vertical="center"/>
    </xf>
    <xf numFmtId="0" fontId="49" fillId="4" borderId="21" xfId="0" applyFont="1" applyFill="1" applyBorder="1" applyAlignment="1" applyProtection="1">
      <alignment vertical="center"/>
    </xf>
    <xf numFmtId="0" fontId="12" fillId="4" borderId="21" xfId="0" applyFont="1" applyFill="1" applyBorder="1" applyAlignment="1" applyProtection="1">
      <alignment vertical="center"/>
    </xf>
    <xf numFmtId="0" fontId="8" fillId="4" borderId="21" xfId="0" applyFont="1" applyFill="1" applyBorder="1" applyAlignment="1" applyProtection="1">
      <alignment horizontal="right" vertical="center" indent="1"/>
    </xf>
    <xf numFmtId="0" fontId="53" fillId="4" borderId="2" xfId="0" applyFont="1" applyFill="1" applyBorder="1" applyAlignment="1" applyProtection="1">
      <alignment horizontal="left" vertical="center" indent="1"/>
    </xf>
    <xf numFmtId="0" fontId="9" fillId="4" borderId="0" xfId="0" applyFont="1" applyFill="1" applyBorder="1" applyAlignment="1" applyProtection="1">
      <alignment vertical="center"/>
    </xf>
    <xf numFmtId="49" fontId="4" fillId="4" borderId="0" xfId="0" applyNumberFormat="1" applyFont="1" applyFill="1" applyBorder="1" applyAlignment="1" applyProtection="1">
      <alignment horizontal="left" vertical="center"/>
    </xf>
    <xf numFmtId="49" fontId="9" fillId="4" borderId="0" xfId="0" applyNumberFormat="1" applyFont="1" applyFill="1" applyBorder="1" applyAlignment="1" applyProtection="1">
      <alignment horizontal="left" vertical="center"/>
    </xf>
    <xf numFmtId="166" fontId="11" fillId="4" borderId="0" xfId="0" applyNumberFormat="1" applyFont="1" applyFill="1" applyBorder="1" applyAlignment="1" applyProtection="1">
      <alignment horizontal="center" vertical="center"/>
    </xf>
    <xf numFmtId="0" fontId="53" fillId="4" borderId="0" xfId="0" applyFont="1" applyFill="1" applyBorder="1" applyAlignment="1" applyProtection="1">
      <alignment horizontal="left" vertical="center"/>
    </xf>
    <xf numFmtId="0" fontId="9" fillId="4" borderId="0" xfId="0" applyFont="1" applyFill="1" applyBorder="1" applyAlignment="1" applyProtection="1">
      <alignment horizontal="center" vertical="center"/>
    </xf>
    <xf numFmtId="3" fontId="4" fillId="4" borderId="8" xfId="0" applyNumberFormat="1" applyFont="1" applyFill="1" applyBorder="1" applyAlignment="1" applyProtection="1">
      <alignment horizontal="left" vertical="center" indent="1"/>
    </xf>
    <xf numFmtId="164" fontId="9" fillId="4" borderId="6" xfId="0" applyNumberFormat="1" applyFont="1" applyFill="1" applyBorder="1" applyAlignment="1" applyProtection="1">
      <alignment horizontal="right" vertical="center" wrapText="1"/>
    </xf>
    <xf numFmtId="3" fontId="4" fillId="4" borderId="6" xfId="0" applyNumberFormat="1" applyFont="1" applyFill="1" applyBorder="1" applyAlignment="1" applyProtection="1">
      <alignment horizontal="left" vertical="center"/>
    </xf>
    <xf numFmtId="0" fontId="9" fillId="4" borderId="6" xfId="0" applyFont="1" applyFill="1" applyBorder="1" applyAlignment="1" applyProtection="1">
      <alignment vertical="center"/>
    </xf>
    <xf numFmtId="0" fontId="9" fillId="4" borderId="6" xfId="0" applyNumberFormat="1" applyFont="1" applyFill="1" applyBorder="1" applyAlignment="1" applyProtection="1">
      <alignment horizontal="center" vertical="center"/>
    </xf>
    <xf numFmtId="0" fontId="11" fillId="4" borderId="11" xfId="0" applyFont="1" applyFill="1" applyBorder="1" applyAlignment="1" applyProtection="1">
      <alignment vertical="center"/>
    </xf>
    <xf numFmtId="0" fontId="9" fillId="4" borderId="8" xfId="0" applyFont="1" applyFill="1" applyBorder="1" applyAlignment="1" applyProtection="1">
      <alignment vertical="center"/>
    </xf>
    <xf numFmtId="0" fontId="9" fillId="4" borderId="11"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173" fontId="9" fillId="4" borderId="4" xfId="1" applyNumberFormat="1" applyFont="1" applyFill="1" applyBorder="1" applyAlignment="1" applyProtection="1">
      <alignment horizontal="right" vertical="center"/>
    </xf>
    <xf numFmtId="173" fontId="9" fillId="4" borderId="4" xfId="1" applyNumberFormat="1" applyFont="1" applyFill="1" applyBorder="1" applyAlignment="1" applyProtection="1">
      <alignment vertical="center"/>
    </xf>
    <xf numFmtId="0" fontId="9" fillId="4" borderId="3" xfId="0" applyFont="1" applyFill="1" applyBorder="1" applyAlignment="1" applyProtection="1">
      <alignment vertical="center"/>
    </xf>
    <xf numFmtId="0" fontId="9" fillId="4" borderId="14" xfId="0" applyFont="1" applyFill="1" applyBorder="1" applyAlignment="1" applyProtection="1">
      <alignment vertical="center"/>
    </xf>
    <xf numFmtId="173" fontId="9" fillId="4" borderId="5" xfId="1" applyNumberFormat="1" applyFont="1" applyFill="1" applyBorder="1" applyAlignment="1" applyProtection="1">
      <alignment horizontal="right" vertical="center"/>
    </xf>
    <xf numFmtId="0" fontId="9" fillId="4" borderId="3" xfId="0" applyFont="1" applyFill="1" applyBorder="1" applyAlignment="1" applyProtection="1">
      <alignment horizontal="left" vertical="center" indent="1"/>
    </xf>
    <xf numFmtId="0" fontId="9" fillId="4" borderId="7" xfId="0" applyFont="1" applyFill="1" applyBorder="1" applyAlignment="1" applyProtection="1">
      <alignment horizontal="center" vertical="center"/>
    </xf>
    <xf numFmtId="0" fontId="9" fillId="4" borderId="7" xfId="0" applyFont="1" applyFill="1" applyBorder="1" applyAlignment="1" applyProtection="1">
      <alignment horizontal="center" vertical="center" wrapText="1"/>
    </xf>
    <xf numFmtId="169" fontId="9" fillId="4" borderId="1" xfId="3" applyNumberFormat="1" applyFont="1" applyFill="1" applyBorder="1" applyAlignment="1" applyProtection="1">
      <alignment vertical="center"/>
    </xf>
    <xf numFmtId="39" fontId="11" fillId="4" borderId="3" xfId="0" applyNumberFormat="1" applyFont="1" applyFill="1" applyBorder="1" applyAlignment="1" applyProtection="1">
      <alignment horizontal="left" vertical="center"/>
    </xf>
    <xf numFmtId="0" fontId="9" fillId="4" borderId="7" xfId="0" applyFont="1" applyFill="1" applyBorder="1" applyAlignment="1" applyProtection="1">
      <alignment vertical="center"/>
    </xf>
    <xf numFmtId="169" fontId="9" fillId="4" borderId="14" xfId="0" applyNumberFormat="1" applyFont="1" applyFill="1" applyBorder="1" applyAlignment="1" applyProtection="1">
      <alignment horizontal="right" vertical="center"/>
    </xf>
    <xf numFmtId="0" fontId="12" fillId="4" borderId="1" xfId="0" applyFont="1" applyFill="1" applyBorder="1" applyAlignment="1" applyProtection="1">
      <alignment vertical="center"/>
    </xf>
    <xf numFmtId="0" fontId="11" fillId="4" borderId="4" xfId="0" applyFont="1" applyFill="1" applyBorder="1" applyAlignment="1" applyProtection="1">
      <alignment vertical="center"/>
    </xf>
    <xf numFmtId="0" fontId="9" fillId="4" borderId="4" xfId="0" applyFont="1" applyFill="1" applyBorder="1" applyAlignment="1" applyProtection="1">
      <alignment horizontal="center" vertical="center" wrapText="1"/>
    </xf>
    <xf numFmtId="0" fontId="9" fillId="4" borderId="4" xfId="0" applyFont="1" applyFill="1" applyBorder="1" applyAlignment="1" applyProtection="1">
      <alignment vertical="center"/>
    </xf>
    <xf numFmtId="173" fontId="9" fillId="4" borderId="4" xfId="0" applyNumberFormat="1" applyFont="1" applyFill="1" applyBorder="1" applyAlignment="1" applyProtection="1">
      <alignment vertical="center"/>
    </xf>
    <xf numFmtId="173" fontId="11" fillId="4" borderId="4" xfId="0" applyNumberFormat="1" applyFont="1" applyFill="1" applyBorder="1" applyAlignment="1" applyProtection="1">
      <alignment vertical="center"/>
    </xf>
    <xf numFmtId="0" fontId="9" fillId="4" borderId="4" xfId="0" applyFont="1" applyFill="1" applyBorder="1" applyAlignment="1" applyProtection="1">
      <alignment horizontal="center" vertical="center"/>
    </xf>
    <xf numFmtId="173" fontId="11" fillId="4" borderId="17" xfId="1" applyNumberFormat="1" applyFont="1" applyFill="1" applyBorder="1" applyAlignment="1" applyProtection="1">
      <alignment horizontal="right" vertical="center"/>
    </xf>
    <xf numFmtId="173" fontId="11" fillId="4" borderId="5" xfId="1" applyNumberFormat="1" applyFont="1" applyFill="1" applyBorder="1" applyAlignment="1" applyProtection="1">
      <alignment horizontal="right" vertical="center"/>
    </xf>
    <xf numFmtId="168" fontId="9" fillId="4" borderId="14" xfId="0" applyNumberFormat="1" applyFont="1" applyFill="1" applyBorder="1" applyAlignment="1" applyProtection="1">
      <alignment horizontal="center" vertical="center"/>
    </xf>
    <xf numFmtId="168" fontId="9" fillId="4" borderId="4" xfId="0" applyNumberFormat="1" applyFont="1" applyFill="1" applyBorder="1" applyAlignment="1" applyProtection="1">
      <alignment horizontal="center" vertical="center"/>
    </xf>
    <xf numFmtId="173" fontId="11" fillId="4" borderId="4" xfId="1" applyNumberFormat="1" applyFont="1" applyFill="1" applyBorder="1" applyAlignment="1" applyProtection="1">
      <alignment horizontal="right" vertical="center"/>
    </xf>
    <xf numFmtId="0" fontId="49" fillId="4" borderId="9" xfId="0" applyFont="1" applyFill="1" applyBorder="1" applyAlignment="1" applyProtection="1">
      <alignment horizontal="left" vertical="center" indent="1"/>
      <protection locked="0"/>
    </xf>
    <xf numFmtId="0" fontId="50" fillId="4" borderId="21" xfId="0" applyFont="1" applyFill="1" applyBorder="1" applyAlignment="1" applyProtection="1">
      <alignment vertical="center"/>
      <protection locked="0"/>
    </xf>
    <xf numFmtId="0" fontId="8" fillId="4" borderId="21" xfId="0" applyFont="1" applyFill="1" applyBorder="1" applyAlignment="1" applyProtection="1">
      <alignment vertical="center"/>
      <protection locked="0"/>
    </xf>
    <xf numFmtId="0" fontId="7" fillId="4" borderId="21" xfId="0" applyFont="1" applyFill="1" applyBorder="1" applyAlignment="1" applyProtection="1">
      <alignment horizontal="center" vertical="center"/>
      <protection locked="0"/>
    </xf>
    <xf numFmtId="0" fontId="8" fillId="4" borderId="21" xfId="0" applyFont="1" applyFill="1" applyBorder="1" applyAlignment="1" applyProtection="1">
      <alignment horizontal="left" vertical="center"/>
      <protection locked="0"/>
    </xf>
    <xf numFmtId="0" fontId="8" fillId="4" borderId="17" xfId="0" applyFont="1" applyFill="1" applyBorder="1" applyAlignment="1" applyProtection="1">
      <alignment horizontal="right" vertical="center" indent="1"/>
      <protection locked="0"/>
    </xf>
    <xf numFmtId="39" fontId="11" fillId="4" borderId="2" xfId="0" applyNumberFormat="1" applyFont="1" applyFill="1" applyBorder="1" applyAlignment="1" applyProtection="1">
      <alignment vertical="top"/>
      <protection locked="0"/>
    </xf>
    <xf numFmtId="39" fontId="11" fillId="4" borderId="0" xfId="0" applyNumberFormat="1" applyFont="1" applyFill="1" applyBorder="1" applyAlignment="1" applyProtection="1">
      <alignment vertical="top"/>
      <protection locked="0"/>
    </xf>
    <xf numFmtId="39" fontId="8" fillId="4" borderId="2" xfId="0" applyNumberFormat="1" applyFont="1" applyFill="1" applyBorder="1" applyAlignment="1" applyProtection="1">
      <alignment horizontal="right" vertical="top"/>
      <protection locked="0"/>
    </xf>
    <xf numFmtId="39" fontId="8" fillId="4" borderId="0" xfId="0" applyNumberFormat="1" applyFont="1" applyFill="1" applyBorder="1" applyAlignment="1" applyProtection="1">
      <alignment vertical="top"/>
      <protection locked="0"/>
    </xf>
    <xf numFmtId="164" fontId="8" fillId="4" borderId="2" xfId="0" applyNumberFormat="1" applyFont="1" applyFill="1" applyBorder="1" applyAlignment="1" applyProtection="1">
      <alignment vertical="top"/>
      <protection locked="0"/>
    </xf>
    <xf numFmtId="0" fontId="8" fillId="4" borderId="0" xfId="0" applyFont="1" applyFill="1" applyBorder="1" applyAlignment="1" applyProtection="1">
      <alignment vertical="top"/>
      <protection locked="0"/>
    </xf>
    <xf numFmtId="0" fontId="8" fillId="4" borderId="0" xfId="0" applyFont="1" applyFill="1" applyBorder="1" applyAlignment="1" applyProtection="1">
      <alignment horizontal="left" vertical="top"/>
      <protection locked="0"/>
    </xf>
    <xf numFmtId="0" fontId="11" fillId="4" borderId="0" xfId="0" applyFont="1" applyFill="1" applyBorder="1" applyAlignment="1" applyProtection="1">
      <alignment vertical="top"/>
      <protection locked="0"/>
    </xf>
    <xf numFmtId="0" fontId="8" fillId="4" borderId="0" xfId="0" applyFont="1" applyFill="1" applyBorder="1" applyAlignment="1" applyProtection="1">
      <alignment vertical="top" wrapText="1"/>
      <protection locked="0"/>
    </xf>
    <xf numFmtId="164" fontId="11" fillId="4" borderId="2" xfId="0" applyNumberFormat="1" applyFont="1" applyFill="1" applyBorder="1" applyAlignment="1" applyProtection="1">
      <alignment vertical="top"/>
      <protection locked="0"/>
    </xf>
    <xf numFmtId="0" fontId="11" fillId="4" borderId="0" xfId="0" applyFont="1" applyFill="1" applyBorder="1" applyAlignment="1" applyProtection="1">
      <alignment horizontal="left" vertical="top"/>
      <protection locked="0"/>
    </xf>
    <xf numFmtId="39" fontId="8" fillId="4" borderId="2" xfId="0" applyNumberFormat="1" applyFont="1" applyFill="1" applyBorder="1" applyAlignment="1" applyProtection="1">
      <alignment vertical="top"/>
      <protection locked="0"/>
    </xf>
    <xf numFmtId="39" fontId="11" fillId="4" borderId="3" xfId="0" applyNumberFormat="1" applyFont="1" applyFill="1" applyBorder="1" applyAlignment="1" applyProtection="1">
      <alignment vertical="top"/>
      <protection locked="0"/>
    </xf>
    <xf numFmtId="39" fontId="8" fillId="4" borderId="7" xfId="0" applyNumberFormat="1" applyFont="1" applyFill="1" applyBorder="1" applyAlignment="1" applyProtection="1">
      <alignment vertical="top"/>
      <protection locked="0"/>
    </xf>
    <xf numFmtId="39" fontId="11" fillId="4" borderId="2" xfId="0" applyNumberFormat="1" applyFont="1" applyFill="1" applyBorder="1" applyAlignment="1" applyProtection="1">
      <alignment horizontal="left" vertical="top"/>
      <protection locked="0"/>
    </xf>
    <xf numFmtId="39" fontId="11" fillId="4" borderId="0" xfId="0" applyNumberFormat="1" applyFont="1" applyFill="1" applyBorder="1" applyAlignment="1" applyProtection="1">
      <alignment horizontal="left" vertical="top"/>
      <protection locked="0"/>
    </xf>
    <xf numFmtId="39" fontId="11" fillId="4" borderId="3" xfId="0" applyNumberFormat="1" applyFont="1" applyFill="1" applyBorder="1" applyAlignment="1" applyProtection="1">
      <alignment vertical="center"/>
      <protection locked="0"/>
    </xf>
    <xf numFmtId="0" fontId="17" fillId="4" borderId="7" xfId="0" applyFont="1" applyFill="1" applyBorder="1" applyAlignment="1" applyProtection="1">
      <alignment vertical="center"/>
      <protection locked="0"/>
    </xf>
    <xf numFmtId="2" fontId="11" fillId="4" borderId="0" xfId="0" applyNumberFormat="1" applyFont="1" applyFill="1" applyBorder="1" applyAlignment="1" applyProtection="1">
      <alignment horizontal="center" vertical="top"/>
      <protection locked="0"/>
    </xf>
    <xf numFmtId="3" fontId="8" fillId="4" borderId="0" xfId="0" applyNumberFormat="1" applyFont="1" applyFill="1" applyBorder="1" applyAlignment="1" applyProtection="1">
      <alignment horizontal="center" vertical="top"/>
      <protection locked="0"/>
    </xf>
    <xf numFmtId="3" fontId="11" fillId="4" borderId="0" xfId="0" applyNumberFormat="1" applyFont="1" applyFill="1" applyBorder="1" applyAlignment="1" applyProtection="1">
      <alignment horizontal="center" vertical="top"/>
      <protection locked="0"/>
    </xf>
    <xf numFmtId="165" fontId="11" fillId="4" borderId="0" xfId="1" applyNumberFormat="1" applyFont="1" applyFill="1" applyBorder="1" applyAlignment="1" applyProtection="1">
      <alignment horizontal="center" vertical="top"/>
      <protection locked="0"/>
    </xf>
    <xf numFmtId="9" fontId="11" fillId="4" borderId="0" xfId="3" applyFont="1" applyFill="1" applyBorder="1" applyAlignment="1" applyProtection="1">
      <alignment horizontal="center" vertical="top"/>
      <protection locked="0"/>
    </xf>
    <xf numFmtId="9" fontId="11" fillId="4" borderId="0" xfId="0" applyNumberFormat="1" applyFont="1" applyFill="1" applyBorder="1" applyAlignment="1" applyProtection="1">
      <alignment horizontal="center" vertical="top"/>
      <protection locked="0"/>
    </xf>
    <xf numFmtId="3" fontId="11" fillId="4" borderId="1" xfId="0" applyNumberFormat="1" applyFont="1" applyFill="1" applyBorder="1" applyAlignment="1" applyProtection="1">
      <alignment horizontal="center" vertical="top"/>
      <protection locked="0"/>
    </xf>
    <xf numFmtId="1" fontId="11" fillId="4" borderId="0" xfId="0" applyNumberFormat="1" applyFont="1" applyFill="1" applyBorder="1" applyAlignment="1" applyProtection="1">
      <alignment horizontal="left" vertical="top"/>
      <protection locked="0"/>
    </xf>
    <xf numFmtId="3" fontId="8" fillId="4" borderId="0" xfId="0" applyNumberFormat="1" applyFont="1" applyFill="1" applyBorder="1" applyAlignment="1" applyProtection="1">
      <alignment horizontal="left" vertical="top"/>
      <protection locked="0"/>
    </xf>
    <xf numFmtId="3" fontId="11" fillId="4" borderId="0" xfId="0" applyNumberFormat="1" applyFont="1" applyFill="1" applyBorder="1" applyAlignment="1" applyProtection="1">
      <alignment horizontal="left" vertical="top"/>
      <protection locked="0"/>
    </xf>
    <xf numFmtId="165" fontId="11" fillId="4" borderId="0" xfId="1" applyNumberFormat="1" applyFont="1" applyFill="1" applyBorder="1" applyAlignment="1" applyProtection="1">
      <alignment horizontal="left" vertical="top"/>
      <protection locked="0"/>
    </xf>
    <xf numFmtId="9" fontId="11" fillId="4" borderId="0" xfId="3" applyFont="1" applyFill="1" applyBorder="1" applyAlignment="1" applyProtection="1">
      <alignment horizontal="left" vertical="top"/>
      <protection locked="0"/>
    </xf>
    <xf numFmtId="9" fontId="11" fillId="4" borderId="0" xfId="0" applyNumberFormat="1" applyFont="1" applyFill="1" applyBorder="1" applyAlignment="1" applyProtection="1">
      <alignment horizontal="left" vertical="top"/>
      <protection locked="0"/>
    </xf>
    <xf numFmtId="3" fontId="11" fillId="4" borderId="1" xfId="0" applyNumberFormat="1" applyFont="1" applyFill="1" applyBorder="1" applyAlignment="1" applyProtection="1">
      <alignment horizontal="left" vertical="top"/>
      <protection locked="0"/>
    </xf>
    <xf numFmtId="2" fontId="28" fillId="4" borderId="0" xfId="0" applyNumberFormat="1" applyFont="1" applyFill="1" applyBorder="1" applyAlignment="1" applyProtection="1">
      <alignment horizontal="left" vertical="top"/>
      <protection locked="0"/>
    </xf>
    <xf numFmtId="2" fontId="28" fillId="4" borderId="7" xfId="0" applyNumberFormat="1" applyFont="1" applyFill="1" applyBorder="1" applyAlignment="1" applyProtection="1">
      <alignment horizontal="left" vertical="top"/>
      <protection locked="0"/>
    </xf>
    <xf numFmtId="3" fontId="8" fillId="4" borderId="7" xfId="0" applyNumberFormat="1" applyFont="1" applyFill="1" applyBorder="1" applyAlignment="1" applyProtection="1">
      <alignment horizontal="left" vertical="top"/>
      <protection locked="0"/>
    </xf>
    <xf numFmtId="3" fontId="11" fillId="4" borderId="7" xfId="0" applyNumberFormat="1" applyFont="1" applyFill="1" applyBorder="1" applyAlignment="1" applyProtection="1">
      <alignment horizontal="left" vertical="top"/>
      <protection locked="0"/>
    </xf>
    <xf numFmtId="165" fontId="11" fillId="4" borderId="7" xfId="1" applyNumberFormat="1" applyFont="1" applyFill="1" applyBorder="1" applyAlignment="1" applyProtection="1">
      <alignment horizontal="left" vertical="top"/>
      <protection locked="0"/>
    </xf>
    <xf numFmtId="9" fontId="11" fillId="4" borderId="7" xfId="3" applyFont="1" applyFill="1" applyBorder="1" applyAlignment="1" applyProtection="1">
      <alignment horizontal="left" vertical="top"/>
      <protection locked="0"/>
    </xf>
    <xf numFmtId="9" fontId="11" fillId="4" borderId="7" xfId="0" applyNumberFormat="1" applyFont="1" applyFill="1" applyBorder="1" applyAlignment="1" applyProtection="1">
      <alignment horizontal="left" vertical="top"/>
      <protection locked="0"/>
    </xf>
    <xf numFmtId="3" fontId="11" fillId="4" borderId="14" xfId="0" applyNumberFormat="1" applyFont="1" applyFill="1" applyBorder="1" applyAlignment="1" applyProtection="1">
      <alignment horizontal="left" vertical="top"/>
      <protection locked="0"/>
    </xf>
    <xf numFmtId="9" fontId="8" fillId="4" borderId="7" xfId="3" applyFont="1" applyFill="1" applyBorder="1" applyAlignment="1" applyProtection="1">
      <alignment horizontal="left" vertical="top"/>
      <protection locked="0"/>
    </xf>
    <xf numFmtId="0" fontId="52" fillId="4" borderId="9" xfId="0" applyFont="1" applyFill="1" applyBorder="1" applyAlignment="1" applyProtection="1">
      <alignment horizontal="left" vertical="center" indent="1"/>
    </xf>
    <xf numFmtId="0" fontId="58" fillId="4" borderId="2" xfId="0" applyFont="1" applyFill="1" applyBorder="1" applyAlignment="1" applyProtection="1">
      <alignment horizontal="left" vertical="center" indent="1"/>
    </xf>
    <xf numFmtId="0" fontId="58" fillId="4" borderId="8" xfId="0" applyFont="1" applyFill="1" applyBorder="1" applyAlignment="1" applyProtection="1">
      <alignment horizontal="left" vertical="center" indent="1"/>
    </xf>
    <xf numFmtId="171" fontId="21" fillId="4" borderId="4" xfId="0" applyNumberFormat="1" applyFont="1" applyFill="1" applyBorder="1" applyAlignment="1" applyProtection="1">
      <alignment horizontal="center" vertical="center" wrapText="1"/>
    </xf>
    <xf numFmtId="171" fontId="21" fillId="4" borderId="3" xfId="0" applyNumberFormat="1" applyFont="1" applyFill="1" applyBorder="1" applyAlignment="1" applyProtection="1">
      <alignment horizontal="center" vertical="center" wrapText="1"/>
    </xf>
    <xf numFmtId="0" fontId="49" fillId="4" borderId="9" xfId="0" applyFont="1" applyFill="1" applyBorder="1" applyAlignment="1" applyProtection="1">
      <alignment horizontal="left" vertical="center" indent="2"/>
    </xf>
    <xf numFmtId="0" fontId="7" fillId="4" borderId="21" xfId="0" applyFont="1" applyFill="1" applyBorder="1" applyAlignment="1" applyProtection="1">
      <alignment horizontal="left" vertical="center" indent="1"/>
    </xf>
    <xf numFmtId="0" fontId="7" fillId="4" borderId="21" xfId="0" applyFont="1" applyFill="1" applyBorder="1" applyAlignment="1" applyProtection="1">
      <alignment horizontal="left" vertical="center"/>
    </xf>
    <xf numFmtId="0" fontId="4" fillId="4" borderId="2" xfId="0" applyFont="1" applyFill="1" applyBorder="1" applyAlignment="1" applyProtection="1">
      <alignment horizontal="left" vertical="center" indent="1"/>
    </xf>
    <xf numFmtId="0" fontId="5" fillId="4" borderId="0" xfId="0" applyFont="1" applyFill="1" applyBorder="1" applyAlignment="1" applyProtection="1">
      <alignment horizontal="left" vertical="center" indent="1"/>
    </xf>
    <xf numFmtId="0" fontId="4" fillId="4" borderId="0" xfId="0" applyFont="1" applyFill="1" applyBorder="1" applyAlignment="1" applyProtection="1">
      <alignment horizontal="left" vertical="center"/>
    </xf>
    <xf numFmtId="166" fontId="11" fillId="4" borderId="1" xfId="0" applyNumberFormat="1"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4" fillId="4" borderId="8" xfId="0" applyFont="1" applyFill="1" applyBorder="1" applyAlignment="1" applyProtection="1">
      <alignment horizontal="left" vertical="center" indent="1"/>
    </xf>
    <xf numFmtId="0" fontId="5" fillId="4" borderId="6" xfId="0" applyFont="1" applyFill="1" applyBorder="1" applyAlignment="1" applyProtection="1">
      <alignment horizontal="left" vertical="center" indent="1"/>
    </xf>
    <xf numFmtId="0" fontId="4" fillId="4" borderId="6" xfId="0" applyFont="1" applyFill="1" applyBorder="1" applyAlignment="1" applyProtection="1">
      <alignment horizontal="left" vertical="center"/>
    </xf>
    <xf numFmtId="0" fontId="9" fillId="4" borderId="20" xfId="0" applyNumberFormat="1" applyFont="1" applyFill="1" applyBorder="1" applyAlignment="1" applyProtection="1">
      <alignment horizontal="center" vertical="center"/>
    </xf>
    <xf numFmtId="0" fontId="27" fillId="4" borderId="20" xfId="0" applyFont="1" applyFill="1" applyBorder="1" applyAlignment="1" applyProtection="1">
      <alignment horizontal="center" vertical="top"/>
    </xf>
    <xf numFmtId="0" fontId="27" fillId="4" borderId="11" xfId="0" applyFont="1" applyFill="1" applyBorder="1" applyAlignment="1" applyProtection="1">
      <alignment horizontal="center" vertical="top" wrapText="1"/>
    </xf>
    <xf numFmtId="0" fontId="8" fillId="4" borderId="10" xfId="0" applyFont="1" applyFill="1" applyBorder="1" applyAlignment="1" applyProtection="1">
      <alignment horizontal="center" vertical="top" wrapText="1"/>
    </xf>
    <xf numFmtId="0" fontId="9" fillId="4" borderId="4" xfId="0" applyFont="1" applyFill="1" applyBorder="1" applyAlignment="1" applyProtection="1">
      <alignment horizontal="center" vertical="top" wrapText="1"/>
    </xf>
    <xf numFmtId="0" fontId="11" fillId="4" borderId="11" xfId="0" applyFont="1" applyFill="1" applyBorder="1" applyAlignment="1" applyProtection="1">
      <alignment horizontal="center" vertical="top" wrapText="1"/>
    </xf>
    <xf numFmtId="0" fontId="11" fillId="4" borderId="1" xfId="0" applyFont="1" applyFill="1" applyBorder="1" applyAlignment="1" applyProtection="1">
      <alignment vertical="top"/>
    </xf>
    <xf numFmtId="2" fontId="19" fillId="4" borderId="4" xfId="0" applyNumberFormat="1" applyFont="1" applyFill="1" applyBorder="1" applyAlignment="1" applyProtection="1">
      <alignment horizontal="center" vertical="top"/>
    </xf>
    <xf numFmtId="173" fontId="19" fillId="4" borderId="4" xfId="0" applyNumberFormat="1" applyFont="1" applyFill="1" applyBorder="1" applyAlignment="1" applyProtection="1">
      <alignment horizontal="center" vertical="top"/>
    </xf>
    <xf numFmtId="173" fontId="11" fillId="4" borderId="4" xfId="3" applyNumberFormat="1" applyFont="1" applyFill="1" applyBorder="1" applyAlignment="1" applyProtection="1">
      <alignment horizontal="center" vertical="top"/>
    </xf>
    <xf numFmtId="3" fontId="11" fillId="4" borderId="4" xfId="0" applyNumberFormat="1" applyFont="1" applyFill="1" applyBorder="1" applyAlignment="1" applyProtection="1">
      <alignment horizontal="center" vertical="top"/>
    </xf>
    <xf numFmtId="170" fontId="27" fillId="4" borderId="4" xfId="0" applyNumberFormat="1" applyFont="1" applyFill="1" applyBorder="1" applyAlignment="1" applyProtection="1">
      <alignment horizontal="center" vertical="top"/>
    </xf>
    <xf numFmtId="173" fontId="27" fillId="4" borderId="4" xfId="0" applyNumberFormat="1" applyFont="1" applyFill="1" applyBorder="1" applyAlignment="1" applyProtection="1">
      <alignment horizontal="center" vertical="top"/>
    </xf>
    <xf numFmtId="3" fontId="11" fillId="4" borderId="0" xfId="0" applyNumberFormat="1" applyFont="1" applyFill="1" applyBorder="1" applyAlignment="1" applyProtection="1">
      <alignment horizontal="center" vertical="top"/>
    </xf>
    <xf numFmtId="173" fontId="27" fillId="4" borderId="5" xfId="0" applyNumberFormat="1" applyFont="1" applyFill="1" applyBorder="1" applyAlignment="1" applyProtection="1">
      <alignment horizontal="center" vertical="top"/>
    </xf>
    <xf numFmtId="0" fontId="8" fillId="4" borderId="0" xfId="0" applyFont="1" applyFill="1" applyBorder="1" applyAlignment="1" applyProtection="1">
      <alignment horizontal="center" vertical="top"/>
    </xf>
    <xf numFmtId="173" fontId="27" fillId="4" borderId="10" xfId="0" applyNumberFormat="1" applyFont="1" applyFill="1" applyBorder="1" applyAlignment="1" applyProtection="1">
      <alignment horizontal="center" vertical="top"/>
    </xf>
    <xf numFmtId="3" fontId="8" fillId="4" borderId="0" xfId="0" applyNumberFormat="1" applyFont="1" applyFill="1" applyBorder="1" applyAlignment="1" applyProtection="1">
      <alignment horizontal="center" vertical="top"/>
    </xf>
    <xf numFmtId="3" fontId="11" fillId="4" borderId="6" xfId="0" applyNumberFormat="1" applyFont="1" applyFill="1" applyBorder="1" applyAlignment="1" applyProtection="1">
      <alignment horizontal="center" vertical="top"/>
    </xf>
    <xf numFmtId="173" fontId="27" fillId="4" borderId="11" xfId="0" applyNumberFormat="1" applyFont="1" applyFill="1" applyBorder="1" applyAlignment="1" applyProtection="1">
      <alignment horizontal="center" vertical="top"/>
    </xf>
    <xf numFmtId="3" fontId="11" fillId="4" borderId="11" xfId="0" applyNumberFormat="1" applyFont="1" applyFill="1" applyBorder="1" applyAlignment="1" applyProtection="1">
      <alignment horizontal="center" vertical="top"/>
    </xf>
    <xf numFmtId="173" fontId="19" fillId="4" borderId="11" xfId="0" applyNumberFormat="1" applyFont="1" applyFill="1" applyBorder="1" applyAlignment="1" applyProtection="1">
      <alignment horizontal="center" vertical="top"/>
    </xf>
    <xf numFmtId="2" fontId="27" fillId="4" borderId="4" xfId="0" applyNumberFormat="1" applyFont="1" applyFill="1" applyBorder="1" applyAlignment="1" applyProtection="1">
      <alignment horizontal="center" vertical="top"/>
    </xf>
    <xf numFmtId="3" fontId="27" fillId="4" borderId="5" xfId="0" applyNumberFormat="1" applyFont="1" applyFill="1" applyBorder="1" applyAlignment="1" applyProtection="1">
      <alignment horizontal="center" vertical="top"/>
    </xf>
    <xf numFmtId="3" fontId="27" fillId="4" borderId="10" xfId="0" applyNumberFormat="1" applyFont="1" applyFill="1" applyBorder="1" applyAlignment="1" applyProtection="1">
      <alignment horizontal="center" vertical="top"/>
    </xf>
    <xf numFmtId="3" fontId="27" fillId="4" borderId="11" xfId="0" applyNumberFormat="1" applyFont="1" applyFill="1" applyBorder="1" applyAlignment="1" applyProtection="1">
      <alignment horizontal="center" vertical="top"/>
    </xf>
    <xf numFmtId="1" fontId="19" fillId="4" borderId="11" xfId="0" applyNumberFormat="1" applyFont="1" applyFill="1" applyBorder="1" applyAlignment="1" applyProtection="1">
      <alignment horizontal="center" vertical="top"/>
    </xf>
    <xf numFmtId="1" fontId="27" fillId="4" borderId="4" xfId="0" applyNumberFormat="1" applyFont="1" applyFill="1" applyBorder="1" applyAlignment="1" applyProtection="1">
      <alignment horizontal="center" vertical="top"/>
    </xf>
    <xf numFmtId="1" fontId="27" fillId="4" borderId="5" xfId="0" applyNumberFormat="1" applyFont="1" applyFill="1" applyBorder="1" applyAlignment="1" applyProtection="1">
      <alignment horizontal="center" vertical="top"/>
    </xf>
    <xf numFmtId="1" fontId="27" fillId="4" borderId="10" xfId="0" applyNumberFormat="1" applyFont="1" applyFill="1" applyBorder="1" applyAlignment="1" applyProtection="1">
      <alignment horizontal="center" vertical="top"/>
    </xf>
    <xf numFmtId="2" fontId="21" fillId="4" borderId="10" xfId="0" applyNumberFormat="1" applyFont="1" applyFill="1" applyBorder="1" applyAlignment="1" applyProtection="1">
      <alignment horizontal="center" vertical="top"/>
    </xf>
    <xf numFmtId="0" fontId="27" fillId="4" borderId="10" xfId="0" applyFont="1" applyFill="1" applyBorder="1" applyAlignment="1" applyProtection="1">
      <alignment horizontal="center" vertical="top"/>
    </xf>
    <xf numFmtId="0" fontId="27" fillId="4" borderId="11" xfId="0" applyFont="1" applyFill="1" applyBorder="1" applyAlignment="1" applyProtection="1">
      <alignment horizontal="center" vertical="top"/>
    </xf>
    <xf numFmtId="2" fontId="21" fillId="4" borderId="5" xfId="0" applyNumberFormat="1" applyFont="1" applyFill="1" applyBorder="1" applyAlignment="1" applyProtection="1">
      <alignment horizontal="center" vertical="top"/>
    </xf>
    <xf numFmtId="2" fontId="27" fillId="4" borderId="10" xfId="0" applyNumberFormat="1" applyFont="1" applyFill="1" applyBorder="1" applyAlignment="1" applyProtection="1">
      <alignment horizontal="center" vertical="top"/>
    </xf>
    <xf numFmtId="1" fontId="27" fillId="4" borderId="11" xfId="0" applyNumberFormat="1" applyFont="1" applyFill="1" applyBorder="1" applyAlignment="1" applyProtection="1">
      <alignment horizontal="center" vertical="top"/>
      <protection locked="0"/>
    </xf>
    <xf numFmtId="0" fontId="8" fillId="4" borderId="10" xfId="0" applyFont="1" applyFill="1" applyBorder="1" applyAlignment="1" applyProtection="1">
      <alignment horizontal="center" vertical="top"/>
    </xf>
    <xf numFmtId="9" fontId="8" fillId="4" borderId="10" xfId="0" applyNumberFormat="1" applyFont="1" applyFill="1" applyBorder="1" applyAlignment="1" applyProtection="1">
      <alignment horizontal="center" vertical="top"/>
    </xf>
    <xf numFmtId="9" fontId="8" fillId="4" borderId="4" xfId="0" applyNumberFormat="1" applyFont="1" applyFill="1" applyBorder="1" applyAlignment="1" applyProtection="1">
      <alignment horizontal="center" vertical="top"/>
    </xf>
    <xf numFmtId="9" fontId="9" fillId="4" borderId="1" xfId="0" applyNumberFormat="1" applyFont="1" applyFill="1" applyBorder="1" applyAlignment="1" applyProtection="1">
      <alignment horizontal="center" vertical="top"/>
    </xf>
    <xf numFmtId="173" fontId="8" fillId="4" borderId="5" xfId="1" applyNumberFormat="1" applyFont="1" applyFill="1" applyBorder="1" applyAlignment="1" applyProtection="1">
      <alignment horizontal="center" vertical="top"/>
    </xf>
    <xf numFmtId="173" fontId="11" fillId="4" borderId="4" xfId="1" applyNumberFormat="1" applyFont="1" applyFill="1" applyBorder="1" applyAlignment="1" applyProtection="1">
      <alignment horizontal="center" vertical="top"/>
    </xf>
    <xf numFmtId="173" fontId="27" fillId="4" borderId="14" xfId="0" applyNumberFormat="1" applyFont="1" applyFill="1" applyBorder="1" applyAlignment="1" applyProtection="1">
      <alignment horizontal="center" vertical="top"/>
    </xf>
    <xf numFmtId="173" fontId="19" fillId="4" borderId="14" xfId="0" applyNumberFormat="1" applyFont="1" applyFill="1" applyBorder="1" applyAlignment="1" applyProtection="1">
      <alignment horizontal="center" vertical="top"/>
    </xf>
    <xf numFmtId="173" fontId="11" fillId="4" borderId="5" xfId="1" applyNumberFormat="1" applyFont="1" applyFill="1" applyBorder="1" applyAlignment="1" applyProtection="1">
      <alignment horizontal="center" vertical="top"/>
    </xf>
    <xf numFmtId="173" fontId="8" fillId="4" borderId="10" xfId="1" applyNumberFormat="1" applyFont="1" applyFill="1" applyBorder="1" applyAlignment="1" applyProtection="1">
      <alignment horizontal="center" vertical="top"/>
    </xf>
    <xf numFmtId="173" fontId="11" fillId="4" borderId="10" xfId="1" applyNumberFormat="1" applyFont="1" applyFill="1" applyBorder="1" applyAlignment="1" applyProtection="1">
      <alignment horizontal="center" vertical="top"/>
    </xf>
    <xf numFmtId="173" fontId="27" fillId="4" borderId="4" xfId="0" applyNumberFormat="1" applyFont="1" applyFill="1" applyBorder="1" applyAlignment="1" applyProtection="1">
      <alignment horizontal="center" vertical="top"/>
      <protection locked="0"/>
    </xf>
    <xf numFmtId="173" fontId="11" fillId="4" borderId="2" xfId="1" applyNumberFormat="1" applyFont="1" applyFill="1" applyBorder="1" applyAlignment="1" applyProtection="1">
      <alignment horizontal="center" vertical="top"/>
    </xf>
    <xf numFmtId="173" fontId="8" fillId="4" borderId="2" xfId="0" applyNumberFormat="1" applyFont="1" applyFill="1" applyBorder="1" applyAlignment="1" applyProtection="1">
      <alignment horizontal="center" vertical="top"/>
    </xf>
    <xf numFmtId="173" fontId="8" fillId="4" borderId="2" xfId="1" applyNumberFormat="1" applyFont="1" applyFill="1" applyBorder="1" applyAlignment="1" applyProtection="1">
      <alignment horizontal="center" vertical="top"/>
    </xf>
    <xf numFmtId="173" fontId="8" fillId="4" borderId="0" xfId="1" applyNumberFormat="1" applyFont="1" applyFill="1" applyBorder="1" applyAlignment="1" applyProtection="1">
      <alignment horizontal="center" vertical="top"/>
    </xf>
    <xf numFmtId="173" fontId="11" fillId="4" borderId="0" xfId="0" applyNumberFormat="1" applyFont="1" applyFill="1" applyBorder="1" applyAlignment="1" applyProtection="1">
      <alignment vertical="top"/>
    </xf>
    <xf numFmtId="173" fontId="8" fillId="4" borderId="4" xfId="1" applyNumberFormat="1" applyFont="1" applyFill="1" applyBorder="1" applyAlignment="1" applyProtection="1">
      <alignment horizontal="center" vertical="top"/>
    </xf>
    <xf numFmtId="173" fontId="8" fillId="4" borderId="4" xfId="3" applyNumberFormat="1" applyFont="1" applyFill="1" applyBorder="1" applyAlignment="1" applyProtection="1">
      <alignment horizontal="center" vertical="top"/>
    </xf>
    <xf numFmtId="173" fontId="11" fillId="4" borderId="11" xfId="0" applyNumberFormat="1" applyFont="1" applyFill="1" applyBorder="1" applyAlignment="1" applyProtection="1">
      <alignment horizontal="center" vertical="top"/>
    </xf>
    <xf numFmtId="173" fontId="8" fillId="4" borderId="8" xfId="0" applyNumberFormat="1" applyFont="1" applyFill="1" applyBorder="1" applyAlignment="1" applyProtection="1">
      <alignment horizontal="center" vertical="top"/>
    </xf>
    <xf numFmtId="173" fontId="11" fillId="4" borderId="14" xfId="3" applyNumberFormat="1" applyFont="1" applyFill="1" applyBorder="1" applyAlignment="1" applyProtection="1">
      <alignment horizontal="center" vertical="top"/>
    </xf>
    <xf numFmtId="0" fontId="22" fillId="4" borderId="21" xfId="0" applyFont="1" applyFill="1" applyBorder="1" applyAlignment="1" applyProtection="1">
      <alignment horizontal="center" vertical="center"/>
    </xf>
    <xf numFmtId="0" fontId="22" fillId="4" borderId="21" xfId="0" applyFont="1" applyFill="1" applyBorder="1" applyAlignment="1" applyProtection="1">
      <alignment vertical="center"/>
    </xf>
    <xf numFmtId="0" fontId="11" fillId="4" borderId="0" xfId="0"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0" fontId="25" fillId="4" borderId="21" xfId="0" applyFont="1" applyFill="1" applyBorder="1" applyAlignment="1" applyProtection="1">
      <alignment horizontal="center" vertical="center" wrapText="1"/>
    </xf>
    <xf numFmtId="0" fontId="26" fillId="4" borderId="0" xfId="0" applyFont="1" applyFill="1" applyBorder="1" applyAlignment="1" applyProtection="1">
      <alignment horizontal="center" vertical="center" wrapText="1"/>
    </xf>
    <xf numFmtId="0" fontId="26" fillId="4" borderId="6" xfId="0" applyFont="1" applyFill="1" applyBorder="1" applyAlignment="1" applyProtection="1">
      <alignment horizontal="center" vertical="center" wrapText="1"/>
    </xf>
    <xf numFmtId="173" fontId="8" fillId="4" borderId="4" xfId="1" applyNumberFormat="1" applyFont="1" applyFill="1" applyBorder="1" applyAlignment="1" applyProtection="1">
      <alignment horizontal="center" vertical="center"/>
    </xf>
    <xf numFmtId="173" fontId="45" fillId="4" borderId="7" xfId="0" applyNumberFormat="1" applyFont="1" applyFill="1" applyBorder="1" applyAlignment="1" applyProtection="1">
      <alignment horizontal="center" vertical="center"/>
    </xf>
    <xf numFmtId="173" fontId="27" fillId="4" borderId="3" xfId="0" applyNumberFormat="1" applyFont="1" applyFill="1" applyBorder="1" applyAlignment="1" applyProtection="1">
      <alignment horizontal="center" vertical="center"/>
      <protection locked="0"/>
    </xf>
    <xf numFmtId="173" fontId="8" fillId="4" borderId="20" xfId="1" applyNumberFormat="1" applyFont="1" applyFill="1" applyBorder="1" applyAlignment="1" applyProtection="1">
      <alignment horizontal="center" vertical="center"/>
    </xf>
    <xf numFmtId="173" fontId="8" fillId="4" borderId="14" xfId="1" applyNumberFormat="1" applyFont="1" applyFill="1" applyBorder="1" applyAlignment="1" applyProtection="1">
      <alignment horizontal="center" vertical="center"/>
    </xf>
    <xf numFmtId="9" fontId="8" fillId="4" borderId="4" xfId="0" applyNumberFormat="1" applyFont="1" applyFill="1" applyBorder="1" applyAlignment="1" applyProtection="1">
      <alignment horizontal="center" vertical="center"/>
    </xf>
    <xf numFmtId="167" fontId="45" fillId="4" borderId="7" xfId="0" applyNumberFormat="1" applyFont="1" applyFill="1" applyBorder="1" applyAlignment="1" applyProtection="1">
      <alignment horizontal="center" vertical="center"/>
    </xf>
    <xf numFmtId="167" fontId="27" fillId="4" borderId="3" xfId="0" applyNumberFormat="1" applyFont="1" applyFill="1" applyBorder="1" applyAlignment="1" applyProtection="1">
      <alignment horizontal="center" vertical="center"/>
    </xf>
    <xf numFmtId="39" fontId="8" fillId="4" borderId="4" xfId="0" applyNumberFormat="1" applyFont="1" applyFill="1" applyBorder="1" applyAlignment="1" applyProtection="1">
      <alignment horizontal="left" vertical="center"/>
    </xf>
    <xf numFmtId="39" fontId="8" fillId="4" borderId="3" xfId="0" applyNumberFormat="1" applyFont="1" applyFill="1" applyBorder="1" applyAlignment="1" applyProtection="1">
      <alignment horizontal="left" vertical="center"/>
    </xf>
    <xf numFmtId="39" fontId="8" fillId="4" borderId="11" xfId="0" applyNumberFormat="1" applyFont="1" applyFill="1" applyBorder="1" applyAlignment="1" applyProtection="1">
      <alignment horizontal="left" vertical="center"/>
    </xf>
    <xf numFmtId="0" fontId="8" fillId="4" borderId="3" xfId="0" applyFont="1" applyFill="1" applyBorder="1" applyAlignment="1" applyProtection="1">
      <alignment vertical="center"/>
    </xf>
    <xf numFmtId="0" fontId="9" fillId="4" borderId="2" xfId="0" applyFont="1" applyFill="1" applyBorder="1" applyAlignment="1" applyProtection="1">
      <alignment vertical="center"/>
    </xf>
    <xf numFmtId="0" fontId="8" fillId="4" borderId="8" xfId="0" applyFont="1" applyFill="1" applyBorder="1" applyAlignment="1" applyProtection="1">
      <alignment vertical="center"/>
    </xf>
    <xf numFmtId="173" fontId="8" fillId="4" borderId="14" xfId="1" applyNumberFormat="1" applyFont="1" applyFill="1" applyBorder="1" applyAlignment="1" applyProtection="1">
      <alignment horizontal="center" vertical="center"/>
      <protection locked="0"/>
    </xf>
    <xf numFmtId="167" fontId="8" fillId="4" borderId="17" xfId="3" applyNumberFormat="1" applyFont="1" applyFill="1" applyBorder="1" applyAlignment="1" applyProtection="1">
      <alignment horizontal="center" vertical="center"/>
      <protection locked="0"/>
    </xf>
    <xf numFmtId="0" fontId="8" fillId="4" borderId="9" xfId="0" applyFont="1" applyFill="1" applyBorder="1" applyAlignment="1" applyProtection="1">
      <alignment vertical="center"/>
      <protection locked="0"/>
    </xf>
    <xf numFmtId="0" fontId="8" fillId="4" borderId="8" xfId="0" applyFont="1" applyFill="1" applyBorder="1" applyAlignment="1" applyProtection="1">
      <alignment vertical="center"/>
      <protection locked="0"/>
    </xf>
    <xf numFmtId="0" fontId="8" fillId="4" borderId="6" xfId="0" applyFont="1" applyFill="1" applyBorder="1" applyAlignment="1" applyProtection="1">
      <alignment vertical="center"/>
      <protection locked="0"/>
    </xf>
    <xf numFmtId="0" fontId="2" fillId="4" borderId="21" xfId="0" applyFont="1" applyFill="1" applyBorder="1" applyAlignment="1" applyProtection="1">
      <alignment horizontal="right" vertical="center" indent="1"/>
    </xf>
    <xf numFmtId="0" fontId="9" fillId="4" borderId="2" xfId="0" applyFont="1" applyFill="1" applyBorder="1" applyAlignment="1" applyProtection="1">
      <alignment horizontal="left" vertical="center" indent="1"/>
    </xf>
    <xf numFmtId="0" fontId="9" fillId="4" borderId="8" xfId="0" applyFont="1" applyFill="1" applyBorder="1" applyAlignment="1" applyProtection="1">
      <alignment horizontal="left" vertical="center" indent="1"/>
    </xf>
    <xf numFmtId="0" fontId="21" fillId="4" borderId="11" xfId="0" applyFont="1" applyFill="1" applyBorder="1" applyAlignment="1" applyProtection="1">
      <alignment horizontal="center" vertical="center" wrapText="1"/>
    </xf>
    <xf numFmtId="173" fontId="21" fillId="4" borderId="4" xfId="0" applyNumberFormat="1" applyFont="1" applyFill="1" applyBorder="1" applyAlignment="1" applyProtection="1">
      <alignment horizontal="center" vertical="center"/>
    </xf>
    <xf numFmtId="0" fontId="60" fillId="4" borderId="0" xfId="0" applyFont="1" applyFill="1" applyAlignment="1" applyProtection="1">
      <alignment vertical="center"/>
    </xf>
    <xf numFmtId="39" fontId="30" fillId="4" borderId="3" xfId="0" applyNumberFormat="1" applyFont="1" applyFill="1" applyBorder="1" applyAlignment="1" applyProtection="1">
      <alignment vertical="center"/>
    </xf>
    <xf numFmtId="0" fontId="30" fillId="4" borderId="14" xfId="0" applyFont="1" applyFill="1" applyBorder="1" applyAlignment="1" applyProtection="1">
      <alignment horizontal="right" vertical="center"/>
    </xf>
    <xf numFmtId="173" fontId="21" fillId="4" borderId="14" xfId="0" applyNumberFormat="1" applyFont="1" applyFill="1" applyBorder="1" applyAlignment="1" applyProtection="1">
      <alignment horizontal="center" vertical="center"/>
    </xf>
    <xf numFmtId="173" fontId="61" fillId="4" borderId="7" xfId="0" applyNumberFormat="1" applyFont="1" applyFill="1" applyBorder="1" applyAlignment="1" applyProtection="1">
      <alignment horizontal="center" vertical="center"/>
    </xf>
    <xf numFmtId="173" fontId="61" fillId="4" borderId="4" xfId="3" applyNumberFormat="1" applyFont="1" applyFill="1" applyBorder="1" applyAlignment="1" applyProtection="1">
      <alignment horizontal="center" vertical="center"/>
    </xf>
    <xf numFmtId="173" fontId="61" fillId="4" borderId="4" xfId="0" applyNumberFormat="1" applyFont="1" applyFill="1" applyBorder="1" applyAlignment="1" applyProtection="1">
      <alignment horizontal="center" vertical="center"/>
    </xf>
    <xf numFmtId="0" fontId="22" fillId="4" borderId="0" xfId="0" applyFont="1" applyFill="1" applyBorder="1" applyAlignment="1" applyProtection="1">
      <alignment vertical="center"/>
    </xf>
    <xf numFmtId="0" fontId="9" fillId="4" borderId="0" xfId="0" applyFont="1" applyFill="1" applyBorder="1" applyAlignment="1" applyProtection="1">
      <alignment vertical="center"/>
      <protection locked="0"/>
    </xf>
    <xf numFmtId="0" fontId="8" fillId="4" borderId="0" xfId="0" applyFont="1" applyFill="1" applyBorder="1" applyAlignment="1" applyProtection="1">
      <alignment vertical="center"/>
      <protection locked="0"/>
    </xf>
    <xf numFmtId="0" fontId="8" fillId="4" borderId="0" xfId="0" applyFont="1" applyFill="1" applyBorder="1" applyAlignment="1" applyProtection="1">
      <alignment horizontal="center" vertical="center"/>
      <protection locked="0"/>
    </xf>
    <xf numFmtId="0" fontId="15" fillId="4" borderId="9" xfId="0" applyFont="1" applyFill="1" applyBorder="1" applyAlignment="1" applyProtection="1">
      <alignment horizontal="left" vertical="center"/>
      <protection locked="0"/>
    </xf>
    <xf numFmtId="0" fontId="9" fillId="4" borderId="21" xfId="0" applyFont="1" applyFill="1" applyBorder="1" applyAlignment="1" applyProtection="1">
      <alignment horizontal="center" vertical="center" wrapText="1"/>
      <protection locked="0"/>
    </xf>
    <xf numFmtId="0" fontId="8" fillId="4" borderId="17" xfId="0" applyFont="1" applyFill="1" applyBorder="1" applyAlignment="1" applyProtection="1">
      <alignment horizontal="center" vertical="center" wrapText="1"/>
      <protection locked="0"/>
    </xf>
    <xf numFmtId="3" fontId="8" fillId="4" borderId="1" xfId="0" applyNumberFormat="1" applyFont="1" applyFill="1" applyBorder="1" applyAlignment="1" applyProtection="1">
      <alignment horizontal="center" vertical="top"/>
      <protection locked="0"/>
    </xf>
    <xf numFmtId="39" fontId="11" fillId="4" borderId="8" xfId="0" applyNumberFormat="1" applyFont="1" applyFill="1" applyBorder="1" applyAlignment="1" applyProtection="1">
      <alignment vertical="center"/>
      <protection locked="0"/>
    </xf>
    <xf numFmtId="0" fontId="17" fillId="4" borderId="6" xfId="0" applyFont="1" applyFill="1" applyBorder="1" applyAlignment="1" applyProtection="1">
      <alignment vertical="center"/>
      <protection locked="0"/>
    </xf>
    <xf numFmtId="3" fontId="11" fillId="4" borderId="20" xfId="0" applyNumberFormat="1" applyFont="1" applyFill="1" applyBorder="1" applyAlignment="1" applyProtection="1">
      <alignment horizontal="center" vertical="top"/>
      <protection locked="0"/>
    </xf>
    <xf numFmtId="0" fontId="9" fillId="4" borderId="4" xfId="0" applyFont="1" applyFill="1" applyBorder="1" applyAlignment="1" applyProtection="1">
      <alignment horizontal="center" vertical="top" wrapText="1"/>
      <protection locked="0"/>
    </xf>
    <xf numFmtId="170" fontId="8" fillId="4" borderId="1" xfId="0" applyNumberFormat="1" applyFont="1" applyFill="1" applyBorder="1" applyAlignment="1" applyProtection="1">
      <alignment horizontal="center" vertical="center"/>
    </xf>
    <xf numFmtId="3" fontId="8" fillId="4" borderId="10" xfId="0" applyNumberFormat="1" applyFont="1" applyFill="1" applyBorder="1" applyAlignment="1" applyProtection="1">
      <alignment horizontal="center" vertical="center"/>
    </xf>
    <xf numFmtId="170" fontId="8" fillId="4" borderId="4" xfId="0" applyNumberFormat="1" applyFont="1" applyFill="1" applyBorder="1" applyAlignment="1" applyProtection="1">
      <alignment horizontal="center" vertical="center"/>
    </xf>
    <xf numFmtId="3" fontId="8" fillId="4" borderId="4" xfId="0" applyNumberFormat="1" applyFont="1" applyFill="1" applyBorder="1" applyAlignment="1" applyProtection="1">
      <alignment horizontal="center" vertical="center"/>
    </xf>
    <xf numFmtId="3" fontId="11" fillId="4" borderId="4" xfId="0" applyNumberFormat="1" applyFont="1" applyFill="1" applyBorder="1" applyAlignment="1" applyProtection="1">
      <alignment horizontal="center" vertical="center"/>
      <protection locked="0"/>
    </xf>
    <xf numFmtId="170" fontId="9" fillId="4" borderId="14" xfId="0" applyNumberFormat="1" applyFont="1" applyFill="1" applyBorder="1" applyAlignment="1" applyProtection="1">
      <alignment horizontal="center" vertical="center"/>
    </xf>
    <xf numFmtId="3" fontId="11" fillId="4" borderId="4" xfId="0" applyNumberFormat="1" applyFont="1" applyFill="1" applyBorder="1" applyAlignment="1" applyProtection="1">
      <alignment horizontal="center" vertical="center"/>
    </xf>
    <xf numFmtId="0" fontId="8" fillId="4" borderId="0" xfId="0" applyFont="1" applyFill="1" applyBorder="1" applyAlignment="1" applyProtection="1">
      <alignment horizontal="center" vertical="center"/>
    </xf>
    <xf numFmtId="39" fontId="9" fillId="4" borderId="2" xfId="0" applyNumberFormat="1" applyFont="1" applyFill="1" applyBorder="1" applyAlignment="1" applyProtection="1">
      <alignment horizontal="left" vertical="center"/>
    </xf>
    <xf numFmtId="39" fontId="9" fillId="4" borderId="0" xfId="0" applyNumberFormat="1" applyFont="1" applyFill="1" applyBorder="1" applyAlignment="1" applyProtection="1">
      <alignment vertical="center"/>
    </xf>
    <xf numFmtId="170" fontId="8" fillId="4" borderId="5" xfId="0" applyNumberFormat="1" applyFont="1" applyFill="1" applyBorder="1" applyAlignment="1" applyProtection="1">
      <alignment horizontal="center" vertical="center"/>
    </xf>
    <xf numFmtId="3" fontId="8" fillId="4" borderId="5" xfId="0" applyNumberFormat="1" applyFont="1" applyFill="1" applyBorder="1" applyAlignment="1" applyProtection="1">
      <alignment horizontal="center" vertical="center"/>
    </xf>
    <xf numFmtId="3" fontId="8" fillId="4" borderId="3" xfId="0" applyNumberFormat="1" applyFont="1" applyFill="1" applyBorder="1" applyAlignment="1" applyProtection="1">
      <alignment horizontal="center" vertical="center"/>
    </xf>
    <xf numFmtId="0" fontId="9" fillId="4" borderId="0" xfId="0" applyFont="1" applyFill="1" applyBorder="1" applyAlignment="1" applyProtection="1">
      <alignment horizontal="left" vertical="center"/>
    </xf>
    <xf numFmtId="3" fontId="8" fillId="4" borderId="20" xfId="0" applyNumberFormat="1" applyFont="1" applyFill="1" applyBorder="1" applyAlignment="1" applyProtection="1">
      <alignment horizontal="center" vertical="center"/>
    </xf>
    <xf numFmtId="170" fontId="8" fillId="4" borderId="20" xfId="0" applyNumberFormat="1" applyFont="1" applyFill="1" applyBorder="1" applyAlignment="1" applyProtection="1">
      <alignment horizontal="center" vertical="center"/>
    </xf>
    <xf numFmtId="164" fontId="9" fillId="4" borderId="2" xfId="0" applyNumberFormat="1" applyFont="1" applyFill="1" applyBorder="1" applyAlignment="1" applyProtection="1">
      <alignment horizontal="left" vertical="center"/>
    </xf>
    <xf numFmtId="3" fontId="8" fillId="4" borderId="0" xfId="0" applyNumberFormat="1" applyFont="1" applyFill="1" applyBorder="1" applyAlignment="1" applyProtection="1">
      <alignment horizontal="center" vertical="center"/>
    </xf>
    <xf numFmtId="164" fontId="9" fillId="4" borderId="8" xfId="0" applyNumberFormat="1" applyFont="1" applyFill="1" applyBorder="1" applyAlignment="1" applyProtection="1">
      <alignment horizontal="left" vertical="center"/>
    </xf>
    <xf numFmtId="3" fontId="8" fillId="4" borderId="6" xfId="0" applyNumberFormat="1" applyFont="1" applyFill="1" applyBorder="1" applyAlignment="1" applyProtection="1">
      <alignment horizontal="center" vertical="center"/>
    </xf>
    <xf numFmtId="39" fontId="11" fillId="4" borderId="8" xfId="0" applyNumberFormat="1" applyFont="1" applyFill="1" applyBorder="1" applyAlignment="1" applyProtection="1">
      <alignment horizontal="left" vertical="center"/>
    </xf>
    <xf numFmtId="0" fontId="12" fillId="4" borderId="6" xfId="0" applyFont="1" applyFill="1" applyBorder="1" applyAlignment="1" applyProtection="1">
      <alignment vertical="center"/>
    </xf>
    <xf numFmtId="0" fontId="8" fillId="4" borderId="0" xfId="0" applyFont="1" applyFill="1" applyAlignment="1" applyProtection="1">
      <alignment vertical="center"/>
    </xf>
    <xf numFmtId="0" fontId="8" fillId="4" borderId="0" xfId="0" applyFont="1" applyFill="1" applyAlignment="1" applyProtection="1">
      <alignment vertical="center"/>
      <protection locked="0"/>
    </xf>
    <xf numFmtId="0" fontId="9" fillId="4" borderId="11" xfId="0" applyFont="1" applyFill="1" applyBorder="1" applyAlignment="1" applyProtection="1">
      <alignment horizontal="left" vertical="top"/>
    </xf>
    <xf numFmtId="0" fontId="9" fillId="4" borderId="5" xfId="0" applyFont="1" applyFill="1" applyBorder="1" applyAlignment="1" applyProtection="1">
      <alignment horizontal="center" vertical="top" wrapText="1"/>
      <protection locked="0"/>
    </xf>
    <xf numFmtId="0" fontId="9" fillId="4" borderId="7" xfId="0" applyFont="1" applyFill="1" applyBorder="1" applyAlignment="1" applyProtection="1">
      <alignment horizontal="center" vertical="top" wrapText="1"/>
      <protection locked="0"/>
    </xf>
    <xf numFmtId="39" fontId="9" fillId="4" borderId="11" xfId="0" applyNumberFormat="1" applyFont="1" applyFill="1" applyBorder="1" applyAlignment="1" applyProtection="1">
      <alignment horizontal="left" vertical="center" indent="1"/>
    </xf>
    <xf numFmtId="3" fontId="8" fillId="4" borderId="8" xfId="1" applyNumberFormat="1" applyFont="1" applyFill="1" applyBorder="1" applyAlignment="1" applyProtection="1">
      <alignment horizontal="center" vertical="center"/>
    </xf>
    <xf numFmtId="3" fontId="8" fillId="4" borderId="10" xfId="1" applyNumberFormat="1" applyFont="1" applyFill="1" applyBorder="1" applyAlignment="1" applyProtection="1">
      <alignment horizontal="center" vertical="center"/>
      <protection locked="0"/>
    </xf>
    <xf numFmtId="3" fontId="8" fillId="4" borderId="4" xfId="1" applyNumberFormat="1" applyFont="1" applyFill="1" applyBorder="1" applyAlignment="1" applyProtection="1">
      <alignment horizontal="center" vertical="center"/>
      <protection locked="0"/>
    </xf>
    <xf numFmtId="39" fontId="9" fillId="4" borderId="4" xfId="0" applyNumberFormat="1" applyFont="1" applyFill="1" applyBorder="1" applyAlignment="1" applyProtection="1">
      <alignment horizontal="left" vertical="center" indent="1"/>
    </xf>
    <xf numFmtId="3" fontId="8" fillId="4" borderId="3" xfId="1" applyNumberFormat="1" applyFont="1" applyFill="1" applyBorder="1" applyAlignment="1" applyProtection="1">
      <alignment horizontal="center" vertical="center"/>
    </xf>
    <xf numFmtId="3" fontId="8" fillId="4" borderId="7" xfId="1" applyNumberFormat="1" applyFont="1" applyFill="1" applyBorder="1" applyAlignment="1" applyProtection="1">
      <alignment horizontal="center" vertical="center"/>
    </xf>
    <xf numFmtId="39" fontId="11" fillId="4" borderId="4" xfId="0" applyNumberFormat="1" applyFont="1" applyFill="1" applyBorder="1" applyAlignment="1" applyProtection="1">
      <alignment horizontal="left" vertical="center" indent="1"/>
    </xf>
    <xf numFmtId="3" fontId="11" fillId="4" borderId="3" xfId="1" applyNumberFormat="1" applyFont="1" applyFill="1" applyBorder="1" applyAlignment="1" applyProtection="1">
      <alignment horizontal="center" vertical="center"/>
    </xf>
    <xf numFmtId="3" fontId="11" fillId="4" borderId="11" xfId="1" applyNumberFormat="1" applyFont="1" applyFill="1" applyBorder="1" applyAlignment="1" applyProtection="1">
      <alignment horizontal="center" vertical="center"/>
      <protection locked="0"/>
    </xf>
    <xf numFmtId="3" fontId="11" fillId="4" borderId="4" xfId="1" applyNumberFormat="1" applyFont="1" applyFill="1" applyBorder="1" applyAlignment="1" applyProtection="1">
      <alignment horizontal="center" vertical="center"/>
      <protection locked="0"/>
    </xf>
    <xf numFmtId="3" fontId="11" fillId="4" borderId="14" xfId="0" applyNumberFormat="1" applyFont="1" applyFill="1" applyBorder="1" applyAlignment="1" applyProtection="1">
      <alignment horizontal="center" vertical="center"/>
      <protection locked="0"/>
    </xf>
    <xf numFmtId="0" fontId="9" fillId="4" borderId="3" xfId="0" applyFont="1" applyFill="1" applyBorder="1" applyAlignment="1" applyProtection="1">
      <alignment vertical="center"/>
      <protection locked="0"/>
    </xf>
    <xf numFmtId="0" fontId="8" fillId="4" borderId="17" xfId="0" applyFont="1" applyFill="1" applyBorder="1" applyAlignment="1" applyProtection="1">
      <alignment vertical="center"/>
      <protection locked="0"/>
    </xf>
    <xf numFmtId="0" fontId="9" fillId="4" borderId="10" xfId="0" applyFont="1" applyFill="1" applyBorder="1" applyAlignment="1" applyProtection="1">
      <alignment horizontal="left" vertical="top"/>
      <protection locked="0"/>
    </xf>
    <xf numFmtId="0" fontId="9" fillId="4" borderId="9" xfId="0" applyFont="1" applyFill="1" applyBorder="1" applyAlignment="1" applyProtection="1">
      <alignment horizontal="center" vertical="top" wrapText="1"/>
      <protection locked="0"/>
    </xf>
    <xf numFmtId="0" fontId="9" fillId="4" borderId="5" xfId="0" applyFont="1" applyFill="1" applyBorder="1" applyAlignment="1" applyProtection="1">
      <alignment vertical="top"/>
      <protection locked="0"/>
    </xf>
    <xf numFmtId="0" fontId="9" fillId="4" borderId="17" xfId="0" applyFont="1" applyFill="1" applyBorder="1" applyAlignment="1" applyProtection="1">
      <alignment horizontal="center" vertical="top" wrapText="1"/>
      <protection locked="0"/>
    </xf>
    <xf numFmtId="0" fontId="9" fillId="4" borderId="21" xfId="0" applyFont="1" applyFill="1" applyBorder="1" applyAlignment="1" applyProtection="1">
      <alignment horizontal="center" vertical="top" wrapText="1"/>
      <protection locked="0"/>
    </xf>
    <xf numFmtId="0" fontId="9" fillId="4" borderId="4" xfId="0" applyFont="1" applyFill="1" applyBorder="1" applyAlignment="1" applyProtection="1">
      <alignment horizontal="left" vertical="center" wrapText="1" indent="1"/>
      <protection locked="0"/>
    </xf>
    <xf numFmtId="39" fontId="9" fillId="4" borderId="4" xfId="0" applyNumberFormat="1" applyFont="1" applyFill="1" applyBorder="1" applyAlignment="1" applyProtection="1">
      <alignment horizontal="left" vertical="center" indent="1"/>
      <protection locked="0"/>
    </xf>
    <xf numFmtId="3" fontId="9" fillId="4" borderId="3" xfId="0" applyNumberFormat="1" applyFont="1" applyFill="1" applyBorder="1" applyAlignment="1" applyProtection="1">
      <alignment horizontal="center" vertical="center"/>
      <protection locked="0"/>
    </xf>
    <xf numFmtId="3" fontId="11" fillId="4" borderId="3" xfId="0" applyNumberFormat="1" applyFont="1" applyFill="1" applyBorder="1" applyAlignment="1" applyProtection="1">
      <alignment horizontal="center" vertical="center"/>
      <protection locked="0"/>
    </xf>
    <xf numFmtId="0" fontId="8" fillId="4" borderId="3" xfId="0" applyFont="1" applyFill="1" applyBorder="1" applyAlignment="1" applyProtection="1">
      <alignment vertical="center"/>
      <protection locked="0"/>
    </xf>
    <xf numFmtId="173" fontId="8" fillId="4" borderId="17" xfId="1" applyNumberFormat="1" applyFont="1" applyFill="1" applyBorder="1" applyAlignment="1" applyProtection="1">
      <alignment horizontal="center" vertical="center"/>
      <protection locked="0"/>
    </xf>
    <xf numFmtId="3" fontId="19" fillId="4" borderId="9" xfId="0" applyNumberFormat="1" applyFont="1" applyFill="1" applyBorder="1" applyAlignment="1" applyProtection="1">
      <alignment horizontal="center" vertical="center"/>
      <protection locked="0"/>
    </xf>
    <xf numFmtId="3" fontId="19" fillId="4" borderId="5" xfId="0" applyNumberFormat="1" applyFont="1" applyFill="1" applyBorder="1" applyAlignment="1" applyProtection="1">
      <alignment horizontal="center" vertical="center"/>
      <protection locked="0"/>
    </xf>
    <xf numFmtId="3" fontId="19" fillId="4" borderId="3" xfId="0" applyNumberFormat="1" applyFont="1" applyFill="1" applyBorder="1" applyAlignment="1" applyProtection="1">
      <alignment horizontal="center" vertical="center"/>
      <protection locked="0"/>
    </xf>
    <xf numFmtId="10" fontId="21" fillId="4" borderId="7" xfId="0" applyNumberFormat="1" applyFont="1" applyFill="1" applyBorder="1" applyAlignment="1" applyProtection="1">
      <alignment horizontal="center" vertical="center"/>
      <protection locked="0"/>
    </xf>
    <xf numFmtId="10" fontId="19" fillId="4" borderId="14" xfId="0" applyNumberFormat="1" applyFont="1" applyFill="1" applyBorder="1" applyAlignment="1" applyProtection="1">
      <alignment horizontal="center" vertical="center"/>
      <protection locked="0"/>
    </xf>
    <xf numFmtId="10" fontId="9" fillId="4" borderId="7" xfId="0" applyNumberFormat="1" applyFont="1" applyFill="1" applyBorder="1" applyAlignment="1" applyProtection="1">
      <alignment horizontal="center" vertical="center"/>
      <protection locked="0"/>
    </xf>
    <xf numFmtId="0" fontId="8" fillId="4" borderId="14" xfId="0" applyFont="1" applyFill="1" applyBorder="1" applyAlignment="1" applyProtection="1">
      <alignment vertical="center"/>
      <protection locked="0"/>
    </xf>
    <xf numFmtId="0" fontId="9" fillId="4" borderId="3" xfId="0" applyFont="1" applyFill="1" applyBorder="1" applyAlignment="1" applyProtection="1">
      <alignment horizontal="left" vertical="center"/>
      <protection locked="0"/>
    </xf>
    <xf numFmtId="0" fontId="9" fillId="4" borderId="7"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7" xfId="0" applyFont="1" applyFill="1" applyBorder="1" applyAlignment="1" applyProtection="1">
      <alignment vertical="center"/>
      <protection locked="0"/>
    </xf>
    <xf numFmtId="0" fontId="8" fillId="4" borderId="11" xfId="0" applyFont="1" applyFill="1" applyBorder="1" applyAlignment="1" applyProtection="1">
      <alignment horizontal="center" vertical="center" wrapText="1"/>
      <protection locked="0"/>
    </xf>
    <xf numFmtId="0" fontId="8" fillId="4" borderId="11" xfId="0" applyFont="1" applyFill="1" applyBorder="1" applyAlignment="1" applyProtection="1">
      <alignment horizontal="left" vertical="center" wrapText="1"/>
      <protection locked="0"/>
    </xf>
    <xf numFmtId="0" fontId="8" fillId="4" borderId="11" xfId="0" applyFont="1" applyFill="1" applyBorder="1" applyAlignment="1" applyProtection="1">
      <alignment vertical="center"/>
      <protection locked="0"/>
    </xf>
    <xf numFmtId="0" fontId="8" fillId="4" borderId="2" xfId="0" applyFont="1" applyFill="1" applyBorder="1" applyAlignment="1" applyProtection="1">
      <alignment vertical="center"/>
      <protection locked="0"/>
    </xf>
    <xf numFmtId="0" fontId="8" fillId="4" borderId="8"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protection locked="0"/>
    </xf>
    <xf numFmtId="39" fontId="8" fillId="4" borderId="14" xfId="0" applyNumberFormat="1" applyFont="1" applyFill="1" applyBorder="1" applyAlignment="1" applyProtection="1">
      <alignment horizontal="center" vertical="center"/>
      <protection locked="0"/>
    </xf>
    <xf numFmtId="172" fontId="8" fillId="4" borderId="4" xfId="0" applyNumberFormat="1" applyFont="1" applyFill="1" applyBorder="1" applyAlignment="1" applyProtection="1">
      <alignment horizontal="center" vertical="center"/>
      <protection locked="0"/>
    </xf>
    <xf numFmtId="39" fontId="8" fillId="4" borderId="10" xfId="0" applyNumberFormat="1" applyFont="1" applyFill="1" applyBorder="1" applyAlignment="1" applyProtection="1">
      <alignment horizontal="center" vertical="center"/>
      <protection locked="0"/>
    </xf>
    <xf numFmtId="0" fontId="10" fillId="4" borderId="14" xfId="0" applyFont="1" applyFill="1" applyBorder="1" applyAlignment="1" applyProtection="1">
      <alignment vertical="center"/>
      <protection locked="0"/>
    </xf>
    <xf numFmtId="10" fontId="8" fillId="4" borderId="7" xfId="1" applyNumberFormat="1" applyFont="1" applyFill="1" applyBorder="1" applyAlignment="1" applyProtection="1">
      <alignment horizontal="center" vertical="center"/>
      <protection locked="0"/>
    </xf>
    <xf numFmtId="173" fontId="8" fillId="4" borderId="4" xfId="0" applyNumberFormat="1" applyFont="1" applyFill="1" applyBorder="1" applyAlignment="1" applyProtection="1">
      <alignment horizontal="center" vertical="center"/>
      <protection locked="0"/>
    </xf>
    <xf numFmtId="173" fontId="8" fillId="4" borderId="4" xfId="1" applyNumberFormat="1" applyFont="1" applyFill="1" applyBorder="1" applyAlignment="1" applyProtection="1">
      <alignment horizontal="center" vertical="center"/>
      <protection locked="0"/>
    </xf>
    <xf numFmtId="164" fontId="19" fillId="4" borderId="4" xfId="2" applyNumberFormat="1" applyFont="1" applyFill="1" applyBorder="1" applyAlignment="1" applyProtection="1">
      <alignment horizontal="left" vertical="center" wrapText="1"/>
      <protection locked="0"/>
    </xf>
    <xf numFmtId="171" fontId="21" fillId="4" borderId="14" xfId="2" applyNumberFormat="1" applyFont="1" applyFill="1" applyBorder="1" applyAlignment="1" applyProtection="1">
      <alignment horizontal="center" vertical="center" wrapText="1"/>
      <protection locked="0"/>
    </xf>
    <xf numFmtId="171" fontId="21" fillId="4" borderId="3" xfId="2" applyNumberFormat="1" applyFont="1" applyFill="1" applyBorder="1" applyAlignment="1" applyProtection="1">
      <alignment horizontal="center" vertical="center" wrapText="1"/>
      <protection locked="0"/>
    </xf>
    <xf numFmtId="39" fontId="21" fillId="4" borderId="4" xfId="2" applyNumberFormat="1" applyFont="1" applyFill="1" applyBorder="1" applyAlignment="1" applyProtection="1">
      <alignment wrapText="1"/>
    </xf>
    <xf numFmtId="39" fontId="21" fillId="4" borderId="4" xfId="2" applyNumberFormat="1" applyFont="1" applyFill="1" applyBorder="1" applyAlignment="1" applyProtection="1"/>
    <xf numFmtId="0" fontId="8" fillId="4" borderId="11" xfId="0" applyFont="1" applyFill="1" applyBorder="1" applyAlignment="1" applyProtection="1">
      <alignment horizontal="center" vertical="top" wrapText="1"/>
    </xf>
    <xf numFmtId="173" fontId="9" fillId="4" borderId="4" xfId="1" applyNumberFormat="1" applyFont="1" applyFill="1" applyBorder="1" applyAlignment="1" applyProtection="1">
      <alignment horizontal="center" vertical="center"/>
    </xf>
    <xf numFmtId="0" fontId="70" fillId="4" borderId="11" xfId="0" applyFont="1" applyFill="1" applyBorder="1" applyAlignment="1">
      <alignment horizontal="left" vertical="center" wrapText="1"/>
    </xf>
    <xf numFmtId="0" fontId="9" fillId="0" borderId="1" xfId="0" applyFont="1" applyFill="1" applyBorder="1" applyAlignment="1" applyProtection="1">
      <alignment horizontal="center" vertical="center"/>
      <protection locked="0"/>
    </xf>
    <xf numFmtId="0" fontId="9" fillId="0" borderId="20" xfId="0" applyNumberFormat="1" applyFont="1" applyFill="1" applyBorder="1" applyAlignment="1" applyProtection="1">
      <alignment horizontal="center" vertical="center"/>
      <protection locked="0"/>
    </xf>
    <xf numFmtId="166" fontId="11" fillId="0" borderId="1" xfId="0" applyNumberFormat="1"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indent="1"/>
      <protection locked="0"/>
    </xf>
    <xf numFmtId="0" fontId="9" fillId="0" borderId="0"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indent="1"/>
      <protection locked="0"/>
    </xf>
    <xf numFmtId="0" fontId="9" fillId="0" borderId="6" xfId="0" applyFont="1" applyFill="1" applyBorder="1" applyAlignment="1" applyProtection="1">
      <alignment horizontal="left" vertical="center"/>
      <protection locked="0"/>
    </xf>
    <xf numFmtId="3" fontId="8" fillId="0" borderId="4" xfId="0" applyNumberFormat="1" applyFont="1" applyFill="1" applyBorder="1" applyAlignment="1" applyProtection="1">
      <alignment horizontal="center" vertical="top"/>
      <protection locked="0"/>
    </xf>
    <xf numFmtId="0" fontId="8" fillId="0" borderId="4" xfId="0" applyFont="1" applyFill="1" applyBorder="1" applyAlignment="1" applyProtection="1">
      <alignment horizontal="center" vertical="top"/>
      <protection locked="0"/>
    </xf>
    <xf numFmtId="1" fontId="11" fillId="4" borderId="4" xfId="0" applyNumberFormat="1" applyFont="1" applyFill="1" applyBorder="1" applyAlignment="1" applyProtection="1">
      <alignment horizontal="center" vertical="top"/>
    </xf>
    <xf numFmtId="9" fontId="8" fillId="0" borderId="4" xfId="0" applyNumberFormat="1" applyFont="1" applyFill="1" applyBorder="1" applyAlignment="1" applyProtection="1">
      <alignment horizontal="center" vertical="top"/>
      <protection locked="0"/>
    </xf>
    <xf numFmtId="171" fontId="21" fillId="0" borderId="4" xfId="0" applyNumberFormat="1" applyFont="1" applyFill="1" applyBorder="1" applyAlignment="1" applyProtection="1">
      <alignment horizontal="center" vertical="center"/>
      <protection locked="0"/>
    </xf>
    <xf numFmtId="3" fontId="8" fillId="4" borderId="4" xfId="0" applyNumberFormat="1" applyFont="1" applyFill="1" applyBorder="1" applyAlignment="1" applyProtection="1">
      <alignment horizontal="center" vertical="top"/>
    </xf>
    <xf numFmtId="0" fontId="8" fillId="4" borderId="4" xfId="0" applyFont="1" applyFill="1" applyBorder="1" applyAlignment="1" applyProtection="1">
      <alignment horizontal="center" vertical="top"/>
    </xf>
    <xf numFmtId="0" fontId="8" fillId="0" borderId="3" xfId="0" applyFont="1" applyFill="1" applyBorder="1" applyAlignment="1" applyProtection="1">
      <alignment vertical="center"/>
      <protection locked="0"/>
    </xf>
    <xf numFmtId="37" fontId="8" fillId="4" borderId="5" xfId="0" applyNumberFormat="1" applyFont="1" applyFill="1" applyBorder="1" applyAlignment="1" applyProtection="1">
      <alignment horizontal="center" vertical="center"/>
      <protection locked="0"/>
    </xf>
    <xf numFmtId="10" fontId="8" fillId="4" borderId="21" xfId="1" applyNumberFormat="1" applyFont="1" applyFill="1" applyBorder="1" applyAlignment="1" applyProtection="1">
      <alignment horizontal="center" vertical="center"/>
      <protection locked="0"/>
    </xf>
    <xf numFmtId="173" fontId="8" fillId="4" borderId="5" xfId="1" applyNumberFormat="1" applyFont="1" applyFill="1" applyBorder="1" applyAlignment="1" applyProtection="1">
      <alignment horizontal="center" vertical="center"/>
      <protection locked="0"/>
    </xf>
    <xf numFmtId="10" fontId="8" fillId="4" borderId="6" xfId="1" applyNumberFormat="1" applyFont="1" applyFill="1" applyBorder="1" applyAlignment="1" applyProtection="1">
      <alignment horizontal="center" vertical="center"/>
      <protection locked="0"/>
    </xf>
    <xf numFmtId="173" fontId="8" fillId="4" borderId="11" xfId="1" applyNumberFormat="1" applyFont="1" applyFill="1" applyBorder="1" applyAlignment="1" applyProtection="1">
      <alignment horizontal="center" vertical="center"/>
      <protection locked="0"/>
    </xf>
    <xf numFmtId="3" fontId="27" fillId="4" borderId="7" xfId="0" applyNumberFormat="1" applyFont="1" applyFill="1" applyBorder="1" applyAlignment="1" applyProtection="1">
      <alignment horizontal="center" vertical="center"/>
    </xf>
    <xf numFmtId="3" fontId="27" fillId="4" borderId="4" xfId="0" applyNumberFormat="1" applyFont="1" applyFill="1" applyBorder="1" applyAlignment="1" applyProtection="1">
      <alignment horizontal="center" vertical="center"/>
    </xf>
    <xf numFmtId="171" fontId="21" fillId="4" borderId="4" xfId="2" applyNumberFormat="1" applyFont="1" applyFill="1" applyBorder="1" applyAlignment="1" applyProtection="1">
      <alignment horizontal="center" wrapText="1"/>
    </xf>
    <xf numFmtId="171" fontId="21" fillId="4" borderId="3" xfId="2" applyNumberFormat="1" applyFont="1" applyFill="1" applyBorder="1" applyAlignment="1" applyProtection="1">
      <alignment horizontal="center" wrapText="1"/>
    </xf>
    <xf numFmtId="0" fontId="16" fillId="4" borderId="6" xfId="0" applyFont="1" applyFill="1" applyBorder="1" applyAlignment="1" applyProtection="1">
      <alignment vertical="center"/>
    </xf>
    <xf numFmtId="2" fontId="40" fillId="4" borderId="6" xfId="0" applyNumberFormat="1" applyFont="1" applyFill="1" applyBorder="1" applyAlignment="1" applyProtection="1">
      <alignment horizontal="center" vertical="top"/>
    </xf>
    <xf numFmtId="3" fontId="10" fillId="4" borderId="6" xfId="0" applyNumberFormat="1" applyFont="1" applyFill="1" applyBorder="1" applyAlignment="1" applyProtection="1">
      <alignment horizontal="center" vertical="top"/>
    </xf>
    <xf numFmtId="10" fontId="2" fillId="4" borderId="6" xfId="1" applyNumberFormat="1" applyFont="1" applyFill="1" applyBorder="1" applyAlignment="1" applyProtection="1">
      <alignment horizontal="center" vertical="top"/>
    </xf>
    <xf numFmtId="0" fontId="10" fillId="4" borderId="6" xfId="0" applyFont="1" applyFill="1" applyBorder="1" applyAlignment="1" applyProtection="1">
      <alignment vertical="top"/>
    </xf>
    <xf numFmtId="9" fontId="10" fillId="4" borderId="6" xfId="3" applyFont="1" applyFill="1" applyBorder="1" applyAlignment="1" applyProtection="1">
      <alignment horizontal="center" vertical="top"/>
    </xf>
    <xf numFmtId="9" fontId="10" fillId="4" borderId="6" xfId="0" applyNumberFormat="1" applyFont="1" applyFill="1" applyBorder="1" applyAlignment="1" applyProtection="1">
      <alignment horizontal="center" vertical="top"/>
    </xf>
    <xf numFmtId="3" fontId="10" fillId="4" borderId="20" xfId="0" applyNumberFormat="1" applyFont="1" applyFill="1" applyBorder="1" applyAlignment="1" applyProtection="1">
      <alignment horizontal="center" vertical="top"/>
    </xf>
    <xf numFmtId="173" fontId="9" fillId="5" borderId="4" xfId="1" applyNumberFormat="1" applyFont="1" applyFill="1" applyBorder="1" applyAlignment="1" applyProtection="1">
      <alignment horizontal="right" vertical="center"/>
    </xf>
    <xf numFmtId="173" fontId="11" fillId="5" borderId="6" xfId="0" applyNumberFormat="1" applyFont="1" applyFill="1" applyBorder="1" applyAlignment="1" applyProtection="1">
      <alignment horizontal="center" vertical="top"/>
    </xf>
    <xf numFmtId="173" fontId="11" fillId="0" borderId="14" xfId="0" applyNumberFormat="1" applyFont="1" applyFill="1" applyBorder="1" applyAlignment="1" applyProtection="1">
      <alignment horizontal="center" vertical="top"/>
      <protection locked="0"/>
    </xf>
    <xf numFmtId="4" fontId="2" fillId="0" borderId="0" xfId="0" applyNumberFormat="1" applyFont="1" applyAlignment="1" applyProtection="1">
      <alignment vertical="center"/>
      <protection locked="0"/>
    </xf>
    <xf numFmtId="0" fontId="9" fillId="4" borderId="0" xfId="0" applyFont="1" applyFill="1" applyBorder="1" applyAlignment="1" applyProtection="1">
      <alignment horizontal="center" vertical="center"/>
    </xf>
    <xf numFmtId="0" fontId="8" fillId="0" borderId="4" xfId="0" applyFont="1" applyFill="1" applyBorder="1" applyAlignment="1" applyProtection="1">
      <alignment horizontal="center" vertical="top" wrapText="1"/>
      <protection locked="0"/>
    </xf>
    <xf numFmtId="0" fontId="21" fillId="6" borderId="11" xfId="0" applyFont="1" applyFill="1" applyBorder="1" applyAlignment="1" applyProtection="1">
      <alignment vertical="center"/>
      <protection locked="0"/>
    </xf>
    <xf numFmtId="0" fontId="21" fillId="6" borderId="19" xfId="0" applyFont="1" applyFill="1" applyBorder="1" applyAlignment="1" applyProtection="1">
      <alignment vertical="center"/>
      <protection locked="0"/>
    </xf>
    <xf numFmtId="0" fontId="21" fillId="6" borderId="20" xfId="0" applyFont="1" applyFill="1" applyBorder="1" applyAlignment="1" applyProtection="1">
      <alignment vertical="center"/>
      <protection locked="0"/>
    </xf>
    <xf numFmtId="0" fontId="21" fillId="6" borderId="4" xfId="0" applyFont="1" applyFill="1" applyBorder="1" applyAlignment="1" applyProtection="1">
      <alignment vertical="center"/>
      <protection locked="0"/>
    </xf>
    <xf numFmtId="0" fontId="21" fillId="6" borderId="13" xfId="0" applyFont="1" applyFill="1" applyBorder="1" applyAlignment="1" applyProtection="1">
      <alignment vertical="center"/>
      <protection locked="0"/>
    </xf>
    <xf numFmtId="0" fontId="21" fillId="6" borderId="14" xfId="0" applyFont="1" applyFill="1" applyBorder="1" applyAlignment="1" applyProtection="1">
      <alignment vertical="center"/>
      <protection locked="0"/>
    </xf>
    <xf numFmtId="0" fontId="21" fillId="6" borderId="5" xfId="0" applyFont="1" applyFill="1" applyBorder="1" applyAlignment="1" applyProtection="1">
      <alignment vertical="center"/>
      <protection locked="0"/>
    </xf>
    <xf numFmtId="0" fontId="21" fillId="6" borderId="16" xfId="0" applyFont="1" applyFill="1" applyBorder="1" applyAlignment="1" applyProtection="1">
      <alignment vertical="center"/>
      <protection locked="0"/>
    </xf>
    <xf numFmtId="0" fontId="21" fillId="6" borderId="17" xfId="0" applyFont="1" applyFill="1" applyBorder="1" applyAlignment="1" applyProtection="1">
      <alignment vertical="center"/>
      <protection locked="0"/>
    </xf>
    <xf numFmtId="39" fontId="3" fillId="4" borderId="9" xfId="0" applyNumberFormat="1" applyFont="1" applyFill="1" applyBorder="1" applyAlignment="1" applyProtection="1">
      <alignment vertical="top"/>
    </xf>
    <xf numFmtId="0" fontId="0" fillId="4" borderId="17" xfId="0" applyFill="1" applyBorder="1" applyAlignment="1">
      <alignment vertical="top"/>
    </xf>
    <xf numFmtId="39" fontId="3" fillId="4" borderId="9" xfId="0" applyNumberFormat="1" applyFont="1" applyFill="1" applyBorder="1" applyAlignment="1" applyProtection="1">
      <alignment vertical="top" wrapText="1"/>
    </xf>
    <xf numFmtId="0" fontId="6" fillId="4" borderId="17" xfId="0" applyFont="1" applyFill="1" applyBorder="1" applyAlignment="1">
      <alignment vertical="top"/>
    </xf>
    <xf numFmtId="39" fontId="10" fillId="4" borderId="4" xfId="0" applyNumberFormat="1" applyFont="1" applyFill="1" applyBorder="1" applyAlignment="1">
      <alignment vertical="center" wrapText="1"/>
    </xf>
    <xf numFmtId="0" fontId="8" fillId="4" borderId="4" xfId="0" applyFont="1" applyFill="1" applyBorder="1" applyAlignment="1">
      <alignment vertical="center" wrapText="1"/>
    </xf>
    <xf numFmtId="0" fontId="8" fillId="4" borderId="5"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11" xfId="0" applyFont="1" applyFill="1" applyBorder="1" applyAlignment="1">
      <alignment horizontal="left" vertical="top" wrapText="1"/>
    </xf>
    <xf numFmtId="39" fontId="10" fillId="4" borderId="3" xfId="0" applyNumberFormat="1" applyFont="1" applyFill="1" applyBorder="1" applyAlignment="1">
      <alignment horizontal="left" vertical="center" wrapText="1"/>
    </xf>
    <xf numFmtId="39" fontId="10" fillId="4" borderId="14" xfId="0" applyNumberFormat="1" applyFont="1" applyFill="1" applyBorder="1" applyAlignment="1">
      <alignment horizontal="left" vertical="center" wrapText="1"/>
    </xf>
    <xf numFmtId="39" fontId="10" fillId="4" borderId="3" xfId="0" applyNumberFormat="1" applyFont="1" applyFill="1" applyBorder="1" applyAlignment="1">
      <alignment vertical="center" wrapText="1"/>
    </xf>
    <xf numFmtId="0" fontId="16" fillId="4" borderId="14" xfId="0" applyFont="1" applyFill="1" applyBorder="1" applyAlignment="1">
      <alignment vertical="center" wrapText="1"/>
    </xf>
    <xf numFmtId="0" fontId="51" fillId="4" borderId="9" xfId="0" applyFont="1" applyFill="1" applyBorder="1" applyAlignment="1">
      <alignment horizontal="left" vertical="center" wrapText="1"/>
    </xf>
    <xf numFmtId="0" fontId="51" fillId="4" borderId="17" xfId="0" applyFont="1" applyFill="1" applyBorder="1" applyAlignment="1">
      <alignment horizontal="left" vertical="center" wrapText="1"/>
    </xf>
    <xf numFmtId="39" fontId="10" fillId="4" borderId="9" xfId="0" applyNumberFormat="1" applyFont="1" applyFill="1" applyBorder="1" applyAlignment="1">
      <alignment vertical="center" wrapText="1"/>
    </xf>
    <xf numFmtId="0" fontId="8" fillId="4" borderId="17" xfId="0" applyFont="1" applyFill="1" applyBorder="1" applyAlignment="1">
      <alignment vertical="center" wrapText="1"/>
    </xf>
    <xf numFmtId="0" fontId="20" fillId="4" borderId="2" xfId="0" applyFont="1" applyFill="1" applyBorder="1" applyAlignment="1">
      <alignment vertical="center" wrapText="1"/>
    </xf>
    <xf numFmtId="0" fontId="20" fillId="4" borderId="1" xfId="0" applyFont="1" applyFill="1" applyBorder="1" applyAlignment="1">
      <alignment vertical="center" wrapText="1"/>
    </xf>
    <xf numFmtId="0" fontId="20" fillId="4" borderId="8" xfId="0" applyFont="1" applyFill="1" applyBorder="1" applyAlignment="1">
      <alignment vertical="center" wrapText="1"/>
    </xf>
    <xf numFmtId="0" fontId="20" fillId="4" borderId="20" xfId="0" applyFont="1" applyFill="1" applyBorder="1" applyAlignment="1">
      <alignment vertical="center" wrapText="1"/>
    </xf>
    <xf numFmtId="39" fontId="10" fillId="4" borderId="9" xfId="0" applyNumberFormat="1" applyFont="1" applyFill="1" applyBorder="1" applyAlignment="1">
      <alignment horizontal="center" vertical="center" wrapText="1"/>
    </xf>
    <xf numFmtId="39" fontId="10" fillId="4" borderId="17" xfId="0" applyNumberFormat="1" applyFont="1" applyFill="1" applyBorder="1" applyAlignment="1">
      <alignment horizontal="center" vertical="center" wrapText="1"/>
    </xf>
    <xf numFmtId="39" fontId="10" fillId="4" borderId="8" xfId="0" applyNumberFormat="1" applyFont="1" applyFill="1" applyBorder="1" applyAlignment="1">
      <alignment horizontal="center" vertical="center" wrapText="1"/>
    </xf>
    <xf numFmtId="39" fontId="10" fillId="4" borderId="20" xfId="0" applyNumberFormat="1" applyFont="1" applyFill="1" applyBorder="1" applyAlignment="1">
      <alignment horizontal="center" vertical="center" wrapText="1"/>
    </xf>
    <xf numFmtId="0" fontId="62" fillId="4" borderId="9" xfId="0" applyFont="1" applyFill="1" applyBorder="1" applyAlignment="1">
      <alignment horizontal="center" vertical="center" wrapText="1"/>
    </xf>
    <xf numFmtId="0" fontId="53" fillId="4" borderId="2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32" fillId="4" borderId="8" xfId="0" applyFont="1" applyFill="1" applyBorder="1" applyAlignment="1">
      <alignment horizontal="center" vertical="center"/>
    </xf>
    <xf numFmtId="0" fontId="32" fillId="4" borderId="6" xfId="0" applyFont="1" applyFill="1" applyBorder="1" applyAlignment="1">
      <alignment horizontal="center" vertical="center"/>
    </xf>
    <xf numFmtId="0" fontId="18" fillId="4" borderId="20" xfId="0" applyFont="1" applyFill="1" applyBorder="1" applyAlignment="1">
      <alignment horizontal="center" vertical="center"/>
    </xf>
    <xf numFmtId="39" fontId="30" fillId="4" borderId="0" xfId="0" applyNumberFormat="1" applyFont="1" applyFill="1" applyBorder="1" applyAlignment="1" applyProtection="1">
      <alignment vertical="center"/>
    </xf>
    <xf numFmtId="0" fontId="30" fillId="4" borderId="0" xfId="0" applyFont="1" applyFill="1" applyBorder="1" applyAlignment="1">
      <alignment vertical="center"/>
    </xf>
    <xf numFmtId="39" fontId="3" fillId="4" borderId="0" xfId="0" applyNumberFormat="1" applyFont="1" applyFill="1" applyBorder="1" applyAlignment="1" applyProtection="1">
      <alignment vertical="center" wrapText="1"/>
    </xf>
    <xf numFmtId="0" fontId="2" fillId="4" borderId="0" xfId="0" applyFont="1" applyFill="1" applyBorder="1" applyAlignment="1">
      <alignment vertical="center"/>
    </xf>
    <xf numFmtId="39" fontId="30" fillId="4" borderId="0" xfId="0" applyNumberFormat="1" applyFont="1" applyFill="1" applyBorder="1" applyAlignment="1" applyProtection="1">
      <alignment vertical="center" wrapText="1"/>
    </xf>
    <xf numFmtId="39" fontId="33" fillId="4" borderId="0" xfId="0" applyNumberFormat="1" applyFont="1" applyFill="1" applyBorder="1" applyAlignment="1" applyProtection="1">
      <alignment vertical="center"/>
    </xf>
    <xf numFmtId="0" fontId="54" fillId="4" borderId="5" xfId="0" applyFont="1" applyFill="1" applyBorder="1" applyAlignment="1">
      <alignment horizontal="left" vertical="top" wrapText="1"/>
    </xf>
    <xf numFmtId="0" fontId="54" fillId="4" borderId="10" xfId="0" applyFont="1" applyFill="1" applyBorder="1" applyAlignment="1">
      <alignment horizontal="left" vertical="top" wrapText="1"/>
    </xf>
    <xf numFmtId="0" fontId="54" fillId="4" borderId="11" xfId="0" applyFont="1" applyFill="1" applyBorder="1" applyAlignment="1">
      <alignment horizontal="left" vertical="top" wrapText="1"/>
    </xf>
    <xf numFmtId="39" fontId="11" fillId="4" borderId="3" xfId="0" applyNumberFormat="1" applyFont="1" applyFill="1" applyBorder="1" applyAlignment="1" applyProtection="1">
      <alignment vertical="center" wrapText="1"/>
    </xf>
    <xf numFmtId="0" fontId="17" fillId="4" borderId="14" xfId="0" applyFont="1" applyFill="1" applyBorder="1" applyAlignment="1" applyProtection="1">
      <alignment vertical="center" wrapText="1"/>
    </xf>
    <xf numFmtId="0" fontId="9" fillId="0" borderId="8" xfId="0" applyFont="1" applyFill="1" applyBorder="1" applyAlignment="1" applyProtection="1">
      <alignment horizontal="right" vertical="center" wrapText="1"/>
    </xf>
    <xf numFmtId="0" fontId="8" fillId="0" borderId="6" xfId="0" applyFont="1" applyFill="1" applyBorder="1" applyAlignment="1" applyProtection="1">
      <alignment vertical="center"/>
    </xf>
    <xf numFmtId="0" fontId="8" fillId="0" borderId="20" xfId="0" applyFont="1" applyFill="1" applyBorder="1" applyAlignment="1" applyProtection="1">
      <alignment vertical="center"/>
    </xf>
    <xf numFmtId="164" fontId="9" fillId="4" borderId="0" xfId="0" applyNumberFormat="1" applyFont="1" applyFill="1" applyBorder="1" applyAlignment="1" applyProtection="1">
      <alignment horizontal="right" vertical="center" wrapText="1"/>
    </xf>
    <xf numFmtId="0" fontId="46" fillId="4" borderId="0" xfId="0" applyFont="1" applyFill="1" applyBorder="1" applyAlignment="1" applyProtection="1">
      <alignment horizontal="right" vertical="center"/>
    </xf>
    <xf numFmtId="0" fontId="9" fillId="4" borderId="0" xfId="0" applyFont="1" applyFill="1" applyBorder="1" applyAlignment="1" applyProtection="1">
      <alignment horizontal="right" vertical="center" wrapText="1"/>
    </xf>
    <xf numFmtId="0" fontId="46" fillId="4" borderId="0" xfId="0" applyFont="1" applyFill="1" applyBorder="1" applyAlignment="1" applyProtection="1">
      <alignment vertical="center"/>
    </xf>
    <xf numFmtId="0" fontId="9" fillId="4" borderId="6" xfId="0" applyFont="1" applyFill="1" applyBorder="1" applyAlignment="1" applyProtection="1">
      <alignment horizontal="right" vertical="center"/>
    </xf>
    <xf numFmtId="0" fontId="46" fillId="4" borderId="6" xfId="0" applyFont="1" applyFill="1" applyBorder="1" applyAlignment="1" applyProtection="1">
      <alignment vertical="center"/>
    </xf>
    <xf numFmtId="0" fontId="9" fillId="4" borderId="3" xfId="0" applyFont="1" applyFill="1" applyBorder="1" applyAlignment="1" applyProtection="1">
      <alignment horizontal="left" vertical="top" wrapText="1" indent="1"/>
    </xf>
    <xf numFmtId="0" fontId="9" fillId="4" borderId="14" xfId="0" applyFont="1" applyFill="1" applyBorder="1" applyAlignment="1" applyProtection="1">
      <alignment horizontal="left" vertical="top" wrapText="1" indent="1"/>
    </xf>
    <xf numFmtId="164" fontId="9" fillId="4" borderId="0" xfId="0" applyNumberFormat="1"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0" fontId="9" fillId="0" borderId="3" xfId="0" applyFont="1" applyFill="1" applyBorder="1" applyAlignment="1" applyProtection="1">
      <alignment horizontal="center" vertical="top"/>
    </xf>
    <xf numFmtId="0" fontId="9" fillId="0" borderId="7" xfId="0" applyFont="1" applyFill="1" applyBorder="1" applyAlignment="1" applyProtection="1">
      <alignment horizontal="center" vertical="top"/>
    </xf>
    <xf numFmtId="0" fontId="9" fillId="0" borderId="14" xfId="0" applyFont="1" applyFill="1" applyBorder="1" applyAlignment="1" applyProtection="1">
      <alignment horizontal="center" vertical="top"/>
    </xf>
    <xf numFmtId="39" fontId="11" fillId="4" borderId="3" xfId="0" applyNumberFormat="1" applyFont="1" applyFill="1" applyBorder="1" applyAlignment="1" applyProtection="1">
      <alignment horizontal="left" vertical="center"/>
    </xf>
    <xf numFmtId="39" fontId="11" fillId="4" borderId="14" xfId="0" applyNumberFormat="1" applyFont="1" applyFill="1" applyBorder="1" applyAlignment="1" applyProtection="1">
      <alignment horizontal="left" vertical="center"/>
    </xf>
    <xf numFmtId="39" fontId="9" fillId="4" borderId="3" xfId="0" applyNumberFormat="1" applyFont="1" applyFill="1" applyBorder="1" applyAlignment="1" applyProtection="1">
      <alignment horizontal="left"/>
    </xf>
    <xf numFmtId="39" fontId="9" fillId="4" borderId="14" xfId="0" applyNumberFormat="1" applyFont="1" applyFill="1" applyBorder="1" applyAlignment="1" applyProtection="1">
      <alignment horizontal="left"/>
    </xf>
    <xf numFmtId="0" fontId="9" fillId="4" borderId="3" xfId="0" applyFont="1" applyFill="1" applyBorder="1" applyAlignment="1" applyProtection="1">
      <alignment horizontal="left"/>
    </xf>
    <xf numFmtId="0" fontId="9" fillId="4" borderId="14" xfId="0" applyFont="1" applyFill="1" applyBorder="1" applyAlignment="1" applyProtection="1">
      <alignment horizontal="left"/>
    </xf>
    <xf numFmtId="39" fontId="9" fillId="4" borderId="3" xfId="0" applyNumberFormat="1" applyFont="1" applyFill="1" applyBorder="1" applyAlignment="1" applyProtection="1">
      <alignment horizontal="left" vertical="center"/>
    </xf>
    <xf numFmtId="39" fontId="9" fillId="4" borderId="14" xfId="0" applyNumberFormat="1" applyFont="1" applyFill="1" applyBorder="1" applyAlignment="1" applyProtection="1">
      <alignment horizontal="left" vertical="center"/>
    </xf>
    <xf numFmtId="0" fontId="13" fillId="4" borderId="8" xfId="0" applyFont="1" applyFill="1" applyBorder="1" applyAlignment="1" applyProtection="1">
      <alignment vertical="center"/>
    </xf>
    <xf numFmtId="0" fontId="24" fillId="4" borderId="6" xfId="0" applyFont="1" applyFill="1" applyBorder="1" applyAlignment="1" applyProtection="1">
      <alignment vertical="center"/>
    </xf>
    <xf numFmtId="39" fontId="11" fillId="4" borderId="2" xfId="0" applyNumberFormat="1" applyFont="1" applyFill="1" applyBorder="1" applyAlignment="1" applyProtection="1">
      <alignment horizontal="left" vertical="center"/>
    </xf>
    <xf numFmtId="39" fontId="11" fillId="4" borderId="0" xfId="0" applyNumberFormat="1" applyFont="1" applyFill="1" applyBorder="1" applyAlignment="1" applyProtection="1">
      <alignment horizontal="left" vertical="center"/>
    </xf>
    <xf numFmtId="0" fontId="7" fillId="4" borderId="3" xfId="0" applyFont="1" applyFill="1" applyBorder="1" applyAlignment="1" applyProtection="1">
      <alignment horizontal="left" vertical="center" wrapText="1" indent="1"/>
      <protection locked="0"/>
    </xf>
    <xf numFmtId="0" fontId="9" fillId="4" borderId="7" xfId="0" applyFont="1" applyFill="1" applyBorder="1" applyAlignment="1" applyProtection="1">
      <alignment horizontal="left" vertical="center" wrapText="1" indent="1"/>
      <protection locked="0"/>
    </xf>
    <xf numFmtId="0" fontId="9" fillId="4" borderId="14" xfId="0" applyFont="1" applyFill="1" applyBorder="1" applyAlignment="1" applyProtection="1">
      <alignment horizontal="left" vertical="center" wrapText="1" indent="1"/>
      <protection locked="0"/>
    </xf>
    <xf numFmtId="39" fontId="11" fillId="4" borderId="3" xfId="0" applyNumberFormat="1" applyFont="1" applyFill="1" applyBorder="1" applyAlignment="1" applyProtection="1">
      <alignment vertical="center" wrapText="1"/>
      <protection locked="0"/>
    </xf>
    <xf numFmtId="0" fontId="17" fillId="4" borderId="7" xfId="0" applyFont="1" applyFill="1" applyBorder="1" applyAlignment="1" applyProtection="1">
      <alignment vertical="center" wrapText="1"/>
      <protection locked="0"/>
    </xf>
    <xf numFmtId="0" fontId="9" fillId="0" borderId="2" xfId="0" applyFont="1" applyFill="1" applyBorder="1" applyAlignment="1" applyProtection="1">
      <alignment horizontal="right" vertical="center" wrapText="1"/>
      <protection locked="0"/>
    </xf>
    <xf numFmtId="0" fontId="8" fillId="0" borderId="0" xfId="0" applyFont="1" applyFill="1" applyBorder="1" applyAlignment="1" applyProtection="1">
      <alignment vertical="center"/>
      <protection locked="0"/>
    </xf>
    <xf numFmtId="0" fontId="8" fillId="0" borderId="1" xfId="0" applyFont="1" applyFill="1" applyBorder="1" applyAlignment="1" applyProtection="1">
      <alignment vertical="center"/>
      <protection locked="0"/>
    </xf>
    <xf numFmtId="164" fontId="9" fillId="4" borderId="0" xfId="0" applyNumberFormat="1" applyFont="1" applyFill="1" applyBorder="1" applyAlignment="1" applyProtection="1">
      <alignment horizontal="right" vertical="center" wrapText="1"/>
      <protection locked="0"/>
    </xf>
    <xf numFmtId="0" fontId="46" fillId="4" borderId="0" xfId="0" applyFont="1" applyFill="1" applyBorder="1" applyAlignment="1" applyProtection="1">
      <alignment horizontal="right" vertical="center"/>
      <protection locked="0"/>
    </xf>
    <xf numFmtId="0" fontId="9" fillId="4" borderId="0" xfId="0" applyFont="1" applyFill="1" applyBorder="1" applyAlignment="1" applyProtection="1">
      <alignment horizontal="right" vertical="center" wrapText="1"/>
      <protection locked="0"/>
    </xf>
    <xf numFmtId="0" fontId="46" fillId="4" borderId="0" xfId="0" applyFont="1" applyFill="1" applyBorder="1" applyAlignment="1" applyProtection="1">
      <alignment vertical="center"/>
      <protection locked="0"/>
    </xf>
    <xf numFmtId="0" fontId="9" fillId="4" borderId="6" xfId="0" applyFont="1" applyFill="1" applyBorder="1" applyAlignment="1" applyProtection="1">
      <alignment horizontal="right" vertical="center"/>
      <protection locked="0"/>
    </xf>
    <xf numFmtId="0" fontId="46" fillId="4" borderId="6" xfId="0" applyFont="1" applyFill="1" applyBorder="1" applyAlignment="1" applyProtection="1">
      <alignment vertical="center"/>
      <protection locked="0"/>
    </xf>
    <xf numFmtId="2" fontId="8" fillId="0" borderId="0" xfId="0" applyNumberFormat="1" applyFont="1" applyFill="1" applyBorder="1" applyAlignment="1" applyProtection="1">
      <alignment horizontal="left" vertical="top" wrapText="1"/>
      <protection locked="0"/>
    </xf>
    <xf numFmtId="2" fontId="8" fillId="0" borderId="1" xfId="0" applyNumberFormat="1" applyFont="1" applyFill="1" applyBorder="1" applyAlignment="1" applyProtection="1">
      <alignment horizontal="left" vertical="top" wrapText="1"/>
      <protection locked="0"/>
    </xf>
    <xf numFmtId="1" fontId="21" fillId="4" borderId="22" xfId="0" applyNumberFormat="1" applyFont="1" applyFill="1" applyBorder="1" applyAlignment="1" applyProtection="1">
      <alignment horizontal="center" vertical="center"/>
    </xf>
    <xf numFmtId="1" fontId="21" fillId="4" borderId="23" xfId="0" applyNumberFormat="1" applyFont="1" applyFill="1" applyBorder="1" applyAlignment="1" applyProtection="1">
      <alignment horizontal="center" vertical="center"/>
    </xf>
    <xf numFmtId="1" fontId="21" fillId="4" borderId="24" xfId="0" applyNumberFormat="1" applyFont="1" applyFill="1" applyBorder="1" applyAlignment="1" applyProtection="1">
      <alignment horizontal="center" vertical="center"/>
    </xf>
    <xf numFmtId="164" fontId="27" fillId="0" borderId="3" xfId="0" applyNumberFormat="1" applyFont="1" applyFill="1" applyBorder="1" applyAlignment="1" applyProtection="1">
      <alignment horizontal="left" vertical="top" wrapText="1" indent="1"/>
      <protection locked="0"/>
    </xf>
    <xf numFmtId="164" fontId="27" fillId="0" borderId="14" xfId="0" applyNumberFormat="1" applyFont="1" applyFill="1" applyBorder="1" applyAlignment="1" applyProtection="1">
      <alignment horizontal="left" vertical="top" wrapText="1" indent="1"/>
      <protection locked="0"/>
    </xf>
    <xf numFmtId="39" fontId="21" fillId="4" borderId="3" xfId="2" applyNumberFormat="1" applyFont="1" applyFill="1" applyBorder="1" applyAlignment="1" applyProtection="1">
      <alignment horizontal="left" wrapText="1"/>
    </xf>
    <xf numFmtId="39" fontId="21" fillId="4" borderId="14" xfId="2" applyNumberFormat="1" applyFont="1" applyFill="1" applyBorder="1" applyAlignment="1" applyProtection="1">
      <alignment horizontal="left" wrapText="1"/>
    </xf>
    <xf numFmtId="39" fontId="21" fillId="4" borderId="3" xfId="2" applyNumberFormat="1" applyFont="1" applyFill="1" applyBorder="1" applyAlignment="1" applyProtection="1">
      <alignment horizontal="left"/>
    </xf>
    <xf numFmtId="39" fontId="21" fillId="4" borderId="14" xfId="2" applyNumberFormat="1" applyFont="1" applyFill="1" applyBorder="1" applyAlignment="1" applyProtection="1">
      <alignment horizontal="left"/>
    </xf>
    <xf numFmtId="39" fontId="11" fillId="4" borderId="3" xfId="0" applyNumberFormat="1" applyFont="1" applyFill="1" applyBorder="1" applyAlignment="1" applyProtection="1">
      <alignment vertical="top" wrapText="1"/>
    </xf>
    <xf numFmtId="0" fontId="17" fillId="4" borderId="14" xfId="0" applyFont="1" applyFill="1" applyBorder="1" applyAlignment="1" applyProtection="1">
      <alignment vertical="top" wrapText="1"/>
    </xf>
    <xf numFmtId="39" fontId="11" fillId="4" borderId="3" xfId="0" applyNumberFormat="1" applyFont="1" applyFill="1" applyBorder="1" applyAlignment="1" applyProtection="1">
      <alignment horizontal="left" vertical="top"/>
    </xf>
    <xf numFmtId="39" fontId="11" fillId="4" borderId="14" xfId="0" applyNumberFormat="1" applyFont="1" applyFill="1" applyBorder="1" applyAlignment="1" applyProtection="1">
      <alignment horizontal="left" vertical="top"/>
    </xf>
    <xf numFmtId="0" fontId="34" fillId="4" borderId="3" xfId="0" applyFont="1" applyFill="1" applyBorder="1" applyAlignment="1" applyProtection="1">
      <alignment horizontal="center" vertical="center" wrapText="1"/>
    </xf>
    <xf numFmtId="0" fontId="13" fillId="4" borderId="14"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4" fillId="4" borderId="0" xfId="0" applyFont="1" applyFill="1" applyBorder="1" applyAlignment="1" applyProtection="1">
      <alignment horizontal="left" vertical="center"/>
    </xf>
    <xf numFmtId="0" fontId="4" fillId="4" borderId="6" xfId="0" applyFont="1" applyFill="1" applyBorder="1" applyAlignment="1" applyProtection="1">
      <alignment horizontal="left" vertical="center"/>
    </xf>
    <xf numFmtId="0" fontId="8" fillId="4" borderId="3" xfId="0" applyFont="1" applyFill="1" applyBorder="1" applyAlignment="1" applyProtection="1">
      <alignment horizontal="center" vertical="top" wrapText="1"/>
    </xf>
    <xf numFmtId="0" fontId="8" fillId="4" borderId="14" xfId="0" applyFont="1" applyFill="1" applyBorder="1" applyAlignment="1" applyProtection="1">
      <alignment horizontal="center" vertical="top" wrapText="1"/>
    </xf>
    <xf numFmtId="0" fontId="9" fillId="0" borderId="5"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8" fillId="4" borderId="5" xfId="0" applyFont="1" applyFill="1" applyBorder="1" applyAlignment="1" applyProtection="1">
      <alignment horizontal="center" vertical="top" wrapText="1"/>
    </xf>
    <xf numFmtId="0" fontId="8" fillId="4" borderId="11" xfId="0" applyFont="1" applyFill="1" applyBorder="1" applyAlignment="1" applyProtection="1">
      <alignment horizontal="center" vertical="top" wrapText="1"/>
    </xf>
    <xf numFmtId="0" fontId="45" fillId="4" borderId="5" xfId="0" applyFont="1" applyFill="1" applyBorder="1" applyAlignment="1" applyProtection="1">
      <alignment horizontal="center" vertical="top" wrapText="1"/>
    </xf>
    <xf numFmtId="0" fontId="45" fillId="4" borderId="11" xfId="0" applyFont="1" applyFill="1" applyBorder="1" applyAlignment="1" applyProtection="1">
      <alignment horizontal="center" vertical="top" wrapText="1"/>
    </xf>
    <xf numFmtId="167" fontId="8" fillId="4" borderId="3" xfId="0" applyNumberFormat="1" applyFont="1" applyFill="1" applyBorder="1" applyAlignment="1" applyProtection="1">
      <alignment horizontal="center" vertical="center"/>
    </xf>
    <xf numFmtId="0" fontId="8" fillId="4" borderId="14" xfId="0" applyFont="1" applyFill="1" applyBorder="1" applyAlignment="1" applyProtection="1">
      <alignment horizontal="center" vertical="center"/>
    </xf>
    <xf numFmtId="10" fontId="8" fillId="4" borderId="3" xfId="0" applyNumberFormat="1" applyFont="1" applyFill="1" applyBorder="1" applyAlignment="1" applyProtection="1">
      <alignment horizontal="center" vertical="center"/>
    </xf>
    <xf numFmtId="10" fontId="8" fillId="4" borderId="7" xfId="0" applyNumberFormat="1" applyFont="1" applyFill="1" applyBorder="1" applyAlignment="1" applyProtection="1">
      <alignment horizontal="center" vertical="center"/>
    </xf>
    <xf numFmtId="10" fontId="8" fillId="4" borderId="14" xfId="0" applyNumberFormat="1" applyFont="1" applyFill="1" applyBorder="1" applyAlignment="1" applyProtection="1">
      <alignment horizontal="center" vertical="center"/>
    </xf>
    <xf numFmtId="0" fontId="8" fillId="4" borderId="7" xfId="0" applyFont="1" applyFill="1" applyBorder="1" applyAlignment="1" applyProtection="1">
      <alignment horizontal="center" vertical="top" wrapText="1"/>
    </xf>
    <xf numFmtId="9" fontId="9" fillId="4" borderId="3" xfId="0" applyNumberFormat="1" applyFont="1" applyFill="1" applyBorder="1" applyAlignment="1" applyProtection="1">
      <alignment horizontal="center" vertical="center"/>
      <protection locked="0"/>
    </xf>
    <xf numFmtId="9" fontId="9" fillId="4" borderId="7" xfId="0" applyNumberFormat="1" applyFont="1" applyFill="1" applyBorder="1" applyAlignment="1" applyProtection="1">
      <alignment horizontal="center" vertical="center"/>
      <protection locked="0"/>
    </xf>
    <xf numFmtId="9" fontId="9" fillId="4" borderId="14" xfId="0" applyNumberFormat="1" applyFont="1" applyFill="1" applyBorder="1" applyAlignment="1" applyProtection="1">
      <alignment horizontal="center" vertical="center"/>
      <protection locked="0"/>
    </xf>
    <xf numFmtId="9" fontId="9" fillId="4" borderId="3" xfId="0" applyNumberFormat="1" applyFont="1" applyFill="1" applyBorder="1" applyAlignment="1" applyProtection="1">
      <alignment horizontal="center" vertical="center" wrapText="1"/>
      <protection locked="0"/>
    </xf>
    <xf numFmtId="9" fontId="9" fillId="4" borderId="7" xfId="0" applyNumberFormat="1" applyFont="1" applyFill="1" applyBorder="1" applyAlignment="1" applyProtection="1">
      <alignment horizontal="center" vertical="center" wrapText="1"/>
      <protection locked="0"/>
    </xf>
    <xf numFmtId="9" fontId="9" fillId="4" borderId="14"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top" wrapText="1"/>
      <protection locked="0"/>
    </xf>
    <xf numFmtId="39" fontId="21" fillId="4" borderId="3" xfId="0" applyNumberFormat="1" applyFont="1" applyFill="1" applyBorder="1" applyAlignment="1" applyProtection="1">
      <alignment horizontal="left" vertical="center"/>
    </xf>
    <xf numFmtId="0" fontId="21" fillId="4" borderId="14" xfId="0" applyFont="1" applyFill="1" applyBorder="1" applyAlignment="1" applyProtection="1">
      <alignment horizontal="left" vertical="center"/>
    </xf>
    <xf numFmtId="0" fontId="9" fillId="4" borderId="8" xfId="0" applyFont="1" applyFill="1" applyBorder="1" applyAlignment="1" applyProtection="1">
      <alignment horizontal="right" vertical="center" wrapText="1"/>
    </xf>
    <xf numFmtId="0" fontId="9" fillId="4" borderId="20" xfId="0" applyFont="1" applyFill="1" applyBorder="1" applyAlignment="1" applyProtection="1">
      <alignment horizontal="right" vertical="center" wrapText="1"/>
    </xf>
    <xf numFmtId="1" fontId="8" fillId="4" borderId="9" xfId="0" applyNumberFormat="1" applyFont="1" applyFill="1" applyBorder="1" applyAlignment="1" applyProtection="1">
      <alignment horizontal="right" vertical="center" wrapText="1"/>
    </xf>
    <xf numFmtId="1" fontId="8" fillId="4" borderId="17" xfId="0" applyNumberFormat="1" applyFont="1" applyFill="1" applyBorder="1" applyAlignment="1" applyProtection="1">
      <alignment horizontal="right" vertical="center" wrapText="1"/>
    </xf>
    <xf numFmtId="0" fontId="11" fillId="4" borderId="9" xfId="0" applyFont="1" applyFill="1" applyBorder="1" applyAlignment="1" applyProtection="1">
      <alignment horizontal="left" vertical="center" wrapText="1"/>
    </xf>
    <xf numFmtId="0" fontId="11" fillId="4" borderId="17" xfId="0" applyFont="1" applyFill="1" applyBorder="1" applyAlignment="1" applyProtection="1">
      <alignment horizontal="left" vertical="center" wrapText="1"/>
    </xf>
    <xf numFmtId="39" fontId="11" fillId="4" borderId="3" xfId="0" applyNumberFormat="1" applyFont="1" applyFill="1" applyBorder="1" applyAlignment="1" applyProtection="1">
      <alignment horizontal="center" vertical="center"/>
      <protection locked="0"/>
    </xf>
    <xf numFmtId="39" fontId="11" fillId="4" borderId="14" xfId="0" applyNumberFormat="1"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14"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top" wrapText="1"/>
      <protection locked="0"/>
    </xf>
    <xf numFmtId="0" fontId="8" fillId="4" borderId="4" xfId="0" applyFont="1" applyFill="1" applyBorder="1" applyAlignment="1" applyProtection="1">
      <alignment horizontal="center" vertical="top" wrapText="1"/>
      <protection locked="0"/>
    </xf>
    <xf numFmtId="0" fontId="8" fillId="4" borderId="8"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wrapText="1"/>
      <protection locked="0"/>
    </xf>
    <xf numFmtId="39" fontId="10" fillId="4" borderId="3" xfId="0" applyNumberFormat="1" applyFont="1" applyFill="1" applyBorder="1" applyAlignment="1" applyProtection="1">
      <alignment vertical="center"/>
      <protection locked="0"/>
    </xf>
    <xf numFmtId="39" fontId="10" fillId="4" borderId="7" xfId="0" applyNumberFormat="1" applyFont="1" applyFill="1" applyBorder="1" applyAlignment="1" applyProtection="1">
      <alignment vertical="center"/>
      <protection locked="0"/>
    </xf>
    <xf numFmtId="0" fontId="10" fillId="4" borderId="7" xfId="0" applyFont="1" applyFill="1" applyBorder="1" applyAlignment="1" applyProtection="1">
      <alignment vertical="center"/>
      <protection locked="0"/>
    </xf>
    <xf numFmtId="1" fontId="8" fillId="0" borderId="5" xfId="0" applyNumberFormat="1" applyFont="1" applyFill="1" applyBorder="1" applyAlignment="1" applyProtection="1">
      <alignment horizontal="center" vertical="center" wrapText="1"/>
      <protection locked="0"/>
    </xf>
    <xf numFmtId="1" fontId="8" fillId="0" borderId="10" xfId="0" applyNumberFormat="1" applyFont="1" applyFill="1" applyBorder="1" applyAlignment="1" applyProtection="1">
      <alignment horizontal="center" vertical="center" wrapText="1"/>
      <protection locked="0"/>
    </xf>
    <xf numFmtId="1" fontId="8" fillId="4" borderId="9" xfId="0" applyNumberFormat="1" applyFont="1" applyFill="1" applyBorder="1" applyAlignment="1" applyProtection="1">
      <alignment horizontal="center" vertical="center"/>
    </xf>
    <xf numFmtId="1" fontId="8" fillId="4" borderId="21" xfId="0" applyNumberFormat="1" applyFont="1" applyFill="1" applyBorder="1" applyAlignment="1" applyProtection="1">
      <alignment horizontal="center" vertical="center"/>
    </xf>
    <xf numFmtId="1" fontId="8" fillId="4" borderId="17" xfId="0" applyNumberFormat="1" applyFont="1" applyFill="1" applyBorder="1" applyAlignment="1" applyProtection="1">
      <alignment horizontal="center" vertical="center"/>
    </xf>
    <xf numFmtId="1" fontId="8" fillId="4" borderId="8" xfId="0" applyNumberFormat="1" applyFont="1" applyFill="1" applyBorder="1" applyAlignment="1" applyProtection="1">
      <alignment horizontal="center" vertical="center"/>
    </xf>
    <xf numFmtId="1" fontId="8" fillId="4" borderId="6" xfId="0" applyNumberFormat="1" applyFont="1" applyFill="1" applyBorder="1" applyAlignment="1" applyProtection="1">
      <alignment horizontal="center" vertical="center"/>
    </xf>
    <xf numFmtId="1" fontId="8" fillId="4" borderId="20" xfId="0" applyNumberFormat="1" applyFont="1" applyFill="1" applyBorder="1" applyAlignment="1" applyProtection="1">
      <alignment horizontal="center" vertical="center"/>
    </xf>
    <xf numFmtId="1" fontId="21" fillId="0" borderId="25" xfId="2" applyNumberFormat="1" applyFont="1" applyFill="1" applyBorder="1" applyAlignment="1" applyProtection="1">
      <alignment horizontal="center"/>
      <protection locked="0"/>
    </xf>
    <xf numFmtId="1" fontId="21" fillId="0" borderId="26" xfId="2" applyNumberFormat="1" applyFont="1" applyFill="1" applyBorder="1" applyAlignment="1" applyProtection="1">
      <alignment horizontal="center"/>
      <protection locked="0"/>
    </xf>
    <xf numFmtId="1" fontId="21" fillId="0" borderId="27" xfId="2" applyNumberFormat="1" applyFont="1" applyFill="1" applyBorder="1" applyAlignment="1" applyProtection="1">
      <alignment horizontal="center"/>
      <protection locked="0"/>
    </xf>
  </cellXfs>
  <cellStyles count="4">
    <cellStyle name="Currency" xfId="1" builtinId="4"/>
    <cellStyle name="Normal" xfId="0" builtinId="0"/>
    <cellStyle name="Normal 2"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42"/>
  <sheetViews>
    <sheetView showGridLines="0" zoomScaleNormal="100" workbookViewId="0">
      <selection activeCell="A3" sqref="A3"/>
    </sheetView>
  </sheetViews>
  <sheetFormatPr defaultColWidth="6.42578125" defaultRowHeight="12" x14ac:dyDescent="0.2"/>
  <cols>
    <col min="1" max="1" width="7" style="1" customWidth="1"/>
    <col min="2" max="2" width="59.42578125" style="3" customWidth="1"/>
    <col min="3" max="3" width="15.42578125" style="2" customWidth="1"/>
    <col min="4" max="16384" width="6.42578125" style="2"/>
  </cols>
  <sheetData>
    <row r="1" spans="1:2" s="4" customFormat="1" ht="19.5" x14ac:dyDescent="0.2">
      <c r="A1" s="315" t="s">
        <v>267</v>
      </c>
      <c r="B1" s="316"/>
    </row>
    <row r="2" spans="1:2" s="4" customFormat="1" ht="15.75" x14ac:dyDescent="0.2">
      <c r="A2" s="317" t="s">
        <v>289</v>
      </c>
      <c r="B2" s="318"/>
    </row>
    <row r="3" spans="1:2" x14ac:dyDescent="0.2">
      <c r="A3" s="319" t="s">
        <v>32</v>
      </c>
      <c r="B3" s="320"/>
    </row>
    <row r="4" spans="1:2" x14ac:dyDescent="0.2">
      <c r="A4" s="321">
        <v>10.01</v>
      </c>
      <c r="B4" s="322" t="s">
        <v>80</v>
      </c>
    </row>
    <row r="5" spans="1:2" x14ac:dyDescent="0.2">
      <c r="A5" s="321" t="s">
        <v>261</v>
      </c>
      <c r="B5" s="322" t="s">
        <v>81</v>
      </c>
    </row>
    <row r="6" spans="1:2" x14ac:dyDescent="0.2">
      <c r="A6" s="323">
        <v>10.029999999999999</v>
      </c>
      <c r="B6" s="322" t="s">
        <v>82</v>
      </c>
    </row>
    <row r="7" spans="1:2" x14ac:dyDescent="0.2">
      <c r="A7" s="323">
        <v>10.039999999999999</v>
      </c>
      <c r="B7" s="322" t="s">
        <v>83</v>
      </c>
    </row>
    <row r="8" spans="1:2" x14ac:dyDescent="0.2">
      <c r="A8" s="323">
        <v>10.050000000000001</v>
      </c>
      <c r="B8" s="322" t="s">
        <v>84</v>
      </c>
    </row>
    <row r="9" spans="1:2" x14ac:dyDescent="0.2">
      <c r="A9" s="323">
        <v>10.06</v>
      </c>
      <c r="B9" s="322" t="s">
        <v>85</v>
      </c>
    </row>
    <row r="10" spans="1:2" x14ac:dyDescent="0.2">
      <c r="A10" s="323">
        <v>10.07</v>
      </c>
      <c r="B10" s="322" t="s">
        <v>86</v>
      </c>
    </row>
    <row r="11" spans="1:2" x14ac:dyDescent="0.2">
      <c r="A11" s="323">
        <v>10.08</v>
      </c>
      <c r="B11" s="322" t="s">
        <v>99</v>
      </c>
    </row>
    <row r="12" spans="1:2" x14ac:dyDescent="0.2">
      <c r="A12" s="323">
        <v>10.09</v>
      </c>
      <c r="B12" s="322" t="s">
        <v>87</v>
      </c>
    </row>
    <row r="13" spans="1:2" x14ac:dyDescent="0.2">
      <c r="A13" s="324">
        <v>10.1</v>
      </c>
      <c r="B13" s="322" t="s">
        <v>55</v>
      </c>
    </row>
    <row r="14" spans="1:2" x14ac:dyDescent="0.2">
      <c r="A14" s="323">
        <v>10.11</v>
      </c>
      <c r="B14" s="322" t="s">
        <v>54</v>
      </c>
    </row>
    <row r="15" spans="1:2" x14ac:dyDescent="0.2">
      <c r="A15" s="323">
        <v>10.119999999999999</v>
      </c>
      <c r="B15" s="322" t="s">
        <v>69</v>
      </c>
    </row>
    <row r="16" spans="1:2" x14ac:dyDescent="0.2">
      <c r="A16" s="323">
        <v>10.130000000000001</v>
      </c>
      <c r="B16" s="322" t="s">
        <v>56</v>
      </c>
    </row>
    <row r="17" spans="1:2" x14ac:dyDescent="0.2">
      <c r="A17" s="319" t="s">
        <v>33</v>
      </c>
      <c r="B17" s="320"/>
    </row>
    <row r="18" spans="1:2" x14ac:dyDescent="0.2">
      <c r="A18" s="325">
        <v>20.010000000000002</v>
      </c>
      <c r="B18" s="322" t="s">
        <v>96</v>
      </c>
    </row>
    <row r="19" spans="1:2" x14ac:dyDescent="0.2">
      <c r="A19" s="325">
        <v>20.02</v>
      </c>
      <c r="B19" s="322" t="s">
        <v>97</v>
      </c>
    </row>
    <row r="20" spans="1:2" x14ac:dyDescent="0.2">
      <c r="A20" s="325">
        <v>20.03</v>
      </c>
      <c r="B20" s="322" t="s">
        <v>98</v>
      </c>
    </row>
    <row r="21" spans="1:2" x14ac:dyDescent="0.2">
      <c r="A21" s="325">
        <v>20.04</v>
      </c>
      <c r="B21" s="322" t="s">
        <v>64</v>
      </c>
    </row>
    <row r="22" spans="1:2" x14ac:dyDescent="0.2">
      <c r="A22" s="325">
        <v>20.05</v>
      </c>
      <c r="B22" s="322" t="s">
        <v>66</v>
      </c>
    </row>
    <row r="23" spans="1:2" x14ac:dyDescent="0.2">
      <c r="A23" s="325">
        <v>20.059999999999999</v>
      </c>
      <c r="B23" s="322" t="s">
        <v>104</v>
      </c>
    </row>
    <row r="24" spans="1:2" x14ac:dyDescent="0.2">
      <c r="A24" s="325">
        <v>20.07</v>
      </c>
      <c r="B24" s="322" t="s">
        <v>101</v>
      </c>
    </row>
    <row r="25" spans="1:2" x14ac:dyDescent="0.2">
      <c r="A25" s="319" t="s">
        <v>31</v>
      </c>
      <c r="B25" s="320"/>
    </row>
    <row r="26" spans="1:2" x14ac:dyDescent="0.2">
      <c r="A26" s="325">
        <v>30.01</v>
      </c>
      <c r="B26" s="322" t="s">
        <v>62</v>
      </c>
    </row>
    <row r="27" spans="1:2" x14ac:dyDescent="0.2">
      <c r="A27" s="325">
        <v>30.02</v>
      </c>
      <c r="B27" s="326" t="s">
        <v>47</v>
      </c>
    </row>
    <row r="28" spans="1:2" x14ac:dyDescent="0.2">
      <c r="A28" s="325">
        <v>30.03</v>
      </c>
      <c r="B28" s="322" t="s">
        <v>48</v>
      </c>
    </row>
    <row r="29" spans="1:2" x14ac:dyDescent="0.2">
      <c r="A29" s="325">
        <v>30.04</v>
      </c>
      <c r="B29" s="326" t="s">
        <v>79</v>
      </c>
    </row>
    <row r="30" spans="1:2" x14ac:dyDescent="0.2">
      <c r="A30" s="327">
        <v>30.05</v>
      </c>
      <c r="B30" s="326" t="s">
        <v>100</v>
      </c>
    </row>
    <row r="31" spans="1:2" ht="12.75" x14ac:dyDescent="0.2">
      <c r="A31" s="319" t="s">
        <v>30</v>
      </c>
      <c r="B31" s="316"/>
    </row>
    <row r="32" spans="1:2" x14ac:dyDescent="0.2">
      <c r="A32" s="325">
        <v>40.01</v>
      </c>
      <c r="B32" s="322" t="s">
        <v>51</v>
      </c>
    </row>
    <row r="33" spans="1:2" x14ac:dyDescent="0.2">
      <c r="A33" s="325">
        <v>40.020000000000003</v>
      </c>
      <c r="B33" s="322" t="s">
        <v>52</v>
      </c>
    </row>
    <row r="34" spans="1:2" ht="12" customHeight="1" x14ac:dyDescent="0.2">
      <c r="A34" s="325">
        <v>40.03</v>
      </c>
      <c r="B34" s="328" t="s">
        <v>63</v>
      </c>
    </row>
    <row r="35" spans="1:2" ht="12.75" customHeight="1" x14ac:dyDescent="0.2">
      <c r="A35" s="325">
        <v>40.04</v>
      </c>
      <c r="B35" s="329" t="s">
        <v>65</v>
      </c>
    </row>
    <row r="36" spans="1:2" x14ac:dyDescent="0.2">
      <c r="A36" s="325">
        <v>40.049999999999997</v>
      </c>
      <c r="B36" s="328" t="s">
        <v>95</v>
      </c>
    </row>
    <row r="37" spans="1:2" ht="11.25" customHeight="1" x14ac:dyDescent="0.2">
      <c r="A37" s="325">
        <v>40.06</v>
      </c>
      <c r="B37" s="328" t="s">
        <v>25</v>
      </c>
    </row>
    <row r="38" spans="1:2" ht="12" customHeight="1" x14ac:dyDescent="0.2">
      <c r="A38" s="325">
        <v>40.07</v>
      </c>
      <c r="B38" s="328" t="s">
        <v>93</v>
      </c>
    </row>
    <row r="39" spans="1:2" ht="12.75" customHeight="1" x14ac:dyDescent="0.2">
      <c r="A39" s="325">
        <v>40.08</v>
      </c>
      <c r="B39" s="328" t="s">
        <v>44</v>
      </c>
    </row>
    <row r="40" spans="1:2" x14ac:dyDescent="0.2">
      <c r="A40" s="319" t="s">
        <v>29</v>
      </c>
      <c r="B40" s="320"/>
    </row>
    <row r="41" spans="1:2" x14ac:dyDescent="0.2">
      <c r="A41" s="325">
        <v>50.01</v>
      </c>
      <c r="B41" s="322" t="s">
        <v>88</v>
      </c>
    </row>
    <row r="42" spans="1:2" x14ac:dyDescent="0.2">
      <c r="A42" s="325">
        <v>50.02</v>
      </c>
      <c r="B42" s="322" t="s">
        <v>89</v>
      </c>
    </row>
    <row r="43" spans="1:2" x14ac:dyDescent="0.2">
      <c r="A43" s="325">
        <v>50.03</v>
      </c>
      <c r="B43" s="322" t="s">
        <v>91</v>
      </c>
    </row>
    <row r="44" spans="1:2" x14ac:dyDescent="0.2">
      <c r="A44" s="325">
        <v>50.04</v>
      </c>
      <c r="B44" s="322" t="s">
        <v>90</v>
      </c>
    </row>
    <row r="45" spans="1:2" x14ac:dyDescent="0.2">
      <c r="A45" s="325">
        <v>50.05</v>
      </c>
      <c r="B45" s="322" t="s">
        <v>49</v>
      </c>
    </row>
    <row r="46" spans="1:2" x14ac:dyDescent="0.2">
      <c r="A46" s="325">
        <v>50.06</v>
      </c>
      <c r="B46" s="322" t="s">
        <v>92</v>
      </c>
    </row>
    <row r="47" spans="1:2" x14ac:dyDescent="0.2">
      <c r="A47" s="325">
        <v>50.07</v>
      </c>
      <c r="B47" s="322" t="s">
        <v>50</v>
      </c>
    </row>
    <row r="48" spans="1:2" x14ac:dyDescent="0.2">
      <c r="A48" s="836" t="s">
        <v>28</v>
      </c>
      <c r="B48" s="837"/>
    </row>
    <row r="49" spans="1:2" x14ac:dyDescent="0.2">
      <c r="A49" s="325">
        <v>60.01</v>
      </c>
      <c r="B49" s="322" t="s">
        <v>94</v>
      </c>
    </row>
    <row r="50" spans="1:2" x14ac:dyDescent="0.2">
      <c r="A50" s="327">
        <v>60.02</v>
      </c>
      <c r="B50" s="330" t="s">
        <v>57</v>
      </c>
    </row>
    <row r="51" spans="1:2" x14ac:dyDescent="0.2">
      <c r="A51" s="319" t="s">
        <v>27</v>
      </c>
      <c r="B51" s="320"/>
    </row>
    <row r="52" spans="1:2" x14ac:dyDescent="0.2">
      <c r="A52" s="325">
        <v>70.010000000000005</v>
      </c>
      <c r="B52" s="322" t="s">
        <v>70</v>
      </c>
    </row>
    <row r="53" spans="1:2" x14ac:dyDescent="0.2">
      <c r="A53" s="325">
        <v>70.02</v>
      </c>
      <c r="B53" s="322" t="s">
        <v>71</v>
      </c>
    </row>
    <row r="54" spans="1:2" x14ac:dyDescent="0.2">
      <c r="A54" s="325">
        <v>70.03</v>
      </c>
      <c r="B54" s="322" t="s">
        <v>72</v>
      </c>
    </row>
    <row r="55" spans="1:2" x14ac:dyDescent="0.2">
      <c r="A55" s="325">
        <v>70.040000000000006</v>
      </c>
      <c r="B55" s="322" t="s">
        <v>73</v>
      </c>
    </row>
    <row r="56" spans="1:2" x14ac:dyDescent="0.2">
      <c r="A56" s="325">
        <v>70.05</v>
      </c>
      <c r="B56" s="322" t="s">
        <v>74</v>
      </c>
    </row>
    <row r="57" spans="1:2" x14ac:dyDescent="0.2">
      <c r="A57" s="325">
        <v>70.06</v>
      </c>
      <c r="B57" s="322" t="s">
        <v>75</v>
      </c>
    </row>
    <row r="58" spans="1:2" x14ac:dyDescent="0.2">
      <c r="A58" s="325">
        <v>70.069999999999993</v>
      </c>
      <c r="B58" s="322" t="s">
        <v>76</v>
      </c>
    </row>
    <row r="59" spans="1:2" ht="12.75" x14ac:dyDescent="0.2">
      <c r="A59" s="834" t="s">
        <v>243</v>
      </c>
      <c r="B59" s="835"/>
    </row>
    <row r="60" spans="1:2" x14ac:dyDescent="0.2">
      <c r="A60" s="325">
        <v>80.010000000000005</v>
      </c>
      <c r="B60" s="326" t="s">
        <v>265</v>
      </c>
    </row>
    <row r="61" spans="1:2" x14ac:dyDescent="0.2">
      <c r="A61" s="325">
        <v>80.02</v>
      </c>
      <c r="B61" s="326" t="s">
        <v>266</v>
      </c>
    </row>
    <row r="62" spans="1:2" x14ac:dyDescent="0.2">
      <c r="A62" s="325">
        <v>80.03</v>
      </c>
      <c r="B62" s="322" t="s">
        <v>102</v>
      </c>
    </row>
    <row r="63" spans="1:2" x14ac:dyDescent="0.2">
      <c r="A63" s="325">
        <v>80.040000000000006</v>
      </c>
      <c r="B63" s="322" t="s">
        <v>103</v>
      </c>
    </row>
    <row r="64" spans="1:2" x14ac:dyDescent="0.2">
      <c r="A64" s="325">
        <v>80.05</v>
      </c>
      <c r="B64" s="322" t="s">
        <v>244</v>
      </c>
    </row>
    <row r="65" spans="1:2" x14ac:dyDescent="0.2">
      <c r="A65" s="325">
        <v>80.06</v>
      </c>
      <c r="B65" s="322" t="s">
        <v>125</v>
      </c>
    </row>
    <row r="66" spans="1:2" x14ac:dyDescent="0.2">
      <c r="A66" s="325">
        <v>80.069999999999993</v>
      </c>
      <c r="B66" s="322" t="s">
        <v>53</v>
      </c>
    </row>
    <row r="67" spans="1:2" x14ac:dyDescent="0.2">
      <c r="A67" s="327">
        <v>80.08</v>
      </c>
      <c r="B67" s="331" t="s">
        <v>193</v>
      </c>
    </row>
    <row r="68" spans="1:2" x14ac:dyDescent="0.2">
      <c r="A68" s="332" t="s">
        <v>124</v>
      </c>
      <c r="B68" s="331"/>
    </row>
    <row r="69" spans="1:2" x14ac:dyDescent="0.2">
      <c r="A69" s="333" t="s">
        <v>26</v>
      </c>
      <c r="B69" s="331"/>
    </row>
    <row r="70" spans="1:2" x14ac:dyDescent="0.2">
      <c r="B70" s="1"/>
    </row>
    <row r="71" spans="1:2" x14ac:dyDescent="0.2">
      <c r="B71" s="1"/>
    </row>
    <row r="72" spans="1:2" x14ac:dyDescent="0.2">
      <c r="B72" s="1"/>
    </row>
    <row r="73" spans="1:2" x14ac:dyDescent="0.2">
      <c r="B73" s="1"/>
    </row>
    <row r="74" spans="1:2" x14ac:dyDescent="0.2">
      <c r="B74" s="1"/>
    </row>
    <row r="75" spans="1:2" x14ac:dyDescent="0.2">
      <c r="B75" s="1"/>
    </row>
    <row r="76" spans="1:2" x14ac:dyDescent="0.2">
      <c r="B76" s="1"/>
    </row>
    <row r="77" spans="1:2" x14ac:dyDescent="0.2">
      <c r="B77" s="1"/>
    </row>
    <row r="78" spans="1:2" x14ac:dyDescent="0.2">
      <c r="B78" s="1"/>
    </row>
    <row r="79" spans="1:2" x14ac:dyDescent="0.2">
      <c r="B79" s="1"/>
    </row>
    <row r="80" spans="1:2" x14ac:dyDescent="0.2">
      <c r="B80" s="1"/>
    </row>
    <row r="81" spans="2:2" x14ac:dyDescent="0.2">
      <c r="B81" s="1"/>
    </row>
    <row r="82" spans="2:2" x14ac:dyDescent="0.2">
      <c r="B82" s="1"/>
    </row>
    <row r="83" spans="2:2" x14ac:dyDescent="0.2">
      <c r="B83" s="1"/>
    </row>
    <row r="84" spans="2:2" x14ac:dyDescent="0.2">
      <c r="B84" s="1"/>
    </row>
    <row r="85" spans="2:2" x14ac:dyDescent="0.2">
      <c r="B85" s="1"/>
    </row>
    <row r="86" spans="2:2" x14ac:dyDescent="0.2">
      <c r="B86" s="1"/>
    </row>
    <row r="87" spans="2:2" x14ac:dyDescent="0.2">
      <c r="B87" s="1"/>
    </row>
    <row r="88" spans="2:2" x14ac:dyDescent="0.2">
      <c r="B88" s="1"/>
    </row>
    <row r="89" spans="2:2" x14ac:dyDescent="0.2">
      <c r="B89" s="1"/>
    </row>
    <row r="90" spans="2:2" x14ac:dyDescent="0.2">
      <c r="B90" s="1"/>
    </row>
    <row r="91" spans="2:2" x14ac:dyDescent="0.2">
      <c r="B91" s="1"/>
    </row>
    <row r="92" spans="2:2" x14ac:dyDescent="0.2">
      <c r="B92" s="1"/>
    </row>
    <row r="93" spans="2:2" x14ac:dyDescent="0.2">
      <c r="B93" s="1"/>
    </row>
    <row r="94" spans="2:2" x14ac:dyDescent="0.2">
      <c r="B94" s="1"/>
    </row>
    <row r="95" spans="2:2" x14ac:dyDescent="0.2">
      <c r="B95" s="1"/>
    </row>
    <row r="96" spans="2:2" x14ac:dyDescent="0.2">
      <c r="B96" s="1"/>
    </row>
    <row r="97" spans="2:2" x14ac:dyDescent="0.2">
      <c r="B97" s="1"/>
    </row>
    <row r="98" spans="2:2" x14ac:dyDescent="0.2">
      <c r="B98" s="1"/>
    </row>
    <row r="99" spans="2:2" x14ac:dyDescent="0.2">
      <c r="B99" s="1"/>
    </row>
    <row r="100" spans="2:2" x14ac:dyDescent="0.2">
      <c r="B100" s="1"/>
    </row>
    <row r="101" spans="2:2" x14ac:dyDescent="0.2">
      <c r="B101" s="1"/>
    </row>
    <row r="102" spans="2:2" x14ac:dyDescent="0.2">
      <c r="B102" s="1"/>
    </row>
    <row r="103" spans="2:2" x14ac:dyDescent="0.2">
      <c r="B103" s="1"/>
    </row>
    <row r="104" spans="2:2" x14ac:dyDescent="0.2">
      <c r="B104" s="1"/>
    </row>
    <row r="105" spans="2:2" x14ac:dyDescent="0.2">
      <c r="B105" s="1"/>
    </row>
    <row r="106" spans="2:2" x14ac:dyDescent="0.2">
      <c r="B106" s="1"/>
    </row>
    <row r="107" spans="2:2" x14ac:dyDescent="0.2">
      <c r="B107" s="1"/>
    </row>
    <row r="108" spans="2:2" x14ac:dyDescent="0.2">
      <c r="B108" s="1"/>
    </row>
    <row r="109" spans="2:2" x14ac:dyDescent="0.2">
      <c r="B109" s="1"/>
    </row>
    <row r="110" spans="2:2" x14ac:dyDescent="0.2">
      <c r="B110" s="1"/>
    </row>
    <row r="111" spans="2:2" x14ac:dyDescent="0.2">
      <c r="B111" s="1"/>
    </row>
    <row r="112" spans="2:2" x14ac:dyDescent="0.2">
      <c r="B112" s="1"/>
    </row>
    <row r="113" spans="2:2" x14ac:dyDescent="0.2">
      <c r="B113" s="1"/>
    </row>
    <row r="114" spans="2:2" x14ac:dyDescent="0.2">
      <c r="B114" s="1"/>
    </row>
    <row r="115" spans="2:2" x14ac:dyDescent="0.2">
      <c r="B115" s="1"/>
    </row>
    <row r="116" spans="2:2" x14ac:dyDescent="0.2">
      <c r="B116" s="1"/>
    </row>
    <row r="117" spans="2:2" x14ac:dyDescent="0.2">
      <c r="B117" s="1"/>
    </row>
    <row r="118" spans="2:2" x14ac:dyDescent="0.2">
      <c r="B118" s="1"/>
    </row>
    <row r="119" spans="2:2" x14ac:dyDescent="0.2">
      <c r="B119" s="1"/>
    </row>
    <row r="120" spans="2:2" x14ac:dyDescent="0.2">
      <c r="B120" s="1"/>
    </row>
    <row r="121" spans="2:2" x14ac:dyDescent="0.2">
      <c r="B121" s="1"/>
    </row>
    <row r="122" spans="2:2" x14ac:dyDescent="0.2">
      <c r="B122" s="1"/>
    </row>
    <row r="123" spans="2:2" x14ac:dyDescent="0.2">
      <c r="B123" s="1"/>
    </row>
    <row r="124" spans="2:2" x14ac:dyDescent="0.2">
      <c r="B124" s="1"/>
    </row>
    <row r="125" spans="2:2" x14ac:dyDescent="0.2">
      <c r="B125" s="1"/>
    </row>
    <row r="126" spans="2:2" x14ac:dyDescent="0.2">
      <c r="B126" s="1"/>
    </row>
    <row r="127" spans="2:2" x14ac:dyDescent="0.2">
      <c r="B127" s="1"/>
    </row>
    <row r="128" spans="2:2" x14ac:dyDescent="0.2">
      <c r="B128" s="1"/>
    </row>
    <row r="129" spans="2:2" x14ac:dyDescent="0.2">
      <c r="B129" s="1"/>
    </row>
    <row r="130" spans="2:2" x14ac:dyDescent="0.2">
      <c r="B130" s="1"/>
    </row>
    <row r="131" spans="2:2" x14ac:dyDescent="0.2">
      <c r="B131" s="1"/>
    </row>
    <row r="132" spans="2:2" x14ac:dyDescent="0.2">
      <c r="B132" s="1"/>
    </row>
    <row r="133" spans="2:2" x14ac:dyDescent="0.2">
      <c r="B133" s="1"/>
    </row>
    <row r="134" spans="2:2" x14ac:dyDescent="0.2">
      <c r="B134" s="1"/>
    </row>
    <row r="135" spans="2:2" x14ac:dyDescent="0.2">
      <c r="B135" s="1"/>
    </row>
    <row r="136" spans="2:2" x14ac:dyDescent="0.2">
      <c r="B136" s="1"/>
    </row>
    <row r="137" spans="2:2" x14ac:dyDescent="0.2">
      <c r="B137" s="1"/>
    </row>
    <row r="138" spans="2:2" x14ac:dyDescent="0.2">
      <c r="B138" s="1"/>
    </row>
    <row r="139" spans="2:2" x14ac:dyDescent="0.2">
      <c r="B139" s="1"/>
    </row>
    <row r="140" spans="2:2" x14ac:dyDescent="0.2">
      <c r="B140" s="1"/>
    </row>
    <row r="141" spans="2:2" x14ac:dyDescent="0.2">
      <c r="B141" s="1"/>
    </row>
    <row r="142" spans="2:2" x14ac:dyDescent="0.2">
      <c r="B142" s="1"/>
    </row>
    <row r="143" spans="2:2" x14ac:dyDescent="0.2">
      <c r="B143" s="1"/>
    </row>
    <row r="144" spans="2:2" x14ac:dyDescent="0.2">
      <c r="B144" s="1"/>
    </row>
    <row r="145" spans="2:2" x14ac:dyDescent="0.2">
      <c r="B145" s="1"/>
    </row>
    <row r="146" spans="2:2" x14ac:dyDescent="0.2">
      <c r="B146" s="1"/>
    </row>
    <row r="147" spans="2:2" x14ac:dyDescent="0.2">
      <c r="B147" s="1"/>
    </row>
    <row r="148" spans="2:2" x14ac:dyDescent="0.2">
      <c r="B148" s="1"/>
    </row>
    <row r="149" spans="2:2" x14ac:dyDescent="0.2">
      <c r="B149" s="1"/>
    </row>
    <row r="150" spans="2:2" x14ac:dyDescent="0.2">
      <c r="B150" s="1"/>
    </row>
    <row r="151" spans="2:2" x14ac:dyDescent="0.2">
      <c r="B151" s="1"/>
    </row>
    <row r="152" spans="2:2" x14ac:dyDescent="0.2">
      <c r="B152" s="1"/>
    </row>
    <row r="153" spans="2:2" x14ac:dyDescent="0.2">
      <c r="B153" s="1"/>
    </row>
    <row r="154" spans="2:2" x14ac:dyDescent="0.2">
      <c r="B154" s="1"/>
    </row>
    <row r="155" spans="2:2" x14ac:dyDescent="0.2">
      <c r="B155" s="1"/>
    </row>
    <row r="156" spans="2:2" x14ac:dyDescent="0.2">
      <c r="B156" s="1"/>
    </row>
    <row r="157" spans="2:2" x14ac:dyDescent="0.2">
      <c r="B157" s="1"/>
    </row>
    <row r="158" spans="2:2" x14ac:dyDescent="0.2">
      <c r="B158" s="1"/>
    </row>
    <row r="159" spans="2:2" x14ac:dyDescent="0.2">
      <c r="B159" s="1"/>
    </row>
    <row r="160" spans="2:2" x14ac:dyDescent="0.2">
      <c r="B160" s="1"/>
    </row>
    <row r="161" spans="2:2" x14ac:dyDescent="0.2">
      <c r="B161" s="1"/>
    </row>
    <row r="162" spans="2:2" x14ac:dyDescent="0.2">
      <c r="B162" s="1"/>
    </row>
    <row r="163" spans="2:2" x14ac:dyDescent="0.2">
      <c r="B163" s="1"/>
    </row>
    <row r="164" spans="2:2" x14ac:dyDescent="0.2">
      <c r="B164" s="1"/>
    </row>
    <row r="165" spans="2:2" x14ac:dyDescent="0.2">
      <c r="B165" s="1"/>
    </row>
    <row r="166" spans="2:2" x14ac:dyDescent="0.2">
      <c r="B166" s="1"/>
    </row>
    <row r="167" spans="2:2" x14ac:dyDescent="0.2">
      <c r="B167" s="1"/>
    </row>
    <row r="168" spans="2:2" x14ac:dyDescent="0.2">
      <c r="B168" s="1"/>
    </row>
    <row r="169" spans="2:2" x14ac:dyDescent="0.2">
      <c r="B169" s="1"/>
    </row>
    <row r="170" spans="2:2" x14ac:dyDescent="0.2">
      <c r="B170" s="1"/>
    </row>
    <row r="171" spans="2:2" x14ac:dyDescent="0.2">
      <c r="B171" s="1"/>
    </row>
    <row r="172" spans="2:2" x14ac:dyDescent="0.2">
      <c r="B172" s="1"/>
    </row>
    <row r="173" spans="2:2" x14ac:dyDescent="0.2">
      <c r="B173" s="1"/>
    </row>
    <row r="174" spans="2:2" x14ac:dyDescent="0.2">
      <c r="B174" s="1"/>
    </row>
    <row r="175" spans="2:2" x14ac:dyDescent="0.2">
      <c r="B175" s="1"/>
    </row>
    <row r="176" spans="2:2" x14ac:dyDescent="0.2">
      <c r="B176" s="1"/>
    </row>
    <row r="177" spans="2:2" x14ac:dyDescent="0.2">
      <c r="B177" s="1"/>
    </row>
    <row r="178" spans="2:2" x14ac:dyDescent="0.2">
      <c r="B178" s="1"/>
    </row>
    <row r="179" spans="2:2" x14ac:dyDescent="0.2">
      <c r="B179" s="1"/>
    </row>
    <row r="180" spans="2:2" x14ac:dyDescent="0.2">
      <c r="B180" s="1"/>
    </row>
    <row r="181" spans="2:2" x14ac:dyDescent="0.2">
      <c r="B181" s="1"/>
    </row>
    <row r="182" spans="2:2" x14ac:dyDescent="0.2">
      <c r="B182" s="1"/>
    </row>
    <row r="183" spans="2:2" x14ac:dyDescent="0.2">
      <c r="B183" s="1"/>
    </row>
    <row r="184" spans="2:2" x14ac:dyDescent="0.2">
      <c r="B184" s="1"/>
    </row>
    <row r="185" spans="2:2" x14ac:dyDescent="0.2">
      <c r="B185" s="1"/>
    </row>
    <row r="186" spans="2:2" x14ac:dyDescent="0.2">
      <c r="B186" s="1"/>
    </row>
    <row r="187" spans="2:2" x14ac:dyDescent="0.2">
      <c r="B187" s="1"/>
    </row>
    <row r="188" spans="2:2" x14ac:dyDescent="0.2">
      <c r="B188" s="1"/>
    </row>
    <row r="189" spans="2:2" x14ac:dyDescent="0.2">
      <c r="B189" s="1"/>
    </row>
    <row r="190" spans="2:2" x14ac:dyDescent="0.2">
      <c r="B190" s="1"/>
    </row>
    <row r="191" spans="2:2" x14ac:dyDescent="0.2">
      <c r="B191" s="1"/>
    </row>
    <row r="192" spans="2:2" x14ac:dyDescent="0.2">
      <c r="B192" s="1"/>
    </row>
    <row r="193" spans="2:2" x14ac:dyDescent="0.2">
      <c r="B193" s="1"/>
    </row>
    <row r="194" spans="2:2" x14ac:dyDescent="0.2">
      <c r="B194" s="1"/>
    </row>
    <row r="195" spans="2:2" x14ac:dyDescent="0.2">
      <c r="B195" s="1"/>
    </row>
    <row r="196" spans="2:2" x14ac:dyDescent="0.2">
      <c r="B196" s="1"/>
    </row>
    <row r="197" spans="2:2" x14ac:dyDescent="0.2">
      <c r="B197" s="1"/>
    </row>
    <row r="198" spans="2:2" x14ac:dyDescent="0.2">
      <c r="B198" s="1"/>
    </row>
    <row r="199" spans="2:2" x14ac:dyDescent="0.2">
      <c r="B199" s="1"/>
    </row>
    <row r="200" spans="2:2" x14ac:dyDescent="0.2">
      <c r="B200" s="1"/>
    </row>
    <row r="201" spans="2:2" x14ac:dyDescent="0.2">
      <c r="B201" s="1"/>
    </row>
    <row r="202" spans="2:2" x14ac:dyDescent="0.2">
      <c r="B202" s="1"/>
    </row>
    <row r="203" spans="2:2" x14ac:dyDescent="0.2">
      <c r="B203" s="1"/>
    </row>
    <row r="204" spans="2:2" x14ac:dyDescent="0.2">
      <c r="B204" s="1"/>
    </row>
    <row r="205" spans="2:2" x14ac:dyDescent="0.2">
      <c r="B205" s="1"/>
    </row>
    <row r="206" spans="2:2" x14ac:dyDescent="0.2">
      <c r="B206" s="1"/>
    </row>
    <row r="207" spans="2:2" x14ac:dyDescent="0.2">
      <c r="B207" s="1"/>
    </row>
    <row r="208" spans="2:2" x14ac:dyDescent="0.2">
      <c r="B208" s="1"/>
    </row>
    <row r="209" spans="2:2" x14ac:dyDescent="0.2">
      <c r="B209" s="1"/>
    </row>
    <row r="210" spans="2:2" x14ac:dyDescent="0.2">
      <c r="B210" s="1"/>
    </row>
    <row r="211" spans="2:2" x14ac:dyDescent="0.2">
      <c r="B211" s="1"/>
    </row>
    <row r="212" spans="2:2" x14ac:dyDescent="0.2">
      <c r="B212" s="1"/>
    </row>
    <row r="213" spans="2:2" x14ac:dyDescent="0.2">
      <c r="B213" s="1"/>
    </row>
    <row r="214" spans="2:2" x14ac:dyDescent="0.2">
      <c r="B214" s="1"/>
    </row>
    <row r="215" spans="2:2" x14ac:dyDescent="0.2">
      <c r="B215" s="1"/>
    </row>
    <row r="216" spans="2:2" x14ac:dyDescent="0.2">
      <c r="B216" s="1"/>
    </row>
    <row r="217" spans="2:2" x14ac:dyDescent="0.2">
      <c r="B217" s="1"/>
    </row>
    <row r="218" spans="2:2" x14ac:dyDescent="0.2">
      <c r="B218" s="1"/>
    </row>
    <row r="219" spans="2:2" x14ac:dyDescent="0.2">
      <c r="B219" s="1"/>
    </row>
    <row r="220" spans="2:2" x14ac:dyDescent="0.2">
      <c r="B220" s="1"/>
    </row>
    <row r="221" spans="2:2" x14ac:dyDescent="0.2">
      <c r="B221" s="1"/>
    </row>
    <row r="222" spans="2:2" x14ac:dyDescent="0.2">
      <c r="B222" s="1"/>
    </row>
    <row r="223" spans="2:2" x14ac:dyDescent="0.2">
      <c r="B223" s="1"/>
    </row>
    <row r="224" spans="2:2" x14ac:dyDescent="0.2">
      <c r="B224" s="1"/>
    </row>
    <row r="225" spans="2:2" x14ac:dyDescent="0.2">
      <c r="B225" s="1"/>
    </row>
    <row r="226" spans="2:2" x14ac:dyDescent="0.2">
      <c r="B226" s="1"/>
    </row>
    <row r="227" spans="2:2" x14ac:dyDescent="0.2">
      <c r="B227" s="1"/>
    </row>
    <row r="228" spans="2:2" x14ac:dyDescent="0.2">
      <c r="B228" s="1"/>
    </row>
    <row r="229" spans="2:2" x14ac:dyDescent="0.2">
      <c r="B229" s="1"/>
    </row>
    <row r="230" spans="2:2" x14ac:dyDescent="0.2">
      <c r="B230" s="1"/>
    </row>
    <row r="231" spans="2:2" x14ac:dyDescent="0.2">
      <c r="B231" s="1"/>
    </row>
    <row r="232" spans="2:2" x14ac:dyDescent="0.2">
      <c r="B232" s="1"/>
    </row>
    <row r="233" spans="2:2" x14ac:dyDescent="0.2">
      <c r="B233" s="1"/>
    </row>
    <row r="234" spans="2:2" x14ac:dyDescent="0.2">
      <c r="B234" s="1"/>
    </row>
    <row r="235" spans="2:2" x14ac:dyDescent="0.2">
      <c r="B235" s="1"/>
    </row>
    <row r="236" spans="2:2" x14ac:dyDescent="0.2">
      <c r="B236" s="1"/>
    </row>
    <row r="237" spans="2:2" x14ac:dyDescent="0.2">
      <c r="B237" s="1"/>
    </row>
    <row r="238" spans="2:2" x14ac:dyDescent="0.2">
      <c r="B238" s="1"/>
    </row>
    <row r="239" spans="2:2" x14ac:dyDescent="0.2">
      <c r="B239" s="1"/>
    </row>
    <row r="240" spans="2:2" x14ac:dyDescent="0.2">
      <c r="B240" s="1"/>
    </row>
    <row r="241" spans="2:2" x14ac:dyDescent="0.2">
      <c r="B241" s="1"/>
    </row>
    <row r="242" spans="2:2" x14ac:dyDescent="0.2">
      <c r="B242" s="1"/>
    </row>
    <row r="243" spans="2:2" x14ac:dyDescent="0.2">
      <c r="B243" s="1"/>
    </row>
    <row r="244" spans="2:2" x14ac:dyDescent="0.2">
      <c r="B244" s="1"/>
    </row>
    <row r="245" spans="2:2" x14ac:dyDescent="0.2">
      <c r="B245" s="1"/>
    </row>
    <row r="246" spans="2:2" x14ac:dyDescent="0.2">
      <c r="B246" s="1"/>
    </row>
    <row r="247" spans="2:2" x14ac:dyDescent="0.2">
      <c r="B247" s="1"/>
    </row>
    <row r="248" spans="2:2" x14ac:dyDescent="0.2">
      <c r="B248" s="1"/>
    </row>
    <row r="249" spans="2:2" x14ac:dyDescent="0.2">
      <c r="B249" s="1"/>
    </row>
    <row r="250" spans="2:2" x14ac:dyDescent="0.2">
      <c r="B250" s="1"/>
    </row>
    <row r="251" spans="2:2" x14ac:dyDescent="0.2">
      <c r="B251" s="1"/>
    </row>
    <row r="252" spans="2:2" x14ac:dyDescent="0.2">
      <c r="B252" s="1"/>
    </row>
    <row r="253" spans="2:2" x14ac:dyDescent="0.2">
      <c r="B253" s="1"/>
    </row>
    <row r="254" spans="2:2" x14ac:dyDescent="0.2">
      <c r="B254" s="1"/>
    </row>
    <row r="255" spans="2:2" x14ac:dyDescent="0.2">
      <c r="B255" s="1"/>
    </row>
    <row r="256" spans="2:2" x14ac:dyDescent="0.2">
      <c r="B256" s="1"/>
    </row>
    <row r="257" spans="2:2" x14ac:dyDescent="0.2">
      <c r="B257" s="1"/>
    </row>
    <row r="258" spans="2:2" x14ac:dyDescent="0.2">
      <c r="B258" s="1"/>
    </row>
    <row r="259" spans="2:2" x14ac:dyDescent="0.2">
      <c r="B259" s="1"/>
    </row>
    <row r="260" spans="2:2" x14ac:dyDescent="0.2">
      <c r="B260" s="1"/>
    </row>
    <row r="261" spans="2:2" x14ac:dyDescent="0.2">
      <c r="B261" s="1"/>
    </row>
    <row r="262" spans="2:2" x14ac:dyDescent="0.2">
      <c r="B262" s="1"/>
    </row>
    <row r="263" spans="2:2" x14ac:dyDescent="0.2">
      <c r="B263" s="1"/>
    </row>
    <row r="264" spans="2:2" x14ac:dyDescent="0.2">
      <c r="B264" s="1"/>
    </row>
    <row r="265" spans="2:2" x14ac:dyDescent="0.2">
      <c r="B265" s="1"/>
    </row>
    <row r="266" spans="2:2" x14ac:dyDescent="0.2">
      <c r="B266" s="1"/>
    </row>
    <row r="267" spans="2:2" x14ac:dyDescent="0.2">
      <c r="B267" s="1"/>
    </row>
    <row r="268" spans="2:2" x14ac:dyDescent="0.2">
      <c r="B268" s="1"/>
    </row>
    <row r="269" spans="2:2" x14ac:dyDescent="0.2">
      <c r="B269" s="1"/>
    </row>
    <row r="270" spans="2:2" x14ac:dyDescent="0.2">
      <c r="B270" s="1"/>
    </row>
    <row r="271" spans="2:2" x14ac:dyDescent="0.2">
      <c r="B271" s="1"/>
    </row>
    <row r="272" spans="2:2" x14ac:dyDescent="0.2">
      <c r="B272" s="1"/>
    </row>
    <row r="273" spans="2:2" x14ac:dyDescent="0.2">
      <c r="B273" s="1"/>
    </row>
    <row r="274" spans="2:2" x14ac:dyDescent="0.2">
      <c r="B274" s="1"/>
    </row>
    <row r="275" spans="2:2" x14ac:dyDescent="0.2">
      <c r="B275" s="1"/>
    </row>
    <row r="276" spans="2:2" x14ac:dyDescent="0.2">
      <c r="B276" s="1"/>
    </row>
    <row r="277" spans="2:2" x14ac:dyDescent="0.2">
      <c r="B277" s="1"/>
    </row>
    <row r="278" spans="2:2" x14ac:dyDescent="0.2">
      <c r="B278" s="1"/>
    </row>
    <row r="279" spans="2:2" x14ac:dyDescent="0.2">
      <c r="B279" s="1"/>
    </row>
    <row r="280" spans="2:2" x14ac:dyDescent="0.2">
      <c r="B280" s="1"/>
    </row>
    <row r="281" spans="2:2" x14ac:dyDescent="0.2">
      <c r="B281" s="1"/>
    </row>
    <row r="282" spans="2:2" x14ac:dyDescent="0.2">
      <c r="B282" s="1"/>
    </row>
    <row r="283" spans="2:2" x14ac:dyDescent="0.2">
      <c r="B283" s="1"/>
    </row>
    <row r="284" spans="2:2" x14ac:dyDescent="0.2">
      <c r="B284" s="1"/>
    </row>
    <row r="285" spans="2:2" x14ac:dyDescent="0.2">
      <c r="B285" s="1"/>
    </row>
    <row r="286" spans="2:2" x14ac:dyDescent="0.2">
      <c r="B286" s="1"/>
    </row>
    <row r="287" spans="2:2" x14ac:dyDescent="0.2">
      <c r="B287" s="1"/>
    </row>
    <row r="288" spans="2:2" x14ac:dyDescent="0.2">
      <c r="B288" s="1"/>
    </row>
    <row r="289" spans="2:2" x14ac:dyDescent="0.2">
      <c r="B289" s="1"/>
    </row>
    <row r="290" spans="2:2" x14ac:dyDescent="0.2">
      <c r="B290" s="1"/>
    </row>
    <row r="291" spans="2:2" x14ac:dyDescent="0.2">
      <c r="B291" s="1"/>
    </row>
    <row r="292" spans="2:2" x14ac:dyDescent="0.2">
      <c r="B292" s="1"/>
    </row>
    <row r="293" spans="2:2" x14ac:dyDescent="0.2">
      <c r="B293" s="1"/>
    </row>
    <row r="294" spans="2:2" x14ac:dyDescent="0.2">
      <c r="B294" s="1"/>
    </row>
    <row r="295" spans="2:2" x14ac:dyDescent="0.2">
      <c r="B295" s="1"/>
    </row>
    <row r="296" spans="2:2" x14ac:dyDescent="0.2">
      <c r="B296" s="1"/>
    </row>
    <row r="297" spans="2:2" x14ac:dyDescent="0.2">
      <c r="B297" s="1"/>
    </row>
    <row r="298" spans="2:2" x14ac:dyDescent="0.2">
      <c r="B298" s="1"/>
    </row>
    <row r="299" spans="2:2" x14ac:dyDescent="0.2">
      <c r="B299" s="1"/>
    </row>
    <row r="300" spans="2:2" x14ac:dyDescent="0.2">
      <c r="B300" s="1"/>
    </row>
    <row r="301" spans="2:2" x14ac:dyDescent="0.2">
      <c r="B301" s="1"/>
    </row>
    <row r="302" spans="2:2" x14ac:dyDescent="0.2">
      <c r="B302" s="1"/>
    </row>
    <row r="303" spans="2:2" x14ac:dyDescent="0.2">
      <c r="B303" s="1"/>
    </row>
    <row r="304" spans="2:2" x14ac:dyDescent="0.2">
      <c r="B304" s="1"/>
    </row>
    <row r="305" spans="2:2" x14ac:dyDescent="0.2">
      <c r="B305" s="1"/>
    </row>
    <row r="306" spans="2:2" x14ac:dyDescent="0.2">
      <c r="B306" s="1"/>
    </row>
    <row r="307" spans="2:2" x14ac:dyDescent="0.2">
      <c r="B307" s="1"/>
    </row>
    <row r="308" spans="2:2" x14ac:dyDescent="0.2">
      <c r="B308" s="1"/>
    </row>
    <row r="309" spans="2:2" x14ac:dyDescent="0.2">
      <c r="B309" s="1"/>
    </row>
    <row r="310" spans="2:2" x14ac:dyDescent="0.2">
      <c r="B310" s="1"/>
    </row>
    <row r="311" spans="2:2" x14ac:dyDescent="0.2">
      <c r="B311" s="1"/>
    </row>
    <row r="312" spans="2:2" x14ac:dyDescent="0.2">
      <c r="B312" s="1"/>
    </row>
    <row r="313" spans="2:2" x14ac:dyDescent="0.2">
      <c r="B313" s="1"/>
    </row>
    <row r="314" spans="2:2" x14ac:dyDescent="0.2">
      <c r="B314" s="1"/>
    </row>
    <row r="315" spans="2:2" x14ac:dyDescent="0.2">
      <c r="B315" s="1"/>
    </row>
    <row r="316" spans="2:2" x14ac:dyDescent="0.2">
      <c r="B316" s="1"/>
    </row>
    <row r="317" spans="2:2" x14ac:dyDescent="0.2">
      <c r="B317" s="1"/>
    </row>
    <row r="318" spans="2:2" x14ac:dyDescent="0.2">
      <c r="B318" s="1"/>
    </row>
    <row r="319" spans="2:2" x14ac:dyDescent="0.2">
      <c r="B319" s="1"/>
    </row>
    <row r="320" spans="2:2" x14ac:dyDescent="0.2">
      <c r="B320" s="1"/>
    </row>
    <row r="321" spans="2:2" x14ac:dyDescent="0.2">
      <c r="B321" s="1"/>
    </row>
    <row r="322" spans="2:2" x14ac:dyDescent="0.2">
      <c r="B322" s="1"/>
    </row>
    <row r="323" spans="2:2" x14ac:dyDescent="0.2">
      <c r="B323" s="1"/>
    </row>
    <row r="324" spans="2:2" x14ac:dyDescent="0.2">
      <c r="B324" s="1"/>
    </row>
    <row r="325" spans="2:2" x14ac:dyDescent="0.2">
      <c r="B325" s="1"/>
    </row>
    <row r="326" spans="2:2" x14ac:dyDescent="0.2">
      <c r="B326" s="1"/>
    </row>
    <row r="327" spans="2:2" x14ac:dyDescent="0.2">
      <c r="B327" s="1"/>
    </row>
    <row r="328" spans="2:2" x14ac:dyDescent="0.2">
      <c r="B328" s="1"/>
    </row>
    <row r="329" spans="2:2" x14ac:dyDescent="0.2">
      <c r="B329" s="1"/>
    </row>
    <row r="330" spans="2:2" x14ac:dyDescent="0.2">
      <c r="B330" s="1"/>
    </row>
    <row r="331" spans="2:2" x14ac:dyDescent="0.2">
      <c r="B331" s="1"/>
    </row>
    <row r="332" spans="2:2" x14ac:dyDescent="0.2">
      <c r="B332" s="1"/>
    </row>
    <row r="333" spans="2:2" x14ac:dyDescent="0.2">
      <c r="B333" s="1"/>
    </row>
    <row r="334" spans="2:2" x14ac:dyDescent="0.2">
      <c r="B334" s="1"/>
    </row>
    <row r="335" spans="2:2" x14ac:dyDescent="0.2">
      <c r="B335" s="1"/>
    </row>
    <row r="336" spans="2:2" x14ac:dyDescent="0.2">
      <c r="B336" s="1"/>
    </row>
    <row r="337" spans="2:2" x14ac:dyDescent="0.2">
      <c r="B337" s="1"/>
    </row>
    <row r="338" spans="2:2" x14ac:dyDescent="0.2">
      <c r="B338" s="1"/>
    </row>
    <row r="339" spans="2:2" x14ac:dyDescent="0.2">
      <c r="B339" s="1"/>
    </row>
    <row r="340" spans="2:2" x14ac:dyDescent="0.2">
      <c r="B340" s="1"/>
    </row>
    <row r="341" spans="2:2" x14ac:dyDescent="0.2">
      <c r="B341" s="1"/>
    </row>
    <row r="342" spans="2:2" x14ac:dyDescent="0.2">
      <c r="B342" s="1"/>
    </row>
    <row r="343" spans="2:2" x14ac:dyDescent="0.2">
      <c r="B343" s="1"/>
    </row>
    <row r="344" spans="2:2" x14ac:dyDescent="0.2">
      <c r="B344" s="1"/>
    </row>
    <row r="345" spans="2:2" x14ac:dyDescent="0.2">
      <c r="B345" s="1"/>
    </row>
    <row r="346" spans="2:2" x14ac:dyDescent="0.2">
      <c r="B346" s="1"/>
    </row>
    <row r="347" spans="2:2" x14ac:dyDescent="0.2">
      <c r="B347" s="1"/>
    </row>
    <row r="348" spans="2:2" x14ac:dyDescent="0.2">
      <c r="B348" s="1"/>
    </row>
    <row r="349" spans="2:2" x14ac:dyDescent="0.2">
      <c r="B349" s="1"/>
    </row>
    <row r="350" spans="2:2" x14ac:dyDescent="0.2">
      <c r="B350" s="1"/>
    </row>
    <row r="351" spans="2:2" x14ac:dyDescent="0.2">
      <c r="B351" s="1"/>
    </row>
    <row r="352" spans="2:2" x14ac:dyDescent="0.2">
      <c r="B352" s="1"/>
    </row>
    <row r="353" spans="2:2" x14ac:dyDescent="0.2">
      <c r="B353" s="1"/>
    </row>
    <row r="354" spans="2:2" x14ac:dyDescent="0.2">
      <c r="B354" s="1"/>
    </row>
    <row r="355" spans="2:2" x14ac:dyDescent="0.2">
      <c r="B355" s="1"/>
    </row>
    <row r="356" spans="2:2" x14ac:dyDescent="0.2">
      <c r="B356" s="1"/>
    </row>
    <row r="357" spans="2:2" x14ac:dyDescent="0.2">
      <c r="B357" s="1"/>
    </row>
    <row r="358" spans="2:2" x14ac:dyDescent="0.2">
      <c r="B358" s="1"/>
    </row>
    <row r="359" spans="2:2" x14ac:dyDescent="0.2">
      <c r="B359" s="1"/>
    </row>
    <row r="360" spans="2:2" x14ac:dyDescent="0.2">
      <c r="B360" s="1"/>
    </row>
    <row r="361" spans="2:2" x14ac:dyDescent="0.2">
      <c r="B361" s="1"/>
    </row>
    <row r="362" spans="2:2" x14ac:dyDescent="0.2">
      <c r="B362" s="1"/>
    </row>
    <row r="363" spans="2:2" x14ac:dyDescent="0.2">
      <c r="B363" s="1"/>
    </row>
    <row r="364" spans="2:2" x14ac:dyDescent="0.2">
      <c r="B364" s="1"/>
    </row>
    <row r="365" spans="2:2" x14ac:dyDescent="0.2">
      <c r="B365" s="1"/>
    </row>
    <row r="366" spans="2:2" x14ac:dyDescent="0.2">
      <c r="B366" s="1"/>
    </row>
    <row r="367" spans="2:2" x14ac:dyDescent="0.2">
      <c r="B367" s="1"/>
    </row>
    <row r="368" spans="2:2" x14ac:dyDescent="0.2">
      <c r="B368" s="1"/>
    </row>
    <row r="369" spans="2:2" x14ac:dyDescent="0.2">
      <c r="B369" s="1"/>
    </row>
    <row r="370" spans="2:2" x14ac:dyDescent="0.2">
      <c r="B370" s="1"/>
    </row>
    <row r="371" spans="2:2" x14ac:dyDescent="0.2">
      <c r="B371" s="1"/>
    </row>
    <row r="372" spans="2:2" x14ac:dyDescent="0.2">
      <c r="B372" s="1"/>
    </row>
    <row r="373" spans="2:2" x14ac:dyDescent="0.2">
      <c r="B373" s="1"/>
    </row>
    <row r="374" spans="2:2" x14ac:dyDescent="0.2">
      <c r="B374" s="1"/>
    </row>
    <row r="375" spans="2:2" x14ac:dyDescent="0.2">
      <c r="B375" s="1"/>
    </row>
    <row r="376" spans="2:2" x14ac:dyDescent="0.2">
      <c r="B376" s="1"/>
    </row>
    <row r="377" spans="2:2" x14ac:dyDescent="0.2">
      <c r="B377" s="1"/>
    </row>
    <row r="378" spans="2:2" x14ac:dyDescent="0.2">
      <c r="B378" s="1"/>
    </row>
    <row r="379" spans="2:2" x14ac:dyDescent="0.2">
      <c r="B379" s="1"/>
    </row>
    <row r="380" spans="2:2" x14ac:dyDescent="0.2">
      <c r="B380" s="1"/>
    </row>
    <row r="381" spans="2:2" x14ac:dyDescent="0.2">
      <c r="B381" s="1"/>
    </row>
    <row r="382" spans="2:2" x14ac:dyDescent="0.2">
      <c r="B382" s="1"/>
    </row>
    <row r="383" spans="2:2" x14ac:dyDescent="0.2">
      <c r="B383" s="1"/>
    </row>
    <row r="384" spans="2:2" x14ac:dyDescent="0.2">
      <c r="B384" s="1"/>
    </row>
    <row r="385" spans="2:2" x14ac:dyDescent="0.2">
      <c r="B385" s="1"/>
    </row>
    <row r="386" spans="2:2" x14ac:dyDescent="0.2">
      <c r="B386" s="1"/>
    </row>
    <row r="387" spans="2:2" x14ac:dyDescent="0.2">
      <c r="B387" s="1"/>
    </row>
    <row r="388" spans="2:2" x14ac:dyDescent="0.2">
      <c r="B388" s="1"/>
    </row>
    <row r="389" spans="2:2" x14ac:dyDescent="0.2">
      <c r="B389" s="1"/>
    </row>
    <row r="390" spans="2:2" x14ac:dyDescent="0.2">
      <c r="B390" s="1"/>
    </row>
    <row r="391" spans="2:2" x14ac:dyDescent="0.2">
      <c r="B391" s="1"/>
    </row>
    <row r="392" spans="2:2" x14ac:dyDescent="0.2">
      <c r="B392" s="1"/>
    </row>
    <row r="393" spans="2:2" x14ac:dyDescent="0.2">
      <c r="B393" s="1"/>
    </row>
    <row r="394" spans="2:2" x14ac:dyDescent="0.2">
      <c r="B394" s="1"/>
    </row>
    <row r="395" spans="2:2" x14ac:dyDescent="0.2">
      <c r="B395" s="1"/>
    </row>
    <row r="396" spans="2:2" x14ac:dyDescent="0.2">
      <c r="B396" s="1"/>
    </row>
    <row r="397" spans="2:2" x14ac:dyDescent="0.2">
      <c r="B397" s="1"/>
    </row>
    <row r="398" spans="2:2" x14ac:dyDescent="0.2">
      <c r="B398" s="1"/>
    </row>
    <row r="399" spans="2:2" x14ac:dyDescent="0.2">
      <c r="B399" s="1"/>
    </row>
    <row r="400" spans="2:2" x14ac:dyDescent="0.2">
      <c r="B400" s="1"/>
    </row>
    <row r="401" spans="2:2" x14ac:dyDescent="0.2">
      <c r="B401" s="1"/>
    </row>
    <row r="402" spans="2:2" x14ac:dyDescent="0.2">
      <c r="B402" s="1"/>
    </row>
    <row r="403" spans="2:2" x14ac:dyDescent="0.2">
      <c r="B403" s="1"/>
    </row>
    <row r="404" spans="2:2" x14ac:dyDescent="0.2">
      <c r="B404" s="1"/>
    </row>
    <row r="405" spans="2:2" x14ac:dyDescent="0.2">
      <c r="B405" s="1"/>
    </row>
    <row r="406" spans="2:2" x14ac:dyDescent="0.2">
      <c r="B406" s="1"/>
    </row>
    <row r="407" spans="2:2" x14ac:dyDescent="0.2">
      <c r="B407" s="1"/>
    </row>
    <row r="408" spans="2:2" x14ac:dyDescent="0.2">
      <c r="B408" s="1"/>
    </row>
    <row r="409" spans="2:2" x14ac:dyDescent="0.2">
      <c r="B409" s="1"/>
    </row>
    <row r="410" spans="2:2" x14ac:dyDescent="0.2">
      <c r="B410" s="1"/>
    </row>
    <row r="411" spans="2:2" x14ac:dyDescent="0.2">
      <c r="B411" s="1"/>
    </row>
    <row r="412" spans="2:2" x14ac:dyDescent="0.2">
      <c r="B412" s="1"/>
    </row>
    <row r="413" spans="2:2" x14ac:dyDescent="0.2">
      <c r="B413" s="1"/>
    </row>
    <row r="414" spans="2:2" x14ac:dyDescent="0.2">
      <c r="B414" s="1"/>
    </row>
    <row r="415" spans="2:2" x14ac:dyDescent="0.2">
      <c r="B415" s="1"/>
    </row>
    <row r="416" spans="2:2" x14ac:dyDescent="0.2">
      <c r="B416" s="1"/>
    </row>
    <row r="417" spans="2:2" x14ac:dyDescent="0.2">
      <c r="B417" s="1"/>
    </row>
    <row r="418" spans="2:2" x14ac:dyDescent="0.2">
      <c r="B418" s="1"/>
    </row>
    <row r="419" spans="2:2" x14ac:dyDescent="0.2">
      <c r="B419" s="1"/>
    </row>
    <row r="420" spans="2:2" x14ac:dyDescent="0.2">
      <c r="B420" s="1"/>
    </row>
    <row r="421" spans="2:2" x14ac:dyDescent="0.2">
      <c r="B421" s="1"/>
    </row>
    <row r="422" spans="2:2" x14ac:dyDescent="0.2">
      <c r="B422" s="1"/>
    </row>
    <row r="423" spans="2:2" x14ac:dyDescent="0.2">
      <c r="B423" s="1"/>
    </row>
    <row r="424" spans="2:2" x14ac:dyDescent="0.2">
      <c r="B424" s="1"/>
    </row>
    <row r="425" spans="2:2" x14ac:dyDescent="0.2">
      <c r="B425" s="1"/>
    </row>
    <row r="426" spans="2:2" x14ac:dyDescent="0.2">
      <c r="B426" s="1"/>
    </row>
    <row r="427" spans="2:2" x14ac:dyDescent="0.2">
      <c r="B427" s="1"/>
    </row>
    <row r="428" spans="2:2" x14ac:dyDescent="0.2">
      <c r="B428" s="1"/>
    </row>
    <row r="429" spans="2:2" x14ac:dyDescent="0.2">
      <c r="B429" s="1"/>
    </row>
    <row r="430" spans="2:2" x14ac:dyDescent="0.2">
      <c r="B430" s="1"/>
    </row>
    <row r="431" spans="2:2" x14ac:dyDescent="0.2">
      <c r="B431" s="1"/>
    </row>
    <row r="432" spans="2:2" x14ac:dyDescent="0.2">
      <c r="B432" s="1"/>
    </row>
    <row r="433" spans="2:2" x14ac:dyDescent="0.2">
      <c r="B433" s="1"/>
    </row>
    <row r="434" spans="2:2" x14ac:dyDescent="0.2">
      <c r="B434" s="1"/>
    </row>
    <row r="435" spans="2:2" x14ac:dyDescent="0.2">
      <c r="B435" s="1"/>
    </row>
    <row r="436" spans="2:2" x14ac:dyDescent="0.2">
      <c r="B436" s="1"/>
    </row>
    <row r="437" spans="2:2" x14ac:dyDescent="0.2">
      <c r="B437" s="1"/>
    </row>
    <row r="438" spans="2:2" x14ac:dyDescent="0.2">
      <c r="B438" s="1"/>
    </row>
    <row r="439" spans="2:2" x14ac:dyDescent="0.2">
      <c r="B439" s="1"/>
    </row>
    <row r="440" spans="2:2" x14ac:dyDescent="0.2">
      <c r="B440" s="1"/>
    </row>
    <row r="441" spans="2:2" x14ac:dyDescent="0.2">
      <c r="B441" s="1"/>
    </row>
    <row r="442" spans="2:2" x14ac:dyDescent="0.2">
      <c r="B442" s="1"/>
    </row>
    <row r="443" spans="2:2" x14ac:dyDescent="0.2">
      <c r="B443" s="1"/>
    </row>
    <row r="444" spans="2:2" x14ac:dyDescent="0.2">
      <c r="B444" s="1"/>
    </row>
    <row r="445" spans="2:2" x14ac:dyDescent="0.2">
      <c r="B445" s="1"/>
    </row>
    <row r="446" spans="2:2" x14ac:dyDescent="0.2">
      <c r="B446" s="1"/>
    </row>
    <row r="447" spans="2:2" x14ac:dyDescent="0.2">
      <c r="B447" s="1"/>
    </row>
    <row r="448" spans="2:2" x14ac:dyDescent="0.2">
      <c r="B448" s="1"/>
    </row>
    <row r="449" spans="2:2" x14ac:dyDescent="0.2">
      <c r="B449" s="1"/>
    </row>
    <row r="450" spans="2:2" x14ac:dyDescent="0.2">
      <c r="B450" s="1"/>
    </row>
    <row r="451" spans="2:2" x14ac:dyDescent="0.2">
      <c r="B451" s="1"/>
    </row>
    <row r="452" spans="2:2" x14ac:dyDescent="0.2">
      <c r="B452" s="1"/>
    </row>
    <row r="453" spans="2:2" x14ac:dyDescent="0.2">
      <c r="B453" s="1"/>
    </row>
    <row r="454" spans="2:2" x14ac:dyDescent="0.2">
      <c r="B454" s="1"/>
    </row>
    <row r="455" spans="2:2" x14ac:dyDescent="0.2">
      <c r="B455" s="1"/>
    </row>
    <row r="456" spans="2:2" x14ac:dyDescent="0.2">
      <c r="B456" s="1"/>
    </row>
    <row r="457" spans="2:2" x14ac:dyDescent="0.2">
      <c r="B457" s="1"/>
    </row>
    <row r="458" spans="2:2" x14ac:dyDescent="0.2">
      <c r="B458" s="1"/>
    </row>
    <row r="459" spans="2:2" x14ac:dyDescent="0.2">
      <c r="B459" s="1"/>
    </row>
    <row r="460" spans="2:2" x14ac:dyDescent="0.2">
      <c r="B460" s="1"/>
    </row>
    <row r="461" spans="2:2" x14ac:dyDescent="0.2">
      <c r="B461" s="1"/>
    </row>
    <row r="462" spans="2:2" x14ac:dyDescent="0.2">
      <c r="B462" s="1"/>
    </row>
    <row r="463" spans="2:2" x14ac:dyDescent="0.2">
      <c r="B463" s="1"/>
    </row>
    <row r="464" spans="2:2" x14ac:dyDescent="0.2">
      <c r="B464" s="1"/>
    </row>
    <row r="465" spans="2:2" x14ac:dyDescent="0.2">
      <c r="B465" s="1"/>
    </row>
    <row r="466" spans="2:2" x14ac:dyDescent="0.2">
      <c r="B466" s="1"/>
    </row>
    <row r="467" spans="2:2" x14ac:dyDescent="0.2">
      <c r="B467" s="1"/>
    </row>
    <row r="468" spans="2:2" x14ac:dyDescent="0.2">
      <c r="B468" s="1"/>
    </row>
    <row r="469" spans="2:2" x14ac:dyDescent="0.2">
      <c r="B469" s="1"/>
    </row>
    <row r="470" spans="2:2" x14ac:dyDescent="0.2">
      <c r="B470" s="1"/>
    </row>
    <row r="471" spans="2:2" x14ac:dyDescent="0.2">
      <c r="B471" s="1"/>
    </row>
    <row r="472" spans="2:2" x14ac:dyDescent="0.2">
      <c r="B472" s="1"/>
    </row>
    <row r="473" spans="2:2" x14ac:dyDescent="0.2">
      <c r="B473" s="1"/>
    </row>
    <row r="474" spans="2:2" x14ac:dyDescent="0.2">
      <c r="B474" s="1"/>
    </row>
    <row r="475" spans="2:2" x14ac:dyDescent="0.2">
      <c r="B475" s="1"/>
    </row>
    <row r="476" spans="2:2" x14ac:dyDescent="0.2">
      <c r="B476" s="1"/>
    </row>
    <row r="477" spans="2:2" x14ac:dyDescent="0.2">
      <c r="B477" s="1"/>
    </row>
    <row r="478" spans="2:2" x14ac:dyDescent="0.2">
      <c r="B478" s="1"/>
    </row>
    <row r="479" spans="2:2" x14ac:dyDescent="0.2">
      <c r="B479" s="1"/>
    </row>
    <row r="480" spans="2:2" x14ac:dyDescent="0.2">
      <c r="B480" s="1"/>
    </row>
    <row r="481" spans="2:2" x14ac:dyDescent="0.2">
      <c r="B481" s="1"/>
    </row>
    <row r="482" spans="2:2" x14ac:dyDescent="0.2">
      <c r="B482" s="1"/>
    </row>
    <row r="483" spans="2:2" x14ac:dyDescent="0.2">
      <c r="B483" s="1"/>
    </row>
    <row r="484" spans="2:2" x14ac:dyDescent="0.2">
      <c r="B484" s="1"/>
    </row>
    <row r="485" spans="2:2" x14ac:dyDescent="0.2">
      <c r="B485" s="1"/>
    </row>
    <row r="486" spans="2:2" x14ac:dyDescent="0.2">
      <c r="B486" s="1"/>
    </row>
    <row r="487" spans="2:2" x14ac:dyDescent="0.2">
      <c r="B487" s="1"/>
    </row>
    <row r="488" spans="2:2" x14ac:dyDescent="0.2">
      <c r="B488" s="1"/>
    </row>
    <row r="489" spans="2:2" x14ac:dyDescent="0.2">
      <c r="B489" s="1"/>
    </row>
    <row r="490" spans="2:2" x14ac:dyDescent="0.2">
      <c r="B490" s="1"/>
    </row>
    <row r="491" spans="2:2" x14ac:dyDescent="0.2">
      <c r="B491" s="1"/>
    </row>
    <row r="492" spans="2:2" x14ac:dyDescent="0.2">
      <c r="B492" s="1"/>
    </row>
    <row r="493" spans="2:2" x14ac:dyDescent="0.2">
      <c r="B493" s="1"/>
    </row>
    <row r="494" spans="2:2" x14ac:dyDescent="0.2">
      <c r="B494" s="1"/>
    </row>
    <row r="495" spans="2:2" x14ac:dyDescent="0.2">
      <c r="B495" s="1"/>
    </row>
    <row r="496" spans="2:2" x14ac:dyDescent="0.2">
      <c r="B496" s="1"/>
    </row>
    <row r="497" spans="2:2" x14ac:dyDescent="0.2">
      <c r="B497" s="1"/>
    </row>
    <row r="498" spans="2:2" x14ac:dyDescent="0.2">
      <c r="B498" s="1"/>
    </row>
    <row r="499" spans="2:2" x14ac:dyDescent="0.2">
      <c r="B499" s="1"/>
    </row>
    <row r="500" spans="2:2" x14ac:dyDescent="0.2">
      <c r="B500" s="1"/>
    </row>
    <row r="501" spans="2:2" x14ac:dyDescent="0.2">
      <c r="B501" s="1"/>
    </row>
    <row r="502" spans="2:2" x14ac:dyDescent="0.2">
      <c r="B502" s="1"/>
    </row>
    <row r="503" spans="2:2" x14ac:dyDescent="0.2">
      <c r="B503" s="1"/>
    </row>
    <row r="504" spans="2:2" x14ac:dyDescent="0.2">
      <c r="B504" s="1"/>
    </row>
    <row r="505" spans="2:2" x14ac:dyDescent="0.2">
      <c r="B505" s="1"/>
    </row>
    <row r="506" spans="2:2" x14ac:dyDescent="0.2">
      <c r="B506" s="1"/>
    </row>
    <row r="507" spans="2:2" x14ac:dyDescent="0.2">
      <c r="B507" s="1"/>
    </row>
    <row r="508" spans="2:2" x14ac:dyDescent="0.2">
      <c r="B508" s="1"/>
    </row>
    <row r="509" spans="2:2" x14ac:dyDescent="0.2">
      <c r="B509" s="1"/>
    </row>
    <row r="510" spans="2:2" x14ac:dyDescent="0.2">
      <c r="B510" s="1"/>
    </row>
    <row r="511" spans="2:2" x14ac:dyDescent="0.2">
      <c r="B511" s="1"/>
    </row>
    <row r="512" spans="2:2" x14ac:dyDescent="0.2">
      <c r="B512" s="1"/>
    </row>
    <row r="513" spans="2:2" x14ac:dyDescent="0.2">
      <c r="B513" s="1"/>
    </row>
    <row r="514" spans="2:2" x14ac:dyDescent="0.2">
      <c r="B514" s="1"/>
    </row>
    <row r="515" spans="2:2" x14ac:dyDescent="0.2">
      <c r="B515" s="1"/>
    </row>
    <row r="516" spans="2:2" x14ac:dyDescent="0.2">
      <c r="B516" s="1"/>
    </row>
    <row r="517" spans="2:2" x14ac:dyDescent="0.2">
      <c r="B517" s="1"/>
    </row>
    <row r="518" spans="2:2" x14ac:dyDescent="0.2">
      <c r="B518" s="1"/>
    </row>
    <row r="519" spans="2:2" x14ac:dyDescent="0.2">
      <c r="B519" s="1"/>
    </row>
    <row r="520" spans="2:2" x14ac:dyDescent="0.2">
      <c r="B520" s="1"/>
    </row>
    <row r="521" spans="2:2" x14ac:dyDescent="0.2">
      <c r="B521" s="1"/>
    </row>
    <row r="522" spans="2:2" x14ac:dyDescent="0.2">
      <c r="B522" s="1"/>
    </row>
    <row r="523" spans="2:2" x14ac:dyDescent="0.2">
      <c r="B523" s="1"/>
    </row>
    <row r="524" spans="2:2" x14ac:dyDescent="0.2">
      <c r="B524" s="1"/>
    </row>
    <row r="525" spans="2:2" x14ac:dyDescent="0.2">
      <c r="B525" s="1"/>
    </row>
    <row r="526" spans="2:2" x14ac:dyDescent="0.2">
      <c r="B526" s="1"/>
    </row>
    <row r="527" spans="2:2" x14ac:dyDescent="0.2">
      <c r="B527" s="1"/>
    </row>
    <row r="528" spans="2:2" x14ac:dyDescent="0.2">
      <c r="B528" s="1"/>
    </row>
    <row r="529" spans="2:2" x14ac:dyDescent="0.2">
      <c r="B529" s="1"/>
    </row>
    <row r="530" spans="2:2" x14ac:dyDescent="0.2">
      <c r="B530" s="1"/>
    </row>
    <row r="531" spans="2:2" x14ac:dyDescent="0.2">
      <c r="B531" s="1"/>
    </row>
    <row r="532" spans="2:2" x14ac:dyDescent="0.2">
      <c r="B532" s="1"/>
    </row>
    <row r="533" spans="2:2" x14ac:dyDescent="0.2">
      <c r="B533" s="1"/>
    </row>
    <row r="534" spans="2:2" x14ac:dyDescent="0.2">
      <c r="B534" s="1"/>
    </row>
    <row r="535" spans="2:2" x14ac:dyDescent="0.2">
      <c r="B535" s="1"/>
    </row>
    <row r="536" spans="2:2" x14ac:dyDescent="0.2">
      <c r="B536" s="1"/>
    </row>
    <row r="537" spans="2:2" x14ac:dyDescent="0.2">
      <c r="B537" s="1"/>
    </row>
    <row r="538" spans="2:2" x14ac:dyDescent="0.2">
      <c r="B538" s="1"/>
    </row>
    <row r="539" spans="2:2" x14ac:dyDescent="0.2">
      <c r="B539" s="1"/>
    </row>
    <row r="540" spans="2:2" x14ac:dyDescent="0.2">
      <c r="B540" s="1"/>
    </row>
    <row r="541" spans="2:2" x14ac:dyDescent="0.2">
      <c r="B541" s="1"/>
    </row>
    <row r="542" spans="2:2" x14ac:dyDescent="0.2">
      <c r="B542" s="1"/>
    </row>
    <row r="543" spans="2:2" x14ac:dyDescent="0.2">
      <c r="B543" s="1"/>
    </row>
    <row r="544" spans="2:2" x14ac:dyDescent="0.2">
      <c r="B544" s="1"/>
    </row>
    <row r="545" spans="2:2" x14ac:dyDescent="0.2">
      <c r="B545" s="1"/>
    </row>
    <row r="546" spans="2:2" x14ac:dyDescent="0.2">
      <c r="B546" s="1"/>
    </row>
    <row r="547" spans="2:2" x14ac:dyDescent="0.2">
      <c r="B547" s="1"/>
    </row>
    <row r="548" spans="2:2" x14ac:dyDescent="0.2">
      <c r="B548" s="1"/>
    </row>
    <row r="549" spans="2:2" x14ac:dyDescent="0.2">
      <c r="B549" s="1"/>
    </row>
    <row r="550" spans="2:2" x14ac:dyDescent="0.2">
      <c r="B550" s="1"/>
    </row>
    <row r="551" spans="2:2" x14ac:dyDescent="0.2">
      <c r="B551" s="1"/>
    </row>
    <row r="552" spans="2:2" x14ac:dyDescent="0.2">
      <c r="B552" s="1"/>
    </row>
    <row r="553" spans="2:2" x14ac:dyDescent="0.2">
      <c r="B553" s="1"/>
    </row>
    <row r="554" spans="2:2" x14ac:dyDescent="0.2">
      <c r="B554" s="1"/>
    </row>
    <row r="555" spans="2:2" x14ac:dyDescent="0.2">
      <c r="B555" s="1"/>
    </row>
    <row r="556" spans="2:2" x14ac:dyDescent="0.2">
      <c r="B556" s="1"/>
    </row>
    <row r="557" spans="2:2" x14ac:dyDescent="0.2">
      <c r="B557" s="1"/>
    </row>
    <row r="558" spans="2:2" x14ac:dyDescent="0.2">
      <c r="B558" s="1"/>
    </row>
    <row r="559" spans="2:2" x14ac:dyDescent="0.2">
      <c r="B559" s="1"/>
    </row>
    <row r="560" spans="2:2" x14ac:dyDescent="0.2">
      <c r="B560" s="1"/>
    </row>
    <row r="561" spans="2:2" x14ac:dyDescent="0.2">
      <c r="B561" s="1"/>
    </row>
    <row r="562" spans="2:2" x14ac:dyDescent="0.2">
      <c r="B562" s="1"/>
    </row>
    <row r="563" spans="2:2" x14ac:dyDescent="0.2">
      <c r="B563" s="1"/>
    </row>
    <row r="564" spans="2:2" x14ac:dyDescent="0.2">
      <c r="B564" s="1"/>
    </row>
    <row r="565" spans="2:2" x14ac:dyDescent="0.2">
      <c r="B565" s="1"/>
    </row>
    <row r="566" spans="2:2" x14ac:dyDescent="0.2">
      <c r="B566" s="1"/>
    </row>
    <row r="567" spans="2:2" x14ac:dyDescent="0.2">
      <c r="B567" s="1"/>
    </row>
    <row r="568" spans="2:2" x14ac:dyDescent="0.2">
      <c r="B568" s="1"/>
    </row>
    <row r="569" spans="2:2" x14ac:dyDescent="0.2">
      <c r="B569" s="1"/>
    </row>
    <row r="570" spans="2:2" x14ac:dyDescent="0.2">
      <c r="B570" s="1"/>
    </row>
    <row r="571" spans="2:2" x14ac:dyDescent="0.2">
      <c r="B571" s="1"/>
    </row>
    <row r="572" spans="2:2" x14ac:dyDescent="0.2">
      <c r="B572" s="1"/>
    </row>
    <row r="573" spans="2:2" x14ac:dyDescent="0.2">
      <c r="B573" s="1"/>
    </row>
    <row r="574" spans="2:2" x14ac:dyDescent="0.2">
      <c r="B574" s="1"/>
    </row>
    <row r="575" spans="2:2" x14ac:dyDescent="0.2">
      <c r="B575" s="1"/>
    </row>
    <row r="576" spans="2:2" x14ac:dyDescent="0.2">
      <c r="B576" s="1"/>
    </row>
    <row r="577" spans="2:2" x14ac:dyDescent="0.2">
      <c r="B577" s="1"/>
    </row>
    <row r="578" spans="2:2" x14ac:dyDescent="0.2">
      <c r="B578" s="1"/>
    </row>
    <row r="579" spans="2:2" x14ac:dyDescent="0.2">
      <c r="B579" s="1"/>
    </row>
    <row r="580" spans="2:2" x14ac:dyDescent="0.2">
      <c r="B580" s="1"/>
    </row>
    <row r="581" spans="2:2" x14ac:dyDescent="0.2">
      <c r="B581" s="1"/>
    </row>
    <row r="582" spans="2:2" x14ac:dyDescent="0.2">
      <c r="B582" s="1"/>
    </row>
    <row r="583" spans="2:2" x14ac:dyDescent="0.2">
      <c r="B583" s="1"/>
    </row>
    <row r="584" spans="2:2" x14ac:dyDescent="0.2">
      <c r="B584" s="1"/>
    </row>
    <row r="585" spans="2:2" x14ac:dyDescent="0.2">
      <c r="B585" s="1"/>
    </row>
    <row r="586" spans="2:2" x14ac:dyDescent="0.2">
      <c r="B586" s="1"/>
    </row>
    <row r="587" spans="2:2" x14ac:dyDescent="0.2">
      <c r="B587" s="1"/>
    </row>
    <row r="588" spans="2:2" x14ac:dyDescent="0.2">
      <c r="B588" s="1"/>
    </row>
    <row r="589" spans="2:2" x14ac:dyDescent="0.2">
      <c r="B589" s="1"/>
    </row>
    <row r="590" spans="2:2" x14ac:dyDescent="0.2">
      <c r="B590" s="1"/>
    </row>
    <row r="591" spans="2:2" x14ac:dyDescent="0.2">
      <c r="B591" s="1"/>
    </row>
    <row r="592" spans="2:2" x14ac:dyDescent="0.2">
      <c r="B592" s="1"/>
    </row>
    <row r="593" spans="2:2" x14ac:dyDescent="0.2">
      <c r="B593" s="1"/>
    </row>
    <row r="594" spans="2:2" x14ac:dyDescent="0.2">
      <c r="B594" s="1"/>
    </row>
    <row r="595" spans="2:2" x14ac:dyDescent="0.2">
      <c r="B595" s="1"/>
    </row>
    <row r="596" spans="2:2" x14ac:dyDescent="0.2">
      <c r="B596" s="1"/>
    </row>
    <row r="597" spans="2:2" x14ac:dyDescent="0.2">
      <c r="B597" s="1"/>
    </row>
    <row r="598" spans="2:2" x14ac:dyDescent="0.2">
      <c r="B598" s="1"/>
    </row>
    <row r="599" spans="2:2" x14ac:dyDescent="0.2">
      <c r="B599" s="1"/>
    </row>
    <row r="600" spans="2:2" x14ac:dyDescent="0.2">
      <c r="B600" s="1"/>
    </row>
    <row r="601" spans="2:2" x14ac:dyDescent="0.2">
      <c r="B601" s="1"/>
    </row>
    <row r="602" spans="2:2" x14ac:dyDescent="0.2">
      <c r="B602" s="1"/>
    </row>
    <row r="603" spans="2:2" x14ac:dyDescent="0.2">
      <c r="B603" s="1"/>
    </row>
    <row r="604" spans="2:2" x14ac:dyDescent="0.2">
      <c r="B604" s="1"/>
    </row>
    <row r="605" spans="2:2" x14ac:dyDescent="0.2">
      <c r="B605" s="1"/>
    </row>
    <row r="606" spans="2:2" x14ac:dyDescent="0.2">
      <c r="B606" s="1"/>
    </row>
    <row r="607" spans="2:2" x14ac:dyDescent="0.2">
      <c r="B607" s="1"/>
    </row>
    <row r="608" spans="2:2" x14ac:dyDescent="0.2">
      <c r="B608" s="1"/>
    </row>
    <row r="609" spans="2:2" x14ac:dyDescent="0.2">
      <c r="B609" s="1"/>
    </row>
    <row r="610" spans="2:2" x14ac:dyDescent="0.2">
      <c r="B610" s="1"/>
    </row>
    <row r="611" spans="2:2" x14ac:dyDescent="0.2">
      <c r="B611" s="1"/>
    </row>
    <row r="612" spans="2:2" x14ac:dyDescent="0.2">
      <c r="B612" s="1"/>
    </row>
    <row r="613" spans="2:2" x14ac:dyDescent="0.2">
      <c r="B613" s="1"/>
    </row>
    <row r="614" spans="2:2" x14ac:dyDescent="0.2">
      <c r="B614" s="1"/>
    </row>
    <row r="615" spans="2:2" x14ac:dyDescent="0.2">
      <c r="B615" s="1"/>
    </row>
    <row r="616" spans="2:2" x14ac:dyDescent="0.2">
      <c r="B616" s="1"/>
    </row>
    <row r="617" spans="2:2" x14ac:dyDescent="0.2">
      <c r="B617" s="1"/>
    </row>
    <row r="618" spans="2:2" x14ac:dyDescent="0.2">
      <c r="B618" s="1"/>
    </row>
    <row r="619" spans="2:2" x14ac:dyDescent="0.2">
      <c r="B619" s="1"/>
    </row>
    <row r="620" spans="2:2" x14ac:dyDescent="0.2">
      <c r="B620" s="1"/>
    </row>
    <row r="621" spans="2:2" x14ac:dyDescent="0.2">
      <c r="B621" s="1"/>
    </row>
    <row r="622" spans="2:2" x14ac:dyDescent="0.2">
      <c r="B622" s="1"/>
    </row>
    <row r="623" spans="2:2" x14ac:dyDescent="0.2">
      <c r="B623" s="1"/>
    </row>
    <row r="624" spans="2:2" x14ac:dyDescent="0.2">
      <c r="B624" s="1"/>
    </row>
    <row r="625" spans="2:2" x14ac:dyDescent="0.2">
      <c r="B625" s="1"/>
    </row>
    <row r="626" spans="2:2" x14ac:dyDescent="0.2">
      <c r="B626" s="1"/>
    </row>
    <row r="627" spans="2:2" x14ac:dyDescent="0.2">
      <c r="B627" s="1"/>
    </row>
    <row r="628" spans="2:2" x14ac:dyDescent="0.2">
      <c r="B628" s="1"/>
    </row>
    <row r="629" spans="2:2" x14ac:dyDescent="0.2">
      <c r="B629" s="1"/>
    </row>
    <row r="630" spans="2:2" x14ac:dyDescent="0.2">
      <c r="B630" s="1"/>
    </row>
    <row r="631" spans="2:2" x14ac:dyDescent="0.2">
      <c r="B631" s="1"/>
    </row>
    <row r="632" spans="2:2" x14ac:dyDescent="0.2">
      <c r="B632" s="1"/>
    </row>
    <row r="633" spans="2:2" x14ac:dyDescent="0.2">
      <c r="B633" s="1"/>
    </row>
    <row r="634" spans="2:2" x14ac:dyDescent="0.2">
      <c r="B634" s="1"/>
    </row>
    <row r="635" spans="2:2" x14ac:dyDescent="0.2">
      <c r="B635" s="1"/>
    </row>
    <row r="636" spans="2:2" x14ac:dyDescent="0.2">
      <c r="B636" s="1"/>
    </row>
    <row r="637" spans="2:2" x14ac:dyDescent="0.2">
      <c r="B637" s="1"/>
    </row>
    <row r="638" spans="2:2" x14ac:dyDescent="0.2">
      <c r="B638" s="1"/>
    </row>
    <row r="639" spans="2:2" x14ac:dyDescent="0.2">
      <c r="B639" s="1"/>
    </row>
    <row r="640" spans="2:2" x14ac:dyDescent="0.2">
      <c r="B640" s="1"/>
    </row>
    <row r="641" spans="2:2" x14ac:dyDescent="0.2">
      <c r="B641" s="1"/>
    </row>
    <row r="642" spans="2:2" x14ac:dyDescent="0.2">
      <c r="B642" s="1"/>
    </row>
    <row r="643" spans="2:2" x14ac:dyDescent="0.2">
      <c r="B643" s="1"/>
    </row>
    <row r="644" spans="2:2" x14ac:dyDescent="0.2">
      <c r="B644" s="1"/>
    </row>
    <row r="645" spans="2:2" x14ac:dyDescent="0.2">
      <c r="B645" s="1"/>
    </row>
    <row r="646" spans="2:2" x14ac:dyDescent="0.2">
      <c r="B646" s="1"/>
    </row>
    <row r="647" spans="2:2" x14ac:dyDescent="0.2">
      <c r="B647" s="1"/>
    </row>
    <row r="648" spans="2:2" x14ac:dyDescent="0.2">
      <c r="B648" s="1"/>
    </row>
    <row r="649" spans="2:2" x14ac:dyDescent="0.2">
      <c r="B649" s="1"/>
    </row>
    <row r="650" spans="2:2" x14ac:dyDescent="0.2">
      <c r="B650" s="1"/>
    </row>
    <row r="651" spans="2:2" x14ac:dyDescent="0.2">
      <c r="B651" s="1"/>
    </row>
    <row r="652" spans="2:2" x14ac:dyDescent="0.2">
      <c r="B652" s="1"/>
    </row>
    <row r="653" spans="2:2" x14ac:dyDescent="0.2">
      <c r="B653" s="1"/>
    </row>
    <row r="654" spans="2:2" x14ac:dyDescent="0.2">
      <c r="B654" s="1"/>
    </row>
    <row r="655" spans="2:2" x14ac:dyDescent="0.2">
      <c r="B655" s="1"/>
    </row>
    <row r="656" spans="2:2" x14ac:dyDescent="0.2">
      <c r="B656" s="1"/>
    </row>
    <row r="657" spans="2:2" x14ac:dyDescent="0.2">
      <c r="B657" s="1"/>
    </row>
    <row r="658" spans="2:2" x14ac:dyDescent="0.2">
      <c r="B658" s="1"/>
    </row>
    <row r="659" spans="2:2" x14ac:dyDescent="0.2">
      <c r="B659" s="1"/>
    </row>
    <row r="660" spans="2:2" x14ac:dyDescent="0.2">
      <c r="B660" s="1"/>
    </row>
    <row r="661" spans="2:2" x14ac:dyDescent="0.2">
      <c r="B661" s="1"/>
    </row>
    <row r="662" spans="2:2" x14ac:dyDescent="0.2">
      <c r="B662" s="1"/>
    </row>
    <row r="663" spans="2:2" x14ac:dyDescent="0.2">
      <c r="B663" s="1"/>
    </row>
    <row r="664" spans="2:2" x14ac:dyDescent="0.2">
      <c r="B664" s="1"/>
    </row>
    <row r="665" spans="2:2" x14ac:dyDescent="0.2">
      <c r="B665" s="1"/>
    </row>
    <row r="666" spans="2:2" x14ac:dyDescent="0.2">
      <c r="B666" s="1"/>
    </row>
    <row r="667" spans="2:2" x14ac:dyDescent="0.2">
      <c r="B667" s="1"/>
    </row>
    <row r="668" spans="2:2" x14ac:dyDescent="0.2">
      <c r="B668" s="1"/>
    </row>
    <row r="669" spans="2:2" x14ac:dyDescent="0.2">
      <c r="B669" s="1"/>
    </row>
    <row r="670" spans="2:2" x14ac:dyDescent="0.2">
      <c r="B670" s="1"/>
    </row>
    <row r="671" spans="2:2" x14ac:dyDescent="0.2">
      <c r="B671" s="1"/>
    </row>
    <row r="672" spans="2:2" x14ac:dyDescent="0.2">
      <c r="B672" s="1"/>
    </row>
    <row r="673" spans="2:2" x14ac:dyDescent="0.2">
      <c r="B673" s="1"/>
    </row>
    <row r="674" spans="2:2" x14ac:dyDescent="0.2">
      <c r="B674" s="1"/>
    </row>
    <row r="675" spans="2:2" x14ac:dyDescent="0.2">
      <c r="B675" s="1"/>
    </row>
    <row r="676" spans="2:2" x14ac:dyDescent="0.2">
      <c r="B676" s="1"/>
    </row>
    <row r="677" spans="2:2" x14ac:dyDescent="0.2">
      <c r="B677" s="1"/>
    </row>
    <row r="678" spans="2:2" x14ac:dyDescent="0.2">
      <c r="B678" s="1"/>
    </row>
    <row r="679" spans="2:2" x14ac:dyDescent="0.2">
      <c r="B679" s="1"/>
    </row>
    <row r="680" spans="2:2" x14ac:dyDescent="0.2">
      <c r="B680" s="1"/>
    </row>
    <row r="681" spans="2:2" x14ac:dyDescent="0.2">
      <c r="B681" s="1"/>
    </row>
    <row r="682" spans="2:2" x14ac:dyDescent="0.2">
      <c r="B682" s="1"/>
    </row>
    <row r="683" spans="2:2" x14ac:dyDescent="0.2">
      <c r="B683" s="1"/>
    </row>
    <row r="684" spans="2:2" x14ac:dyDescent="0.2">
      <c r="B684" s="1"/>
    </row>
    <row r="685" spans="2:2" x14ac:dyDescent="0.2">
      <c r="B685" s="1"/>
    </row>
    <row r="686" spans="2:2" x14ac:dyDescent="0.2">
      <c r="B686" s="1"/>
    </row>
    <row r="687" spans="2:2" x14ac:dyDescent="0.2">
      <c r="B687" s="1"/>
    </row>
    <row r="688" spans="2:2" x14ac:dyDescent="0.2">
      <c r="B688" s="1"/>
    </row>
    <row r="689" spans="2:2" x14ac:dyDescent="0.2">
      <c r="B689" s="1"/>
    </row>
    <row r="690" spans="2:2" x14ac:dyDescent="0.2">
      <c r="B690" s="1"/>
    </row>
    <row r="691" spans="2:2" x14ac:dyDescent="0.2">
      <c r="B691" s="1"/>
    </row>
    <row r="692" spans="2:2" x14ac:dyDescent="0.2">
      <c r="B692" s="1"/>
    </row>
    <row r="693" spans="2:2" x14ac:dyDescent="0.2">
      <c r="B693" s="1"/>
    </row>
    <row r="694" spans="2:2" x14ac:dyDescent="0.2">
      <c r="B694" s="1"/>
    </row>
    <row r="695" spans="2:2" x14ac:dyDescent="0.2">
      <c r="B695" s="1"/>
    </row>
    <row r="696" spans="2:2" x14ac:dyDescent="0.2">
      <c r="B696" s="1"/>
    </row>
    <row r="697" spans="2:2" x14ac:dyDescent="0.2">
      <c r="B697" s="1"/>
    </row>
    <row r="698" spans="2:2" x14ac:dyDescent="0.2">
      <c r="B698" s="1"/>
    </row>
    <row r="699" spans="2:2" x14ac:dyDescent="0.2">
      <c r="B699" s="1"/>
    </row>
    <row r="700" spans="2:2" x14ac:dyDescent="0.2">
      <c r="B700" s="1"/>
    </row>
    <row r="701" spans="2:2" x14ac:dyDescent="0.2">
      <c r="B701" s="1"/>
    </row>
    <row r="702" spans="2:2" x14ac:dyDescent="0.2">
      <c r="B702" s="1"/>
    </row>
    <row r="703" spans="2:2" x14ac:dyDescent="0.2">
      <c r="B703" s="1"/>
    </row>
    <row r="704" spans="2:2" x14ac:dyDescent="0.2">
      <c r="B704" s="1"/>
    </row>
    <row r="705" spans="2:2" x14ac:dyDescent="0.2">
      <c r="B705" s="1"/>
    </row>
    <row r="706" spans="2:2" x14ac:dyDescent="0.2">
      <c r="B706" s="1"/>
    </row>
    <row r="707" spans="2:2" x14ac:dyDescent="0.2">
      <c r="B707" s="1"/>
    </row>
    <row r="708" spans="2:2" x14ac:dyDescent="0.2">
      <c r="B708" s="1"/>
    </row>
    <row r="709" spans="2:2" x14ac:dyDescent="0.2">
      <c r="B709" s="1"/>
    </row>
    <row r="710" spans="2:2" x14ac:dyDescent="0.2">
      <c r="B710" s="1"/>
    </row>
    <row r="711" spans="2:2" x14ac:dyDescent="0.2">
      <c r="B711" s="1"/>
    </row>
    <row r="712" spans="2:2" x14ac:dyDescent="0.2">
      <c r="B712" s="1"/>
    </row>
    <row r="713" spans="2:2" x14ac:dyDescent="0.2">
      <c r="B713" s="1"/>
    </row>
    <row r="714" spans="2:2" x14ac:dyDescent="0.2">
      <c r="B714" s="1"/>
    </row>
    <row r="715" spans="2:2" x14ac:dyDescent="0.2">
      <c r="B715" s="1"/>
    </row>
    <row r="716" spans="2:2" x14ac:dyDescent="0.2">
      <c r="B716" s="1"/>
    </row>
    <row r="717" spans="2:2" x14ac:dyDescent="0.2">
      <c r="B717" s="1"/>
    </row>
    <row r="718" spans="2:2" x14ac:dyDescent="0.2">
      <c r="B718" s="1"/>
    </row>
    <row r="719" spans="2:2" x14ac:dyDescent="0.2">
      <c r="B719" s="1"/>
    </row>
    <row r="720" spans="2:2" x14ac:dyDescent="0.2">
      <c r="B720" s="1"/>
    </row>
    <row r="721" spans="2:2" x14ac:dyDescent="0.2">
      <c r="B721" s="1"/>
    </row>
    <row r="722" spans="2:2" x14ac:dyDescent="0.2">
      <c r="B722" s="1"/>
    </row>
    <row r="723" spans="2:2" x14ac:dyDescent="0.2">
      <c r="B723" s="1"/>
    </row>
    <row r="724" spans="2:2" x14ac:dyDescent="0.2">
      <c r="B724" s="1"/>
    </row>
    <row r="725" spans="2:2" x14ac:dyDescent="0.2">
      <c r="B725" s="1"/>
    </row>
    <row r="726" spans="2:2" x14ac:dyDescent="0.2">
      <c r="B726" s="1"/>
    </row>
    <row r="727" spans="2:2" x14ac:dyDescent="0.2">
      <c r="B727" s="1"/>
    </row>
    <row r="728" spans="2:2" x14ac:dyDescent="0.2">
      <c r="B728" s="1"/>
    </row>
    <row r="729" spans="2:2" x14ac:dyDescent="0.2">
      <c r="B729" s="1"/>
    </row>
    <row r="730" spans="2:2" x14ac:dyDescent="0.2">
      <c r="B730" s="1"/>
    </row>
    <row r="731" spans="2:2" x14ac:dyDescent="0.2">
      <c r="B731" s="1"/>
    </row>
    <row r="732" spans="2:2" x14ac:dyDescent="0.2">
      <c r="B732" s="1"/>
    </row>
    <row r="733" spans="2:2" x14ac:dyDescent="0.2">
      <c r="B733" s="1"/>
    </row>
    <row r="734" spans="2:2" x14ac:dyDescent="0.2">
      <c r="B734" s="1"/>
    </row>
    <row r="735" spans="2:2" x14ac:dyDescent="0.2">
      <c r="B735" s="1"/>
    </row>
    <row r="736" spans="2:2" x14ac:dyDescent="0.2">
      <c r="B736" s="1"/>
    </row>
    <row r="737" spans="2:2" x14ac:dyDescent="0.2">
      <c r="B737" s="1"/>
    </row>
    <row r="738" spans="2:2" x14ac:dyDescent="0.2">
      <c r="B738" s="1"/>
    </row>
    <row r="739" spans="2:2" x14ac:dyDescent="0.2">
      <c r="B739" s="1"/>
    </row>
    <row r="740" spans="2:2" x14ac:dyDescent="0.2">
      <c r="B740" s="1"/>
    </row>
    <row r="741" spans="2:2" x14ac:dyDescent="0.2">
      <c r="B741" s="1"/>
    </row>
    <row r="742" spans="2:2" x14ac:dyDescent="0.2">
      <c r="B742" s="1"/>
    </row>
    <row r="743" spans="2:2" x14ac:dyDescent="0.2">
      <c r="B743" s="1"/>
    </row>
    <row r="744" spans="2:2" x14ac:dyDescent="0.2">
      <c r="B744" s="1"/>
    </row>
    <row r="745" spans="2:2" x14ac:dyDescent="0.2">
      <c r="B745" s="1"/>
    </row>
    <row r="746" spans="2:2" x14ac:dyDescent="0.2">
      <c r="B746" s="1"/>
    </row>
    <row r="747" spans="2:2" x14ac:dyDescent="0.2">
      <c r="B747" s="1"/>
    </row>
    <row r="748" spans="2:2" x14ac:dyDescent="0.2">
      <c r="B748" s="1"/>
    </row>
    <row r="749" spans="2:2" x14ac:dyDescent="0.2">
      <c r="B749" s="1"/>
    </row>
    <row r="750" spans="2:2" x14ac:dyDescent="0.2">
      <c r="B750" s="1"/>
    </row>
    <row r="751" spans="2:2" x14ac:dyDescent="0.2">
      <c r="B751" s="1"/>
    </row>
    <row r="752" spans="2:2" x14ac:dyDescent="0.2">
      <c r="B752" s="1"/>
    </row>
    <row r="753" spans="2:2" x14ac:dyDescent="0.2">
      <c r="B753" s="1"/>
    </row>
    <row r="754" spans="2:2" x14ac:dyDescent="0.2">
      <c r="B754" s="1"/>
    </row>
    <row r="755" spans="2:2" x14ac:dyDescent="0.2">
      <c r="B755" s="1"/>
    </row>
    <row r="756" spans="2:2" x14ac:dyDescent="0.2">
      <c r="B756" s="1"/>
    </row>
    <row r="757" spans="2:2" x14ac:dyDescent="0.2">
      <c r="B757" s="1"/>
    </row>
    <row r="758" spans="2:2" x14ac:dyDescent="0.2">
      <c r="B758" s="1"/>
    </row>
    <row r="759" spans="2:2" x14ac:dyDescent="0.2">
      <c r="B759" s="1"/>
    </row>
    <row r="760" spans="2:2" x14ac:dyDescent="0.2">
      <c r="B760" s="1"/>
    </row>
    <row r="761" spans="2:2" x14ac:dyDescent="0.2">
      <c r="B761" s="1"/>
    </row>
    <row r="762" spans="2:2" x14ac:dyDescent="0.2">
      <c r="B762" s="1"/>
    </row>
    <row r="763" spans="2:2" x14ac:dyDescent="0.2">
      <c r="B763" s="1"/>
    </row>
    <row r="764" spans="2:2" x14ac:dyDescent="0.2">
      <c r="B764" s="1"/>
    </row>
    <row r="765" spans="2:2" x14ac:dyDescent="0.2">
      <c r="B765" s="1"/>
    </row>
    <row r="766" spans="2:2" x14ac:dyDescent="0.2">
      <c r="B766" s="1"/>
    </row>
    <row r="767" spans="2:2" x14ac:dyDescent="0.2">
      <c r="B767" s="1"/>
    </row>
    <row r="768" spans="2:2" x14ac:dyDescent="0.2">
      <c r="B768" s="1"/>
    </row>
    <row r="769" spans="2:2" x14ac:dyDescent="0.2">
      <c r="B769" s="1"/>
    </row>
    <row r="770" spans="2:2" x14ac:dyDescent="0.2">
      <c r="B770" s="1"/>
    </row>
    <row r="771" spans="2:2" x14ac:dyDescent="0.2">
      <c r="B771" s="1"/>
    </row>
    <row r="772" spans="2:2" x14ac:dyDescent="0.2">
      <c r="B772" s="1"/>
    </row>
    <row r="773" spans="2:2" x14ac:dyDescent="0.2">
      <c r="B773" s="1"/>
    </row>
    <row r="774" spans="2:2" x14ac:dyDescent="0.2">
      <c r="B774" s="1"/>
    </row>
    <row r="775" spans="2:2" x14ac:dyDescent="0.2">
      <c r="B775" s="1"/>
    </row>
    <row r="776" spans="2:2" x14ac:dyDescent="0.2">
      <c r="B776" s="1"/>
    </row>
    <row r="777" spans="2:2" x14ac:dyDescent="0.2">
      <c r="B777" s="1"/>
    </row>
    <row r="778" spans="2:2" x14ac:dyDescent="0.2">
      <c r="B778" s="1"/>
    </row>
    <row r="779" spans="2:2" x14ac:dyDescent="0.2">
      <c r="B779" s="1"/>
    </row>
    <row r="780" spans="2:2" x14ac:dyDescent="0.2">
      <c r="B780" s="1"/>
    </row>
    <row r="781" spans="2:2" x14ac:dyDescent="0.2">
      <c r="B781" s="1"/>
    </row>
    <row r="782" spans="2:2" x14ac:dyDescent="0.2">
      <c r="B782" s="1"/>
    </row>
    <row r="783" spans="2:2" x14ac:dyDescent="0.2">
      <c r="B783" s="1"/>
    </row>
    <row r="784" spans="2:2" x14ac:dyDescent="0.2">
      <c r="B784" s="1"/>
    </row>
    <row r="785" spans="2:2" x14ac:dyDescent="0.2">
      <c r="B785" s="1"/>
    </row>
    <row r="786" spans="2:2" x14ac:dyDescent="0.2">
      <c r="B786" s="1"/>
    </row>
    <row r="787" spans="2:2" x14ac:dyDescent="0.2">
      <c r="B787" s="1"/>
    </row>
    <row r="788" spans="2:2" x14ac:dyDescent="0.2">
      <c r="B788" s="1"/>
    </row>
    <row r="789" spans="2:2" x14ac:dyDescent="0.2">
      <c r="B789" s="1"/>
    </row>
    <row r="790" spans="2:2" x14ac:dyDescent="0.2">
      <c r="B790" s="1"/>
    </row>
    <row r="791" spans="2:2" x14ac:dyDescent="0.2">
      <c r="B791" s="1"/>
    </row>
    <row r="792" spans="2:2" x14ac:dyDescent="0.2">
      <c r="B792" s="1"/>
    </row>
    <row r="793" spans="2:2" x14ac:dyDescent="0.2">
      <c r="B793" s="1"/>
    </row>
    <row r="794" spans="2:2" x14ac:dyDescent="0.2">
      <c r="B794" s="1"/>
    </row>
    <row r="795" spans="2:2" x14ac:dyDescent="0.2">
      <c r="B795" s="1"/>
    </row>
    <row r="796" spans="2:2" x14ac:dyDescent="0.2">
      <c r="B796" s="1"/>
    </row>
    <row r="797" spans="2:2" x14ac:dyDescent="0.2">
      <c r="B797" s="1"/>
    </row>
    <row r="798" spans="2:2" x14ac:dyDescent="0.2">
      <c r="B798" s="1"/>
    </row>
    <row r="799" spans="2:2" x14ac:dyDescent="0.2">
      <c r="B799" s="1"/>
    </row>
    <row r="800" spans="2:2" x14ac:dyDescent="0.2">
      <c r="B800" s="1"/>
    </row>
    <row r="801" spans="2:2" x14ac:dyDescent="0.2">
      <c r="B801" s="1"/>
    </row>
    <row r="802" spans="2:2" x14ac:dyDescent="0.2">
      <c r="B802" s="1"/>
    </row>
    <row r="803" spans="2:2" x14ac:dyDescent="0.2">
      <c r="B803" s="1"/>
    </row>
    <row r="804" spans="2:2" x14ac:dyDescent="0.2">
      <c r="B804" s="1"/>
    </row>
    <row r="805" spans="2:2" x14ac:dyDescent="0.2">
      <c r="B805" s="1"/>
    </row>
    <row r="806" spans="2:2" x14ac:dyDescent="0.2">
      <c r="B806" s="1"/>
    </row>
    <row r="807" spans="2:2" x14ac:dyDescent="0.2">
      <c r="B807" s="1"/>
    </row>
    <row r="808" spans="2:2" x14ac:dyDescent="0.2">
      <c r="B808" s="1"/>
    </row>
    <row r="809" spans="2:2" x14ac:dyDescent="0.2">
      <c r="B809" s="1"/>
    </row>
    <row r="810" spans="2:2" x14ac:dyDescent="0.2">
      <c r="B810" s="1"/>
    </row>
    <row r="811" spans="2:2" x14ac:dyDescent="0.2">
      <c r="B811" s="1"/>
    </row>
    <row r="812" spans="2:2" x14ac:dyDescent="0.2">
      <c r="B812" s="1"/>
    </row>
    <row r="813" spans="2:2" x14ac:dyDescent="0.2">
      <c r="B813" s="1"/>
    </row>
    <row r="814" spans="2:2" x14ac:dyDescent="0.2">
      <c r="B814" s="1"/>
    </row>
    <row r="815" spans="2:2" x14ac:dyDescent="0.2">
      <c r="B815" s="1"/>
    </row>
    <row r="816" spans="2:2" x14ac:dyDescent="0.2">
      <c r="B816" s="1"/>
    </row>
    <row r="817" spans="2:2" x14ac:dyDescent="0.2">
      <c r="B817" s="1"/>
    </row>
    <row r="818" spans="2:2" x14ac:dyDescent="0.2">
      <c r="B818" s="1"/>
    </row>
    <row r="819" spans="2:2" x14ac:dyDescent="0.2">
      <c r="B819" s="1"/>
    </row>
    <row r="820" spans="2:2" x14ac:dyDescent="0.2">
      <c r="B820" s="1"/>
    </row>
    <row r="821" spans="2:2" x14ac:dyDescent="0.2">
      <c r="B821" s="1"/>
    </row>
    <row r="822" spans="2:2" x14ac:dyDescent="0.2">
      <c r="B822" s="1"/>
    </row>
    <row r="823" spans="2:2" x14ac:dyDescent="0.2">
      <c r="B823" s="1"/>
    </row>
    <row r="824" spans="2:2" x14ac:dyDescent="0.2">
      <c r="B824" s="1"/>
    </row>
    <row r="825" spans="2:2" x14ac:dyDescent="0.2">
      <c r="B825" s="1"/>
    </row>
    <row r="826" spans="2:2" x14ac:dyDescent="0.2">
      <c r="B826" s="1"/>
    </row>
    <row r="827" spans="2:2" x14ac:dyDescent="0.2">
      <c r="B827" s="1"/>
    </row>
    <row r="828" spans="2:2" x14ac:dyDescent="0.2">
      <c r="B828" s="1"/>
    </row>
    <row r="829" spans="2:2" x14ac:dyDescent="0.2">
      <c r="B829" s="1"/>
    </row>
    <row r="830" spans="2:2" x14ac:dyDescent="0.2">
      <c r="B830" s="1"/>
    </row>
    <row r="831" spans="2:2" x14ac:dyDescent="0.2">
      <c r="B831" s="1"/>
    </row>
    <row r="832" spans="2:2" x14ac:dyDescent="0.2">
      <c r="B832" s="1"/>
    </row>
    <row r="833" spans="2:2" x14ac:dyDescent="0.2">
      <c r="B833" s="1"/>
    </row>
    <row r="834" spans="2:2" x14ac:dyDescent="0.2">
      <c r="B834" s="1"/>
    </row>
    <row r="835" spans="2:2" x14ac:dyDescent="0.2">
      <c r="B835" s="1"/>
    </row>
    <row r="836" spans="2:2" x14ac:dyDescent="0.2">
      <c r="B836" s="1"/>
    </row>
    <row r="837" spans="2:2" x14ac:dyDescent="0.2">
      <c r="B837" s="1"/>
    </row>
    <row r="838" spans="2:2" x14ac:dyDescent="0.2">
      <c r="B838" s="1"/>
    </row>
    <row r="839" spans="2:2" x14ac:dyDescent="0.2">
      <c r="B839" s="1"/>
    </row>
    <row r="840" spans="2:2" x14ac:dyDescent="0.2">
      <c r="B840" s="1"/>
    </row>
    <row r="841" spans="2:2" x14ac:dyDescent="0.2">
      <c r="B841" s="1"/>
    </row>
    <row r="842" spans="2:2" x14ac:dyDescent="0.2">
      <c r="B842" s="1"/>
    </row>
    <row r="843" spans="2:2" x14ac:dyDescent="0.2">
      <c r="B843" s="1"/>
    </row>
    <row r="844" spans="2:2" x14ac:dyDescent="0.2">
      <c r="B844" s="1"/>
    </row>
    <row r="845" spans="2:2" x14ac:dyDescent="0.2">
      <c r="B845" s="1"/>
    </row>
    <row r="846" spans="2:2" x14ac:dyDescent="0.2">
      <c r="B846" s="1"/>
    </row>
    <row r="847" spans="2:2" x14ac:dyDescent="0.2">
      <c r="B847" s="1"/>
    </row>
    <row r="848" spans="2:2" x14ac:dyDescent="0.2">
      <c r="B848" s="1"/>
    </row>
    <row r="849" spans="2:2" x14ac:dyDescent="0.2">
      <c r="B849" s="1"/>
    </row>
    <row r="850" spans="2:2" x14ac:dyDescent="0.2">
      <c r="B850" s="1"/>
    </row>
    <row r="851" spans="2:2" x14ac:dyDescent="0.2">
      <c r="B851" s="1"/>
    </row>
    <row r="852" spans="2:2" x14ac:dyDescent="0.2">
      <c r="B852" s="1"/>
    </row>
    <row r="853" spans="2:2" x14ac:dyDescent="0.2">
      <c r="B853" s="1"/>
    </row>
    <row r="854" spans="2:2" x14ac:dyDescent="0.2">
      <c r="B854" s="1"/>
    </row>
    <row r="855" spans="2:2" x14ac:dyDescent="0.2">
      <c r="B855" s="1"/>
    </row>
    <row r="856" spans="2:2" x14ac:dyDescent="0.2">
      <c r="B856" s="1"/>
    </row>
    <row r="857" spans="2:2" x14ac:dyDescent="0.2">
      <c r="B857" s="1"/>
    </row>
    <row r="858" spans="2:2" x14ac:dyDescent="0.2">
      <c r="B858" s="1"/>
    </row>
    <row r="859" spans="2:2" x14ac:dyDescent="0.2">
      <c r="B859" s="1"/>
    </row>
    <row r="860" spans="2:2" x14ac:dyDescent="0.2">
      <c r="B860" s="1"/>
    </row>
    <row r="861" spans="2:2" x14ac:dyDescent="0.2">
      <c r="B861" s="1"/>
    </row>
    <row r="862" spans="2:2" x14ac:dyDescent="0.2">
      <c r="B862" s="1"/>
    </row>
    <row r="863" spans="2:2" x14ac:dyDescent="0.2">
      <c r="B863" s="1"/>
    </row>
    <row r="864" spans="2:2" x14ac:dyDescent="0.2">
      <c r="B864" s="1"/>
    </row>
    <row r="865" spans="2:2" x14ac:dyDescent="0.2">
      <c r="B865" s="1"/>
    </row>
    <row r="866" spans="2:2" x14ac:dyDescent="0.2">
      <c r="B866" s="1"/>
    </row>
    <row r="867" spans="2:2" x14ac:dyDescent="0.2">
      <c r="B867" s="1"/>
    </row>
    <row r="868" spans="2:2" x14ac:dyDescent="0.2">
      <c r="B868" s="1"/>
    </row>
    <row r="869" spans="2:2" x14ac:dyDescent="0.2">
      <c r="B869" s="1"/>
    </row>
    <row r="870" spans="2:2" x14ac:dyDescent="0.2">
      <c r="B870" s="1"/>
    </row>
    <row r="871" spans="2:2" x14ac:dyDescent="0.2">
      <c r="B871" s="1"/>
    </row>
    <row r="872" spans="2:2" x14ac:dyDescent="0.2">
      <c r="B872" s="1"/>
    </row>
    <row r="873" spans="2:2" x14ac:dyDescent="0.2">
      <c r="B873" s="1"/>
    </row>
    <row r="874" spans="2:2" x14ac:dyDescent="0.2">
      <c r="B874" s="1"/>
    </row>
    <row r="875" spans="2:2" x14ac:dyDescent="0.2">
      <c r="B875" s="1"/>
    </row>
    <row r="876" spans="2:2" x14ac:dyDescent="0.2">
      <c r="B876" s="1"/>
    </row>
    <row r="877" spans="2:2" x14ac:dyDescent="0.2">
      <c r="B877" s="1"/>
    </row>
    <row r="878" spans="2:2" x14ac:dyDescent="0.2">
      <c r="B878" s="1"/>
    </row>
    <row r="879" spans="2:2" x14ac:dyDescent="0.2">
      <c r="B879" s="1"/>
    </row>
    <row r="880" spans="2:2" x14ac:dyDescent="0.2">
      <c r="B880" s="1"/>
    </row>
    <row r="881" spans="2:2" x14ac:dyDescent="0.2">
      <c r="B881" s="1"/>
    </row>
    <row r="882" spans="2:2" x14ac:dyDescent="0.2">
      <c r="B882" s="1"/>
    </row>
    <row r="883" spans="2:2" x14ac:dyDescent="0.2">
      <c r="B883" s="1"/>
    </row>
    <row r="884" spans="2:2" x14ac:dyDescent="0.2">
      <c r="B884" s="1"/>
    </row>
    <row r="885" spans="2:2" x14ac:dyDescent="0.2">
      <c r="B885" s="1"/>
    </row>
    <row r="886" spans="2:2" x14ac:dyDescent="0.2">
      <c r="B886" s="1"/>
    </row>
    <row r="887" spans="2:2" x14ac:dyDescent="0.2">
      <c r="B887" s="1"/>
    </row>
    <row r="888" spans="2:2" x14ac:dyDescent="0.2">
      <c r="B888" s="1"/>
    </row>
    <row r="889" spans="2:2" x14ac:dyDescent="0.2">
      <c r="B889" s="1"/>
    </row>
    <row r="890" spans="2:2" x14ac:dyDescent="0.2">
      <c r="B890" s="1"/>
    </row>
    <row r="891" spans="2:2" x14ac:dyDescent="0.2">
      <c r="B891" s="1"/>
    </row>
    <row r="892" spans="2:2" x14ac:dyDescent="0.2">
      <c r="B892" s="1"/>
    </row>
    <row r="893" spans="2:2" x14ac:dyDescent="0.2">
      <c r="B893" s="1"/>
    </row>
    <row r="894" spans="2:2" x14ac:dyDescent="0.2">
      <c r="B894" s="1"/>
    </row>
    <row r="895" spans="2:2" x14ac:dyDescent="0.2">
      <c r="B895" s="1"/>
    </row>
    <row r="896" spans="2:2" x14ac:dyDescent="0.2">
      <c r="B896" s="1"/>
    </row>
    <row r="897" spans="2:2" x14ac:dyDescent="0.2">
      <c r="B897" s="1"/>
    </row>
    <row r="898" spans="2:2" x14ac:dyDescent="0.2">
      <c r="B898" s="1"/>
    </row>
    <row r="899" spans="2:2" x14ac:dyDescent="0.2">
      <c r="B899" s="1"/>
    </row>
    <row r="900" spans="2:2" x14ac:dyDescent="0.2">
      <c r="B900" s="1"/>
    </row>
    <row r="901" spans="2:2" x14ac:dyDescent="0.2">
      <c r="B901" s="1"/>
    </row>
    <row r="902" spans="2:2" x14ac:dyDescent="0.2">
      <c r="B902" s="1"/>
    </row>
    <row r="903" spans="2:2" x14ac:dyDescent="0.2">
      <c r="B903" s="1"/>
    </row>
    <row r="904" spans="2:2" x14ac:dyDescent="0.2">
      <c r="B904" s="1"/>
    </row>
    <row r="905" spans="2:2" x14ac:dyDescent="0.2">
      <c r="B905" s="1"/>
    </row>
    <row r="906" spans="2:2" x14ac:dyDescent="0.2">
      <c r="B906" s="1"/>
    </row>
    <row r="907" spans="2:2" x14ac:dyDescent="0.2">
      <c r="B907" s="1"/>
    </row>
    <row r="908" spans="2:2" x14ac:dyDescent="0.2">
      <c r="B908" s="1"/>
    </row>
    <row r="909" spans="2:2" x14ac:dyDescent="0.2">
      <c r="B909" s="1"/>
    </row>
    <row r="910" spans="2:2" x14ac:dyDescent="0.2">
      <c r="B910" s="1"/>
    </row>
    <row r="911" spans="2:2" x14ac:dyDescent="0.2">
      <c r="B911" s="1"/>
    </row>
    <row r="912" spans="2:2" x14ac:dyDescent="0.2">
      <c r="B912" s="1"/>
    </row>
    <row r="913" spans="2:2" x14ac:dyDescent="0.2">
      <c r="B913" s="1"/>
    </row>
    <row r="914" spans="2:2" x14ac:dyDescent="0.2">
      <c r="B914" s="1"/>
    </row>
    <row r="915" spans="2:2" x14ac:dyDescent="0.2">
      <c r="B915" s="1"/>
    </row>
    <row r="916" spans="2:2" x14ac:dyDescent="0.2">
      <c r="B916" s="1"/>
    </row>
    <row r="917" spans="2:2" x14ac:dyDescent="0.2">
      <c r="B917" s="1"/>
    </row>
    <row r="918" spans="2:2" x14ac:dyDescent="0.2">
      <c r="B918" s="1"/>
    </row>
    <row r="919" spans="2:2" x14ac:dyDescent="0.2">
      <c r="B919" s="1"/>
    </row>
    <row r="920" spans="2:2" x14ac:dyDescent="0.2">
      <c r="B920" s="1"/>
    </row>
    <row r="921" spans="2:2" x14ac:dyDescent="0.2">
      <c r="B921" s="1"/>
    </row>
    <row r="922" spans="2:2" x14ac:dyDescent="0.2">
      <c r="B922" s="1"/>
    </row>
    <row r="923" spans="2:2" x14ac:dyDescent="0.2">
      <c r="B923" s="1"/>
    </row>
    <row r="924" spans="2:2" x14ac:dyDescent="0.2">
      <c r="B924" s="1"/>
    </row>
    <row r="925" spans="2:2" x14ac:dyDescent="0.2">
      <c r="B925" s="1"/>
    </row>
    <row r="926" spans="2:2" x14ac:dyDescent="0.2">
      <c r="B926" s="1"/>
    </row>
    <row r="927" spans="2:2" x14ac:dyDescent="0.2">
      <c r="B927" s="1"/>
    </row>
    <row r="928" spans="2:2" x14ac:dyDescent="0.2">
      <c r="B928" s="1"/>
    </row>
    <row r="929" spans="2:2" x14ac:dyDescent="0.2">
      <c r="B929" s="1"/>
    </row>
    <row r="930" spans="2:2" x14ac:dyDescent="0.2">
      <c r="B930" s="1"/>
    </row>
    <row r="931" spans="2:2" x14ac:dyDescent="0.2">
      <c r="B931" s="1"/>
    </row>
    <row r="932" spans="2:2" x14ac:dyDescent="0.2">
      <c r="B932" s="1"/>
    </row>
    <row r="933" spans="2:2" x14ac:dyDescent="0.2">
      <c r="B933" s="1"/>
    </row>
    <row r="934" spans="2:2" x14ac:dyDescent="0.2">
      <c r="B934" s="1"/>
    </row>
    <row r="935" spans="2:2" x14ac:dyDescent="0.2">
      <c r="B935" s="1"/>
    </row>
    <row r="936" spans="2:2" x14ac:dyDescent="0.2">
      <c r="B936" s="1"/>
    </row>
    <row r="937" spans="2:2" x14ac:dyDescent="0.2">
      <c r="B937" s="1"/>
    </row>
    <row r="938" spans="2:2" x14ac:dyDescent="0.2">
      <c r="B938" s="1"/>
    </row>
    <row r="939" spans="2:2" x14ac:dyDescent="0.2">
      <c r="B939" s="1"/>
    </row>
    <row r="940" spans="2:2" x14ac:dyDescent="0.2">
      <c r="B940" s="1"/>
    </row>
    <row r="941" spans="2:2" x14ac:dyDescent="0.2">
      <c r="B941" s="1"/>
    </row>
    <row r="942" spans="2:2" x14ac:dyDescent="0.2">
      <c r="B942" s="1"/>
    </row>
    <row r="943" spans="2:2" x14ac:dyDescent="0.2">
      <c r="B943" s="1"/>
    </row>
    <row r="944" spans="2:2" x14ac:dyDescent="0.2">
      <c r="B944" s="1"/>
    </row>
    <row r="945" spans="2:2" x14ac:dyDescent="0.2">
      <c r="B945" s="1"/>
    </row>
    <row r="946" spans="2:2" x14ac:dyDescent="0.2">
      <c r="B946" s="1"/>
    </row>
    <row r="947" spans="2:2" x14ac:dyDescent="0.2">
      <c r="B947" s="1"/>
    </row>
    <row r="948" spans="2:2" x14ac:dyDescent="0.2">
      <c r="B948" s="1"/>
    </row>
    <row r="949" spans="2:2" x14ac:dyDescent="0.2">
      <c r="B949" s="1"/>
    </row>
    <row r="950" spans="2:2" x14ac:dyDescent="0.2">
      <c r="B950" s="1"/>
    </row>
    <row r="951" spans="2:2" x14ac:dyDescent="0.2">
      <c r="B951" s="1"/>
    </row>
    <row r="952" spans="2:2" x14ac:dyDescent="0.2">
      <c r="B952" s="1"/>
    </row>
    <row r="953" spans="2:2" x14ac:dyDescent="0.2">
      <c r="B953" s="1"/>
    </row>
    <row r="954" spans="2:2" x14ac:dyDescent="0.2">
      <c r="B954" s="1"/>
    </row>
    <row r="955" spans="2:2" x14ac:dyDescent="0.2">
      <c r="B955" s="1"/>
    </row>
    <row r="956" spans="2:2" x14ac:dyDescent="0.2">
      <c r="B956" s="1"/>
    </row>
    <row r="957" spans="2:2" x14ac:dyDescent="0.2">
      <c r="B957" s="1"/>
    </row>
    <row r="958" spans="2:2" x14ac:dyDescent="0.2">
      <c r="B958" s="1"/>
    </row>
    <row r="959" spans="2:2" x14ac:dyDescent="0.2">
      <c r="B959" s="1"/>
    </row>
    <row r="960" spans="2:2" x14ac:dyDescent="0.2">
      <c r="B960" s="1"/>
    </row>
    <row r="961" spans="2:2" x14ac:dyDescent="0.2">
      <c r="B961" s="1"/>
    </row>
    <row r="962" spans="2:2" x14ac:dyDescent="0.2">
      <c r="B962" s="1"/>
    </row>
    <row r="963" spans="2:2" x14ac:dyDescent="0.2">
      <c r="B963" s="1"/>
    </row>
    <row r="964" spans="2:2" x14ac:dyDescent="0.2">
      <c r="B964" s="1"/>
    </row>
    <row r="965" spans="2:2" x14ac:dyDescent="0.2">
      <c r="B965" s="1"/>
    </row>
    <row r="966" spans="2:2" x14ac:dyDescent="0.2">
      <c r="B966" s="1"/>
    </row>
    <row r="967" spans="2:2" x14ac:dyDescent="0.2">
      <c r="B967" s="1"/>
    </row>
    <row r="968" spans="2:2" x14ac:dyDescent="0.2">
      <c r="B968" s="1"/>
    </row>
    <row r="969" spans="2:2" x14ac:dyDescent="0.2">
      <c r="B969" s="1"/>
    </row>
    <row r="970" spans="2:2" x14ac:dyDescent="0.2">
      <c r="B970" s="1"/>
    </row>
    <row r="971" spans="2:2" x14ac:dyDescent="0.2">
      <c r="B971" s="1"/>
    </row>
    <row r="972" spans="2:2" x14ac:dyDescent="0.2">
      <c r="B972" s="1"/>
    </row>
    <row r="973" spans="2:2" x14ac:dyDescent="0.2">
      <c r="B973" s="1"/>
    </row>
    <row r="974" spans="2:2" x14ac:dyDescent="0.2">
      <c r="B974" s="1"/>
    </row>
    <row r="975" spans="2:2" x14ac:dyDescent="0.2">
      <c r="B975" s="1"/>
    </row>
    <row r="976" spans="2:2" x14ac:dyDescent="0.2">
      <c r="B976" s="1"/>
    </row>
    <row r="977" spans="2:2" x14ac:dyDescent="0.2">
      <c r="B977" s="1"/>
    </row>
    <row r="978" spans="2:2" x14ac:dyDescent="0.2">
      <c r="B978" s="1"/>
    </row>
    <row r="979" spans="2:2" x14ac:dyDescent="0.2">
      <c r="B979" s="1"/>
    </row>
    <row r="980" spans="2:2" x14ac:dyDescent="0.2">
      <c r="B980" s="1"/>
    </row>
    <row r="981" spans="2:2" x14ac:dyDescent="0.2">
      <c r="B981" s="1"/>
    </row>
    <row r="982" spans="2:2" x14ac:dyDescent="0.2">
      <c r="B982" s="1"/>
    </row>
    <row r="983" spans="2:2" x14ac:dyDescent="0.2">
      <c r="B983" s="1"/>
    </row>
    <row r="984" spans="2:2" x14ac:dyDescent="0.2">
      <c r="B984" s="1"/>
    </row>
    <row r="985" spans="2:2" x14ac:dyDescent="0.2">
      <c r="B985" s="1"/>
    </row>
    <row r="986" spans="2:2" x14ac:dyDescent="0.2">
      <c r="B986" s="1"/>
    </row>
    <row r="987" spans="2:2" x14ac:dyDescent="0.2">
      <c r="B987" s="1"/>
    </row>
    <row r="988" spans="2:2" x14ac:dyDescent="0.2">
      <c r="B988" s="1"/>
    </row>
    <row r="989" spans="2:2" x14ac:dyDescent="0.2">
      <c r="B989" s="1"/>
    </row>
    <row r="990" spans="2:2" x14ac:dyDescent="0.2">
      <c r="B990" s="1"/>
    </row>
    <row r="991" spans="2:2" x14ac:dyDescent="0.2">
      <c r="B991" s="1"/>
    </row>
    <row r="992" spans="2:2" x14ac:dyDescent="0.2">
      <c r="B992" s="1"/>
    </row>
    <row r="993" spans="2:2" x14ac:dyDescent="0.2">
      <c r="B993" s="1"/>
    </row>
    <row r="994" spans="2:2" x14ac:dyDescent="0.2">
      <c r="B994" s="1"/>
    </row>
    <row r="995" spans="2:2" x14ac:dyDescent="0.2">
      <c r="B995" s="1"/>
    </row>
    <row r="996" spans="2:2" x14ac:dyDescent="0.2">
      <c r="B996" s="1"/>
    </row>
    <row r="997" spans="2:2" x14ac:dyDescent="0.2">
      <c r="B997" s="1"/>
    </row>
    <row r="998" spans="2:2" x14ac:dyDescent="0.2">
      <c r="B998" s="1"/>
    </row>
    <row r="999" spans="2:2" x14ac:dyDescent="0.2">
      <c r="B999" s="1"/>
    </row>
    <row r="1000" spans="2:2" x14ac:dyDescent="0.2">
      <c r="B1000" s="1"/>
    </row>
    <row r="1001" spans="2:2" x14ac:dyDescent="0.2">
      <c r="B1001" s="1"/>
    </row>
    <row r="1002" spans="2:2" x14ac:dyDescent="0.2">
      <c r="B1002" s="1"/>
    </row>
    <row r="1003" spans="2:2" x14ac:dyDescent="0.2">
      <c r="B1003" s="1"/>
    </row>
    <row r="1004" spans="2:2" x14ac:dyDescent="0.2">
      <c r="B1004" s="1"/>
    </row>
    <row r="1005" spans="2:2" x14ac:dyDescent="0.2">
      <c r="B1005" s="1"/>
    </row>
    <row r="1006" spans="2:2" x14ac:dyDescent="0.2">
      <c r="B1006" s="1"/>
    </row>
    <row r="1007" spans="2:2" x14ac:dyDescent="0.2">
      <c r="B1007" s="1"/>
    </row>
    <row r="1008" spans="2:2" x14ac:dyDescent="0.2">
      <c r="B1008" s="1"/>
    </row>
    <row r="1009" spans="2:2" x14ac:dyDescent="0.2">
      <c r="B1009" s="1"/>
    </row>
    <row r="1010" spans="2:2" x14ac:dyDescent="0.2">
      <c r="B1010" s="1"/>
    </row>
    <row r="1011" spans="2:2" x14ac:dyDescent="0.2">
      <c r="B1011" s="1"/>
    </row>
    <row r="1012" spans="2:2" x14ac:dyDescent="0.2">
      <c r="B1012" s="1"/>
    </row>
    <row r="1013" spans="2:2" x14ac:dyDescent="0.2">
      <c r="B1013" s="1"/>
    </row>
    <row r="1014" spans="2:2" x14ac:dyDescent="0.2">
      <c r="B1014" s="1"/>
    </row>
    <row r="1015" spans="2:2" x14ac:dyDescent="0.2">
      <c r="B1015" s="1"/>
    </row>
    <row r="1016" spans="2:2" x14ac:dyDescent="0.2">
      <c r="B1016" s="1"/>
    </row>
    <row r="1017" spans="2:2" x14ac:dyDescent="0.2">
      <c r="B1017" s="1"/>
    </row>
    <row r="1018" spans="2:2" x14ac:dyDescent="0.2">
      <c r="B1018" s="1"/>
    </row>
    <row r="1019" spans="2:2" x14ac:dyDescent="0.2">
      <c r="B1019" s="1"/>
    </row>
    <row r="1020" spans="2:2" x14ac:dyDescent="0.2">
      <c r="B1020" s="1"/>
    </row>
    <row r="1021" spans="2:2" x14ac:dyDescent="0.2">
      <c r="B1021" s="1"/>
    </row>
    <row r="1022" spans="2:2" x14ac:dyDescent="0.2">
      <c r="B1022" s="1"/>
    </row>
    <row r="1023" spans="2:2" x14ac:dyDescent="0.2">
      <c r="B1023" s="1"/>
    </row>
    <row r="1024" spans="2:2" x14ac:dyDescent="0.2">
      <c r="B1024" s="1"/>
    </row>
    <row r="1025" spans="2:2" x14ac:dyDescent="0.2">
      <c r="B1025" s="1"/>
    </row>
    <row r="1026" spans="2:2" x14ac:dyDescent="0.2">
      <c r="B1026" s="1"/>
    </row>
    <row r="1027" spans="2:2" x14ac:dyDescent="0.2">
      <c r="B1027" s="1"/>
    </row>
    <row r="1028" spans="2:2" x14ac:dyDescent="0.2">
      <c r="B1028" s="1"/>
    </row>
    <row r="1029" spans="2:2" x14ac:dyDescent="0.2">
      <c r="B1029" s="1"/>
    </row>
    <row r="1030" spans="2:2" x14ac:dyDescent="0.2">
      <c r="B1030" s="1"/>
    </row>
    <row r="1031" spans="2:2" x14ac:dyDescent="0.2">
      <c r="B1031" s="1"/>
    </row>
    <row r="1032" spans="2:2" x14ac:dyDescent="0.2">
      <c r="B1032" s="1"/>
    </row>
    <row r="1033" spans="2:2" x14ac:dyDescent="0.2">
      <c r="B1033" s="1"/>
    </row>
    <row r="1034" spans="2:2" x14ac:dyDescent="0.2">
      <c r="B1034" s="1"/>
    </row>
    <row r="1035" spans="2:2" x14ac:dyDescent="0.2">
      <c r="B1035" s="1"/>
    </row>
    <row r="1036" spans="2:2" x14ac:dyDescent="0.2">
      <c r="B1036" s="1"/>
    </row>
    <row r="1037" spans="2:2" x14ac:dyDescent="0.2">
      <c r="B1037" s="1"/>
    </row>
    <row r="1038" spans="2:2" x14ac:dyDescent="0.2">
      <c r="B1038" s="1"/>
    </row>
    <row r="1039" spans="2:2" x14ac:dyDescent="0.2">
      <c r="B1039" s="1"/>
    </row>
    <row r="1040" spans="2:2" x14ac:dyDescent="0.2">
      <c r="B1040" s="1"/>
    </row>
    <row r="1041" spans="2:2" x14ac:dyDescent="0.2">
      <c r="B1041" s="1"/>
    </row>
    <row r="1042" spans="2:2" x14ac:dyDescent="0.2">
      <c r="B1042" s="1"/>
    </row>
    <row r="1043" spans="2:2" x14ac:dyDescent="0.2">
      <c r="B1043" s="1"/>
    </row>
    <row r="1044" spans="2:2" x14ac:dyDescent="0.2">
      <c r="B1044" s="1"/>
    </row>
    <row r="1045" spans="2:2" x14ac:dyDescent="0.2">
      <c r="B1045" s="1"/>
    </row>
    <row r="1046" spans="2:2" x14ac:dyDescent="0.2">
      <c r="B1046" s="1"/>
    </row>
    <row r="1047" spans="2:2" x14ac:dyDescent="0.2">
      <c r="B1047" s="1"/>
    </row>
    <row r="1048" spans="2:2" x14ac:dyDescent="0.2">
      <c r="B1048" s="1"/>
    </row>
    <row r="1049" spans="2:2" x14ac:dyDescent="0.2">
      <c r="B1049" s="1"/>
    </row>
    <row r="1050" spans="2:2" x14ac:dyDescent="0.2">
      <c r="B1050" s="1"/>
    </row>
    <row r="1051" spans="2:2" x14ac:dyDescent="0.2">
      <c r="B1051" s="1"/>
    </row>
    <row r="1052" spans="2:2" x14ac:dyDescent="0.2">
      <c r="B1052" s="1"/>
    </row>
    <row r="1053" spans="2:2" x14ac:dyDescent="0.2">
      <c r="B1053" s="1"/>
    </row>
    <row r="1054" spans="2:2" x14ac:dyDescent="0.2">
      <c r="B1054" s="1"/>
    </row>
    <row r="1055" spans="2:2" x14ac:dyDescent="0.2">
      <c r="B1055" s="1"/>
    </row>
    <row r="1056" spans="2:2" x14ac:dyDescent="0.2">
      <c r="B1056" s="1"/>
    </row>
    <row r="1057" spans="2:2" x14ac:dyDescent="0.2">
      <c r="B1057" s="1"/>
    </row>
    <row r="1058" spans="2:2" x14ac:dyDescent="0.2">
      <c r="B1058" s="1"/>
    </row>
    <row r="1059" spans="2:2" x14ac:dyDescent="0.2">
      <c r="B1059" s="1"/>
    </row>
    <row r="1060" spans="2:2" x14ac:dyDescent="0.2">
      <c r="B1060" s="1"/>
    </row>
    <row r="1061" spans="2:2" x14ac:dyDescent="0.2">
      <c r="B1061" s="1"/>
    </row>
    <row r="1062" spans="2:2" x14ac:dyDescent="0.2">
      <c r="B1062" s="1"/>
    </row>
    <row r="1063" spans="2:2" x14ac:dyDescent="0.2">
      <c r="B1063" s="1"/>
    </row>
    <row r="1064" spans="2:2" x14ac:dyDescent="0.2">
      <c r="B1064" s="1"/>
    </row>
    <row r="1065" spans="2:2" x14ac:dyDescent="0.2">
      <c r="B1065" s="1"/>
    </row>
    <row r="1066" spans="2:2" x14ac:dyDescent="0.2">
      <c r="B1066" s="1"/>
    </row>
    <row r="1067" spans="2:2" x14ac:dyDescent="0.2">
      <c r="B1067" s="1"/>
    </row>
    <row r="1068" spans="2:2" x14ac:dyDescent="0.2">
      <c r="B1068" s="1"/>
    </row>
    <row r="1069" spans="2:2" x14ac:dyDescent="0.2">
      <c r="B1069" s="1"/>
    </row>
    <row r="1070" spans="2:2" x14ac:dyDescent="0.2">
      <c r="B1070" s="1"/>
    </row>
    <row r="1071" spans="2:2" x14ac:dyDescent="0.2">
      <c r="B1071" s="1"/>
    </row>
    <row r="1072" spans="2:2" x14ac:dyDescent="0.2">
      <c r="B1072" s="1"/>
    </row>
    <row r="1073" spans="2:2" x14ac:dyDescent="0.2">
      <c r="B1073" s="1"/>
    </row>
    <row r="1074" spans="2:2" x14ac:dyDescent="0.2">
      <c r="B1074" s="1"/>
    </row>
    <row r="1075" spans="2:2" x14ac:dyDescent="0.2">
      <c r="B1075" s="1"/>
    </row>
    <row r="1076" spans="2:2" x14ac:dyDescent="0.2">
      <c r="B1076" s="1"/>
    </row>
    <row r="1077" spans="2:2" x14ac:dyDescent="0.2">
      <c r="B1077" s="1"/>
    </row>
    <row r="1078" spans="2:2" x14ac:dyDescent="0.2">
      <c r="B1078" s="1"/>
    </row>
    <row r="1079" spans="2:2" x14ac:dyDescent="0.2">
      <c r="B1079" s="1"/>
    </row>
    <row r="1080" spans="2:2" x14ac:dyDescent="0.2">
      <c r="B1080" s="1"/>
    </row>
    <row r="1081" spans="2:2" x14ac:dyDescent="0.2">
      <c r="B1081" s="1"/>
    </row>
    <row r="1082" spans="2:2" x14ac:dyDescent="0.2">
      <c r="B1082" s="1"/>
    </row>
    <row r="1083" spans="2:2" x14ac:dyDescent="0.2">
      <c r="B1083" s="1"/>
    </row>
    <row r="1084" spans="2:2" x14ac:dyDescent="0.2">
      <c r="B1084" s="1"/>
    </row>
    <row r="1085" spans="2:2" x14ac:dyDescent="0.2">
      <c r="B1085" s="1"/>
    </row>
    <row r="1086" spans="2:2" x14ac:dyDescent="0.2">
      <c r="B1086" s="1"/>
    </row>
    <row r="1087" spans="2:2" x14ac:dyDescent="0.2">
      <c r="B1087" s="1"/>
    </row>
    <row r="1088" spans="2:2" x14ac:dyDescent="0.2">
      <c r="B1088" s="1"/>
    </row>
    <row r="1089" spans="2:2" x14ac:dyDescent="0.2">
      <c r="B1089" s="1"/>
    </row>
    <row r="1090" spans="2:2" x14ac:dyDescent="0.2">
      <c r="B1090" s="1"/>
    </row>
    <row r="1091" spans="2:2" x14ac:dyDescent="0.2">
      <c r="B1091" s="1"/>
    </row>
    <row r="1092" spans="2:2" x14ac:dyDescent="0.2">
      <c r="B1092" s="1"/>
    </row>
    <row r="1093" spans="2:2" x14ac:dyDescent="0.2">
      <c r="B1093" s="1"/>
    </row>
    <row r="1094" spans="2:2" x14ac:dyDescent="0.2">
      <c r="B1094" s="1"/>
    </row>
    <row r="1095" spans="2:2" x14ac:dyDescent="0.2">
      <c r="B1095" s="1"/>
    </row>
    <row r="1096" spans="2:2" x14ac:dyDescent="0.2">
      <c r="B1096" s="1"/>
    </row>
    <row r="1097" spans="2:2" x14ac:dyDescent="0.2">
      <c r="B1097" s="1"/>
    </row>
    <row r="1098" spans="2:2" x14ac:dyDescent="0.2">
      <c r="B1098" s="1"/>
    </row>
    <row r="1099" spans="2:2" x14ac:dyDescent="0.2">
      <c r="B1099" s="1"/>
    </row>
    <row r="1100" spans="2:2" x14ac:dyDescent="0.2">
      <c r="B1100" s="1"/>
    </row>
    <row r="1101" spans="2:2" x14ac:dyDescent="0.2">
      <c r="B1101" s="1"/>
    </row>
    <row r="1102" spans="2:2" x14ac:dyDescent="0.2">
      <c r="B1102" s="1"/>
    </row>
    <row r="1103" spans="2:2" x14ac:dyDescent="0.2">
      <c r="B1103" s="1"/>
    </row>
    <row r="1104" spans="2:2" x14ac:dyDescent="0.2">
      <c r="B1104" s="1"/>
    </row>
    <row r="1105" spans="2:2" x14ac:dyDescent="0.2">
      <c r="B1105" s="1"/>
    </row>
    <row r="1106" spans="2:2" x14ac:dyDescent="0.2">
      <c r="B1106" s="1"/>
    </row>
    <row r="1107" spans="2:2" x14ac:dyDescent="0.2">
      <c r="B1107" s="1"/>
    </row>
    <row r="1108" spans="2:2" x14ac:dyDescent="0.2">
      <c r="B1108" s="1"/>
    </row>
    <row r="1109" spans="2:2" x14ac:dyDescent="0.2">
      <c r="B1109" s="1"/>
    </row>
    <row r="1110" spans="2:2" x14ac:dyDescent="0.2">
      <c r="B1110" s="1"/>
    </row>
    <row r="1111" spans="2:2" x14ac:dyDescent="0.2">
      <c r="B1111" s="1"/>
    </row>
    <row r="1112" spans="2:2" x14ac:dyDescent="0.2">
      <c r="B1112" s="1"/>
    </row>
    <row r="1113" spans="2:2" x14ac:dyDescent="0.2">
      <c r="B1113" s="1"/>
    </row>
    <row r="1114" spans="2:2" x14ac:dyDescent="0.2">
      <c r="B1114" s="1"/>
    </row>
    <row r="1115" spans="2:2" x14ac:dyDescent="0.2">
      <c r="B1115" s="1"/>
    </row>
    <row r="1116" spans="2:2" x14ac:dyDescent="0.2">
      <c r="B1116" s="1"/>
    </row>
    <row r="1117" spans="2:2" x14ac:dyDescent="0.2">
      <c r="B1117" s="1"/>
    </row>
    <row r="1118" spans="2:2" x14ac:dyDescent="0.2">
      <c r="B1118" s="1"/>
    </row>
    <row r="1119" spans="2:2" x14ac:dyDescent="0.2">
      <c r="B1119" s="1"/>
    </row>
    <row r="1120" spans="2:2" x14ac:dyDescent="0.2">
      <c r="B1120" s="1"/>
    </row>
    <row r="1121" spans="2:2" x14ac:dyDescent="0.2">
      <c r="B1121" s="1"/>
    </row>
    <row r="1122" spans="2:2" x14ac:dyDescent="0.2">
      <c r="B1122" s="1"/>
    </row>
    <row r="1123" spans="2:2" x14ac:dyDescent="0.2">
      <c r="B1123" s="1"/>
    </row>
    <row r="1124" spans="2:2" x14ac:dyDescent="0.2">
      <c r="B1124" s="1"/>
    </row>
    <row r="1125" spans="2:2" x14ac:dyDescent="0.2">
      <c r="B1125" s="1"/>
    </row>
    <row r="1126" spans="2:2" x14ac:dyDescent="0.2">
      <c r="B1126" s="1"/>
    </row>
    <row r="1127" spans="2:2" x14ac:dyDescent="0.2">
      <c r="B1127" s="1"/>
    </row>
    <row r="1128" spans="2:2" x14ac:dyDescent="0.2">
      <c r="B1128" s="1"/>
    </row>
    <row r="1129" spans="2:2" x14ac:dyDescent="0.2">
      <c r="B1129" s="1"/>
    </row>
    <row r="1130" spans="2:2" x14ac:dyDescent="0.2">
      <c r="B1130" s="1"/>
    </row>
    <row r="1131" spans="2:2" x14ac:dyDescent="0.2">
      <c r="B1131" s="1"/>
    </row>
    <row r="1132" spans="2:2" x14ac:dyDescent="0.2">
      <c r="B1132" s="1"/>
    </row>
    <row r="1133" spans="2:2" x14ac:dyDescent="0.2">
      <c r="B1133" s="1"/>
    </row>
    <row r="1134" spans="2:2" x14ac:dyDescent="0.2">
      <c r="B1134" s="1"/>
    </row>
    <row r="1135" spans="2:2" x14ac:dyDescent="0.2">
      <c r="B1135" s="1"/>
    </row>
    <row r="1136" spans="2:2" x14ac:dyDescent="0.2">
      <c r="B1136" s="1"/>
    </row>
    <row r="1137" spans="2:2" x14ac:dyDescent="0.2">
      <c r="B1137" s="1"/>
    </row>
    <row r="1138" spans="2:2" x14ac:dyDescent="0.2">
      <c r="B1138" s="1"/>
    </row>
    <row r="1139" spans="2:2" x14ac:dyDescent="0.2">
      <c r="B1139" s="1"/>
    </row>
    <row r="1140" spans="2:2" x14ac:dyDescent="0.2">
      <c r="B1140" s="1"/>
    </row>
    <row r="1141" spans="2:2" x14ac:dyDescent="0.2">
      <c r="B1141" s="1"/>
    </row>
    <row r="1142" spans="2:2" x14ac:dyDescent="0.2">
      <c r="B1142" s="1"/>
    </row>
    <row r="1143" spans="2:2" x14ac:dyDescent="0.2">
      <c r="B1143" s="1"/>
    </row>
    <row r="1144" spans="2:2" x14ac:dyDescent="0.2">
      <c r="B1144" s="1"/>
    </row>
    <row r="1145" spans="2:2" x14ac:dyDescent="0.2">
      <c r="B1145" s="1"/>
    </row>
    <row r="1146" spans="2:2" x14ac:dyDescent="0.2">
      <c r="B1146" s="1"/>
    </row>
    <row r="1147" spans="2:2" x14ac:dyDescent="0.2">
      <c r="B1147" s="1"/>
    </row>
    <row r="1148" spans="2:2" x14ac:dyDescent="0.2">
      <c r="B1148" s="1"/>
    </row>
    <row r="1149" spans="2:2" x14ac:dyDescent="0.2">
      <c r="B1149" s="1"/>
    </row>
    <row r="1150" spans="2:2" x14ac:dyDescent="0.2">
      <c r="B1150" s="1"/>
    </row>
    <row r="1151" spans="2:2" x14ac:dyDescent="0.2">
      <c r="B1151" s="1"/>
    </row>
    <row r="1152" spans="2:2" x14ac:dyDescent="0.2">
      <c r="B1152" s="1"/>
    </row>
    <row r="1153" spans="2:2" x14ac:dyDescent="0.2">
      <c r="B1153" s="1"/>
    </row>
    <row r="1154" spans="2:2" x14ac:dyDescent="0.2">
      <c r="B1154" s="1"/>
    </row>
    <row r="1155" spans="2:2" x14ac:dyDescent="0.2">
      <c r="B1155" s="1"/>
    </row>
    <row r="1156" spans="2:2" x14ac:dyDescent="0.2">
      <c r="B1156" s="1"/>
    </row>
    <row r="1157" spans="2:2" x14ac:dyDescent="0.2">
      <c r="B1157" s="1"/>
    </row>
    <row r="1158" spans="2:2" x14ac:dyDescent="0.2">
      <c r="B1158" s="1"/>
    </row>
    <row r="1159" spans="2:2" x14ac:dyDescent="0.2">
      <c r="B1159" s="1"/>
    </row>
    <row r="1160" spans="2:2" x14ac:dyDescent="0.2">
      <c r="B1160" s="1"/>
    </row>
    <row r="1161" spans="2:2" x14ac:dyDescent="0.2">
      <c r="B1161" s="1"/>
    </row>
    <row r="1162" spans="2:2" x14ac:dyDescent="0.2">
      <c r="B1162" s="1"/>
    </row>
    <row r="1163" spans="2:2" x14ac:dyDescent="0.2">
      <c r="B1163" s="1"/>
    </row>
    <row r="1164" spans="2:2" x14ac:dyDescent="0.2">
      <c r="B1164" s="1"/>
    </row>
    <row r="1165" spans="2:2" x14ac:dyDescent="0.2">
      <c r="B1165" s="1"/>
    </row>
    <row r="1166" spans="2:2" x14ac:dyDescent="0.2">
      <c r="B1166" s="1"/>
    </row>
    <row r="1167" spans="2:2" x14ac:dyDescent="0.2">
      <c r="B1167" s="1"/>
    </row>
    <row r="1168" spans="2:2" x14ac:dyDescent="0.2">
      <c r="B1168" s="1"/>
    </row>
    <row r="1169" spans="2:2" x14ac:dyDescent="0.2">
      <c r="B1169" s="1"/>
    </row>
    <row r="1170" spans="2:2" x14ac:dyDescent="0.2">
      <c r="B1170" s="1"/>
    </row>
    <row r="1171" spans="2:2" x14ac:dyDescent="0.2">
      <c r="B1171" s="1"/>
    </row>
    <row r="1172" spans="2:2" x14ac:dyDescent="0.2">
      <c r="B1172" s="1"/>
    </row>
    <row r="1173" spans="2:2" x14ac:dyDescent="0.2">
      <c r="B1173" s="1"/>
    </row>
    <row r="1174" spans="2:2" x14ac:dyDescent="0.2">
      <c r="B1174" s="1"/>
    </row>
    <row r="1175" spans="2:2" x14ac:dyDescent="0.2">
      <c r="B1175" s="1"/>
    </row>
    <row r="1176" spans="2:2" x14ac:dyDescent="0.2">
      <c r="B1176" s="1"/>
    </row>
    <row r="1177" spans="2:2" x14ac:dyDescent="0.2">
      <c r="B1177" s="1"/>
    </row>
    <row r="1178" spans="2:2" x14ac:dyDescent="0.2">
      <c r="B1178" s="1"/>
    </row>
    <row r="1179" spans="2:2" x14ac:dyDescent="0.2">
      <c r="B1179" s="1"/>
    </row>
    <row r="1180" spans="2:2" x14ac:dyDescent="0.2">
      <c r="B1180" s="1"/>
    </row>
    <row r="1181" spans="2:2" x14ac:dyDescent="0.2">
      <c r="B1181" s="1"/>
    </row>
    <row r="1182" spans="2:2" x14ac:dyDescent="0.2">
      <c r="B1182" s="1"/>
    </row>
    <row r="1183" spans="2:2" x14ac:dyDescent="0.2">
      <c r="B1183" s="1"/>
    </row>
    <row r="1184" spans="2:2" x14ac:dyDescent="0.2">
      <c r="B1184" s="1"/>
    </row>
    <row r="1185" spans="2:2" x14ac:dyDescent="0.2">
      <c r="B1185" s="1"/>
    </row>
    <row r="1186" spans="2:2" x14ac:dyDescent="0.2">
      <c r="B1186" s="1"/>
    </row>
    <row r="1187" spans="2:2" x14ac:dyDescent="0.2">
      <c r="B1187" s="1"/>
    </row>
    <row r="1188" spans="2:2" x14ac:dyDescent="0.2">
      <c r="B1188" s="1"/>
    </row>
    <row r="1189" spans="2:2" x14ac:dyDescent="0.2">
      <c r="B1189" s="1"/>
    </row>
    <row r="1190" spans="2:2" x14ac:dyDescent="0.2">
      <c r="B1190" s="1"/>
    </row>
    <row r="1191" spans="2:2" x14ac:dyDescent="0.2">
      <c r="B1191" s="1"/>
    </row>
    <row r="1192" spans="2:2" x14ac:dyDescent="0.2">
      <c r="B1192" s="1"/>
    </row>
    <row r="1193" spans="2:2" x14ac:dyDescent="0.2">
      <c r="B1193" s="1"/>
    </row>
    <row r="1194" spans="2:2" x14ac:dyDescent="0.2">
      <c r="B1194" s="1"/>
    </row>
    <row r="1195" spans="2:2" x14ac:dyDescent="0.2">
      <c r="B1195" s="1"/>
    </row>
    <row r="1196" spans="2:2" x14ac:dyDescent="0.2">
      <c r="B1196" s="1"/>
    </row>
    <row r="1197" spans="2:2" x14ac:dyDescent="0.2">
      <c r="B1197" s="1"/>
    </row>
    <row r="1198" spans="2:2" x14ac:dyDescent="0.2">
      <c r="B1198" s="1"/>
    </row>
    <row r="1199" spans="2:2" x14ac:dyDescent="0.2">
      <c r="B1199" s="1"/>
    </row>
    <row r="1200" spans="2:2" x14ac:dyDescent="0.2">
      <c r="B1200" s="1"/>
    </row>
    <row r="1201" spans="2:2" x14ac:dyDescent="0.2">
      <c r="B1201" s="1"/>
    </row>
    <row r="1202" spans="2:2" x14ac:dyDescent="0.2">
      <c r="B1202" s="1"/>
    </row>
    <row r="1203" spans="2:2" x14ac:dyDescent="0.2">
      <c r="B1203" s="1"/>
    </row>
    <row r="1204" spans="2:2" x14ac:dyDescent="0.2">
      <c r="B1204" s="1"/>
    </row>
    <row r="1205" spans="2:2" x14ac:dyDescent="0.2">
      <c r="B1205" s="1"/>
    </row>
    <row r="1206" spans="2:2" x14ac:dyDescent="0.2">
      <c r="B1206" s="1"/>
    </row>
    <row r="1207" spans="2:2" x14ac:dyDescent="0.2">
      <c r="B1207" s="1"/>
    </row>
    <row r="1208" spans="2:2" x14ac:dyDescent="0.2">
      <c r="B1208" s="1"/>
    </row>
    <row r="1209" spans="2:2" x14ac:dyDescent="0.2">
      <c r="B1209" s="1"/>
    </row>
    <row r="1210" spans="2:2" x14ac:dyDescent="0.2">
      <c r="B1210" s="1"/>
    </row>
    <row r="1211" spans="2:2" x14ac:dyDescent="0.2">
      <c r="B1211" s="1"/>
    </row>
    <row r="1212" spans="2:2" x14ac:dyDescent="0.2">
      <c r="B1212" s="1"/>
    </row>
    <row r="1213" spans="2:2" x14ac:dyDescent="0.2">
      <c r="B1213" s="1"/>
    </row>
    <row r="1214" spans="2:2" x14ac:dyDescent="0.2">
      <c r="B1214" s="1"/>
    </row>
    <row r="1215" spans="2:2" x14ac:dyDescent="0.2">
      <c r="B1215" s="1"/>
    </row>
    <row r="1216" spans="2:2" x14ac:dyDescent="0.2">
      <c r="B1216" s="1"/>
    </row>
    <row r="1217" spans="2:2" x14ac:dyDescent="0.2">
      <c r="B1217" s="1"/>
    </row>
    <row r="1218" spans="2:2" x14ac:dyDescent="0.2">
      <c r="B1218" s="1"/>
    </row>
    <row r="1219" spans="2:2" x14ac:dyDescent="0.2">
      <c r="B1219" s="1"/>
    </row>
    <row r="1220" spans="2:2" x14ac:dyDescent="0.2">
      <c r="B1220" s="1"/>
    </row>
    <row r="1221" spans="2:2" x14ac:dyDescent="0.2">
      <c r="B1221" s="1"/>
    </row>
    <row r="1222" spans="2:2" x14ac:dyDescent="0.2">
      <c r="B1222" s="1"/>
    </row>
    <row r="1223" spans="2:2" x14ac:dyDescent="0.2">
      <c r="B1223" s="1"/>
    </row>
    <row r="1224" spans="2:2" x14ac:dyDescent="0.2">
      <c r="B1224" s="1"/>
    </row>
    <row r="1225" spans="2:2" x14ac:dyDescent="0.2">
      <c r="B1225" s="1"/>
    </row>
    <row r="1226" spans="2:2" x14ac:dyDescent="0.2">
      <c r="B1226" s="1"/>
    </row>
    <row r="1227" spans="2:2" x14ac:dyDescent="0.2">
      <c r="B1227" s="1"/>
    </row>
    <row r="1228" spans="2:2" x14ac:dyDescent="0.2">
      <c r="B1228" s="1"/>
    </row>
    <row r="1229" spans="2:2" x14ac:dyDescent="0.2">
      <c r="B1229" s="1"/>
    </row>
    <row r="1230" spans="2:2" x14ac:dyDescent="0.2">
      <c r="B1230" s="1"/>
    </row>
    <row r="1231" spans="2:2" x14ac:dyDescent="0.2">
      <c r="B1231" s="1"/>
    </row>
    <row r="1232" spans="2:2" x14ac:dyDescent="0.2">
      <c r="B1232" s="1"/>
    </row>
    <row r="1233" spans="2:2" x14ac:dyDescent="0.2">
      <c r="B1233" s="1"/>
    </row>
    <row r="1234" spans="2:2" x14ac:dyDescent="0.2">
      <c r="B1234" s="1"/>
    </row>
    <row r="1235" spans="2:2" x14ac:dyDescent="0.2">
      <c r="B1235" s="1"/>
    </row>
    <row r="1236" spans="2:2" x14ac:dyDescent="0.2">
      <c r="B1236" s="1"/>
    </row>
    <row r="1237" spans="2:2" x14ac:dyDescent="0.2">
      <c r="B1237" s="1"/>
    </row>
    <row r="1238" spans="2:2" x14ac:dyDescent="0.2">
      <c r="B1238" s="1"/>
    </row>
    <row r="1239" spans="2:2" x14ac:dyDescent="0.2">
      <c r="B1239" s="1"/>
    </row>
    <row r="1240" spans="2:2" x14ac:dyDescent="0.2">
      <c r="B1240" s="1"/>
    </row>
    <row r="1241" spans="2:2" x14ac:dyDescent="0.2">
      <c r="B1241" s="1"/>
    </row>
    <row r="1242" spans="2:2" x14ac:dyDescent="0.2">
      <c r="B1242" s="1"/>
    </row>
    <row r="1243" spans="2:2" x14ac:dyDescent="0.2">
      <c r="B1243" s="1"/>
    </row>
    <row r="1244" spans="2:2" x14ac:dyDescent="0.2">
      <c r="B1244" s="1"/>
    </row>
    <row r="1245" spans="2:2" x14ac:dyDescent="0.2">
      <c r="B1245" s="1"/>
    </row>
    <row r="1246" spans="2:2" x14ac:dyDescent="0.2">
      <c r="B1246" s="1"/>
    </row>
    <row r="1247" spans="2:2" x14ac:dyDescent="0.2">
      <c r="B1247" s="1"/>
    </row>
    <row r="1248" spans="2:2" x14ac:dyDescent="0.2">
      <c r="B1248" s="1"/>
    </row>
    <row r="1249" spans="2:2" x14ac:dyDescent="0.2">
      <c r="B1249" s="1"/>
    </row>
    <row r="1250" spans="2:2" x14ac:dyDescent="0.2">
      <c r="B1250" s="1"/>
    </row>
    <row r="1251" spans="2:2" x14ac:dyDescent="0.2">
      <c r="B1251" s="1"/>
    </row>
    <row r="1252" spans="2:2" x14ac:dyDescent="0.2">
      <c r="B1252" s="1"/>
    </row>
    <row r="1253" spans="2:2" x14ac:dyDescent="0.2">
      <c r="B1253" s="1"/>
    </row>
    <row r="1254" spans="2:2" x14ac:dyDescent="0.2">
      <c r="B1254" s="1"/>
    </row>
    <row r="1255" spans="2:2" x14ac:dyDescent="0.2">
      <c r="B1255" s="1"/>
    </row>
    <row r="1256" spans="2:2" x14ac:dyDescent="0.2">
      <c r="B1256" s="1"/>
    </row>
    <row r="1257" spans="2:2" x14ac:dyDescent="0.2">
      <c r="B1257" s="1"/>
    </row>
    <row r="1258" spans="2:2" x14ac:dyDescent="0.2">
      <c r="B1258" s="1"/>
    </row>
    <row r="1259" spans="2:2" x14ac:dyDescent="0.2">
      <c r="B1259" s="1"/>
    </row>
    <row r="1260" spans="2:2" x14ac:dyDescent="0.2">
      <c r="B1260" s="1"/>
    </row>
    <row r="1261" spans="2:2" x14ac:dyDescent="0.2">
      <c r="B1261" s="1"/>
    </row>
    <row r="1262" spans="2:2" x14ac:dyDescent="0.2">
      <c r="B1262" s="1"/>
    </row>
    <row r="1263" spans="2:2" x14ac:dyDescent="0.2">
      <c r="B1263" s="1"/>
    </row>
    <row r="1264" spans="2:2" x14ac:dyDescent="0.2">
      <c r="B1264" s="1"/>
    </row>
    <row r="1265" spans="2:2" x14ac:dyDescent="0.2">
      <c r="B1265" s="1"/>
    </row>
    <row r="1266" spans="2:2" x14ac:dyDescent="0.2">
      <c r="B1266" s="1"/>
    </row>
    <row r="1267" spans="2:2" x14ac:dyDescent="0.2">
      <c r="B1267" s="1"/>
    </row>
    <row r="1268" spans="2:2" x14ac:dyDescent="0.2">
      <c r="B1268" s="1"/>
    </row>
    <row r="1269" spans="2:2" x14ac:dyDescent="0.2">
      <c r="B1269" s="1"/>
    </row>
    <row r="1270" spans="2:2" x14ac:dyDescent="0.2">
      <c r="B1270" s="1"/>
    </row>
    <row r="1271" spans="2:2" x14ac:dyDescent="0.2">
      <c r="B1271" s="1"/>
    </row>
    <row r="1272" spans="2:2" x14ac:dyDescent="0.2">
      <c r="B1272" s="1"/>
    </row>
    <row r="1273" spans="2:2" x14ac:dyDescent="0.2">
      <c r="B1273" s="1"/>
    </row>
    <row r="1274" spans="2:2" x14ac:dyDescent="0.2">
      <c r="B1274" s="1"/>
    </row>
    <row r="1275" spans="2:2" x14ac:dyDescent="0.2">
      <c r="B1275" s="1"/>
    </row>
    <row r="1276" spans="2:2" x14ac:dyDescent="0.2">
      <c r="B1276" s="1"/>
    </row>
    <row r="1277" spans="2:2" x14ac:dyDescent="0.2">
      <c r="B1277" s="1"/>
    </row>
    <row r="1278" spans="2:2" x14ac:dyDescent="0.2">
      <c r="B1278" s="1"/>
    </row>
    <row r="1279" spans="2:2" x14ac:dyDescent="0.2">
      <c r="B1279" s="1"/>
    </row>
    <row r="1280" spans="2:2" x14ac:dyDescent="0.2">
      <c r="B1280" s="1"/>
    </row>
    <row r="1281" spans="2:2" x14ac:dyDescent="0.2">
      <c r="B1281" s="1"/>
    </row>
    <row r="1282" spans="2:2" x14ac:dyDescent="0.2">
      <c r="B1282" s="1"/>
    </row>
    <row r="1283" spans="2:2" x14ac:dyDescent="0.2">
      <c r="B1283" s="1"/>
    </row>
    <row r="1284" spans="2:2" x14ac:dyDescent="0.2">
      <c r="B1284" s="1"/>
    </row>
    <row r="1285" spans="2:2" x14ac:dyDescent="0.2">
      <c r="B1285" s="1"/>
    </row>
    <row r="1286" spans="2:2" x14ac:dyDescent="0.2">
      <c r="B1286" s="1"/>
    </row>
    <row r="1287" spans="2:2" x14ac:dyDescent="0.2">
      <c r="B1287" s="1"/>
    </row>
    <row r="1288" spans="2:2" x14ac:dyDescent="0.2">
      <c r="B1288" s="1"/>
    </row>
    <row r="1289" spans="2:2" x14ac:dyDescent="0.2">
      <c r="B1289" s="1"/>
    </row>
    <row r="1290" spans="2:2" x14ac:dyDescent="0.2">
      <c r="B1290" s="1"/>
    </row>
    <row r="1291" spans="2:2" x14ac:dyDescent="0.2">
      <c r="B1291" s="1"/>
    </row>
    <row r="1292" spans="2:2" x14ac:dyDescent="0.2">
      <c r="B1292" s="1"/>
    </row>
    <row r="1293" spans="2:2" x14ac:dyDescent="0.2">
      <c r="B1293" s="1"/>
    </row>
    <row r="1294" spans="2:2" x14ac:dyDescent="0.2">
      <c r="B1294" s="1"/>
    </row>
    <row r="1295" spans="2:2" x14ac:dyDescent="0.2">
      <c r="B1295" s="1"/>
    </row>
    <row r="1296" spans="2:2" x14ac:dyDescent="0.2">
      <c r="B1296" s="1"/>
    </row>
    <row r="1297" spans="2:2" x14ac:dyDescent="0.2">
      <c r="B1297" s="1"/>
    </row>
    <row r="1298" spans="2:2" x14ac:dyDescent="0.2">
      <c r="B1298" s="1"/>
    </row>
    <row r="1299" spans="2:2" x14ac:dyDescent="0.2">
      <c r="B1299" s="1"/>
    </row>
    <row r="1300" spans="2:2" x14ac:dyDescent="0.2">
      <c r="B1300" s="1"/>
    </row>
    <row r="1301" spans="2:2" x14ac:dyDescent="0.2">
      <c r="B1301" s="1"/>
    </row>
    <row r="1302" spans="2:2" x14ac:dyDescent="0.2">
      <c r="B1302" s="1"/>
    </row>
    <row r="1303" spans="2:2" x14ac:dyDescent="0.2">
      <c r="B1303" s="1"/>
    </row>
    <row r="1304" spans="2:2" x14ac:dyDescent="0.2">
      <c r="B1304" s="1"/>
    </row>
    <row r="1305" spans="2:2" x14ac:dyDescent="0.2">
      <c r="B1305" s="1"/>
    </row>
    <row r="1306" spans="2:2" x14ac:dyDescent="0.2">
      <c r="B1306" s="1"/>
    </row>
    <row r="1307" spans="2:2" x14ac:dyDescent="0.2">
      <c r="B1307" s="1"/>
    </row>
    <row r="1308" spans="2:2" x14ac:dyDescent="0.2">
      <c r="B1308" s="1"/>
    </row>
    <row r="1309" spans="2:2" x14ac:dyDescent="0.2">
      <c r="B1309" s="1"/>
    </row>
    <row r="1310" spans="2:2" x14ac:dyDescent="0.2">
      <c r="B1310" s="1"/>
    </row>
    <row r="1311" spans="2:2" x14ac:dyDescent="0.2">
      <c r="B1311" s="1"/>
    </row>
    <row r="1312" spans="2:2" x14ac:dyDescent="0.2">
      <c r="B1312" s="1"/>
    </row>
    <row r="1313" spans="2:2" x14ac:dyDescent="0.2">
      <c r="B1313" s="1"/>
    </row>
    <row r="1314" spans="2:2" x14ac:dyDescent="0.2">
      <c r="B1314" s="1"/>
    </row>
    <row r="1315" spans="2:2" x14ac:dyDescent="0.2">
      <c r="B1315" s="1"/>
    </row>
    <row r="1316" spans="2:2" x14ac:dyDescent="0.2">
      <c r="B1316" s="1"/>
    </row>
    <row r="1317" spans="2:2" x14ac:dyDescent="0.2">
      <c r="B1317" s="1"/>
    </row>
    <row r="1318" spans="2:2" x14ac:dyDescent="0.2">
      <c r="B1318" s="1"/>
    </row>
    <row r="1319" spans="2:2" x14ac:dyDescent="0.2">
      <c r="B1319" s="1"/>
    </row>
    <row r="1320" spans="2:2" x14ac:dyDescent="0.2">
      <c r="B1320" s="1"/>
    </row>
    <row r="1321" spans="2:2" x14ac:dyDescent="0.2">
      <c r="B1321" s="1"/>
    </row>
    <row r="1322" spans="2:2" x14ac:dyDescent="0.2">
      <c r="B1322" s="1"/>
    </row>
    <row r="1323" spans="2:2" x14ac:dyDescent="0.2">
      <c r="B1323" s="1"/>
    </row>
    <row r="1324" spans="2:2" x14ac:dyDescent="0.2">
      <c r="B1324" s="1"/>
    </row>
    <row r="1325" spans="2:2" x14ac:dyDescent="0.2">
      <c r="B1325" s="1"/>
    </row>
    <row r="1326" spans="2:2" x14ac:dyDescent="0.2">
      <c r="B1326" s="1"/>
    </row>
    <row r="1327" spans="2:2" x14ac:dyDescent="0.2">
      <c r="B1327" s="1"/>
    </row>
    <row r="1328" spans="2:2" x14ac:dyDescent="0.2">
      <c r="B1328" s="1"/>
    </row>
    <row r="1329" spans="2:2" x14ac:dyDescent="0.2">
      <c r="B1329" s="1"/>
    </row>
    <row r="1330" spans="2:2" x14ac:dyDescent="0.2">
      <c r="B1330" s="1"/>
    </row>
    <row r="1331" spans="2:2" x14ac:dyDescent="0.2">
      <c r="B1331" s="1"/>
    </row>
    <row r="1332" spans="2:2" x14ac:dyDescent="0.2">
      <c r="B1332" s="1"/>
    </row>
    <row r="1333" spans="2:2" x14ac:dyDescent="0.2">
      <c r="B1333" s="1"/>
    </row>
    <row r="1334" spans="2:2" x14ac:dyDescent="0.2">
      <c r="B1334" s="1"/>
    </row>
    <row r="1335" spans="2:2" x14ac:dyDescent="0.2">
      <c r="B1335" s="1"/>
    </row>
    <row r="1336" spans="2:2" x14ac:dyDescent="0.2">
      <c r="B1336" s="1"/>
    </row>
    <row r="1337" spans="2:2" x14ac:dyDescent="0.2">
      <c r="B1337" s="1"/>
    </row>
    <row r="1338" spans="2:2" x14ac:dyDescent="0.2">
      <c r="B1338" s="1"/>
    </row>
    <row r="1339" spans="2:2" x14ac:dyDescent="0.2">
      <c r="B1339" s="1"/>
    </row>
    <row r="1340" spans="2:2" x14ac:dyDescent="0.2">
      <c r="B1340" s="1"/>
    </row>
    <row r="1341" spans="2:2" x14ac:dyDescent="0.2">
      <c r="B1341" s="1"/>
    </row>
    <row r="1342" spans="2:2" x14ac:dyDescent="0.2">
      <c r="B1342" s="1"/>
    </row>
    <row r="1343" spans="2:2" x14ac:dyDescent="0.2">
      <c r="B1343" s="1"/>
    </row>
    <row r="1344" spans="2:2" x14ac:dyDescent="0.2">
      <c r="B1344" s="1"/>
    </row>
    <row r="1345" spans="2:2" x14ac:dyDescent="0.2">
      <c r="B1345" s="1"/>
    </row>
    <row r="1346" spans="2:2" x14ac:dyDescent="0.2">
      <c r="B1346" s="1"/>
    </row>
    <row r="1347" spans="2:2" x14ac:dyDescent="0.2">
      <c r="B1347" s="1"/>
    </row>
    <row r="1348" spans="2:2" x14ac:dyDescent="0.2">
      <c r="B1348" s="1"/>
    </row>
    <row r="1349" spans="2:2" x14ac:dyDescent="0.2">
      <c r="B1349" s="1"/>
    </row>
    <row r="1350" spans="2:2" x14ac:dyDescent="0.2">
      <c r="B1350" s="1"/>
    </row>
    <row r="1351" spans="2:2" x14ac:dyDescent="0.2">
      <c r="B1351" s="1"/>
    </row>
    <row r="1352" spans="2:2" x14ac:dyDescent="0.2">
      <c r="B1352" s="1"/>
    </row>
    <row r="1353" spans="2:2" x14ac:dyDescent="0.2">
      <c r="B1353" s="1"/>
    </row>
    <row r="1354" spans="2:2" x14ac:dyDescent="0.2">
      <c r="B1354" s="1"/>
    </row>
    <row r="1355" spans="2:2" x14ac:dyDescent="0.2">
      <c r="B1355" s="1"/>
    </row>
    <row r="1356" spans="2:2" x14ac:dyDescent="0.2">
      <c r="B1356" s="1"/>
    </row>
    <row r="1357" spans="2:2" x14ac:dyDescent="0.2">
      <c r="B1357" s="1"/>
    </row>
    <row r="1358" spans="2:2" x14ac:dyDescent="0.2">
      <c r="B1358" s="1"/>
    </row>
    <row r="1359" spans="2:2" x14ac:dyDescent="0.2">
      <c r="B1359" s="1"/>
    </row>
    <row r="1360" spans="2:2" x14ac:dyDescent="0.2">
      <c r="B1360" s="1"/>
    </row>
    <row r="1361" spans="2:2" x14ac:dyDescent="0.2">
      <c r="B1361" s="1"/>
    </row>
    <row r="1362" spans="2:2" x14ac:dyDescent="0.2">
      <c r="B1362" s="1"/>
    </row>
    <row r="1363" spans="2:2" x14ac:dyDescent="0.2">
      <c r="B1363" s="1"/>
    </row>
    <row r="1364" spans="2:2" x14ac:dyDescent="0.2">
      <c r="B1364" s="1"/>
    </row>
    <row r="1365" spans="2:2" x14ac:dyDescent="0.2">
      <c r="B1365" s="1"/>
    </row>
    <row r="1366" spans="2:2" x14ac:dyDescent="0.2">
      <c r="B1366" s="1"/>
    </row>
    <row r="1367" spans="2:2" x14ac:dyDescent="0.2">
      <c r="B1367" s="1"/>
    </row>
    <row r="1368" spans="2:2" x14ac:dyDescent="0.2">
      <c r="B1368" s="1"/>
    </row>
    <row r="1369" spans="2:2" x14ac:dyDescent="0.2">
      <c r="B1369" s="1"/>
    </row>
    <row r="1370" spans="2:2" x14ac:dyDescent="0.2">
      <c r="B1370" s="1"/>
    </row>
    <row r="1371" spans="2:2" x14ac:dyDescent="0.2">
      <c r="B1371" s="1"/>
    </row>
    <row r="1372" spans="2:2" x14ac:dyDescent="0.2">
      <c r="B1372" s="1"/>
    </row>
    <row r="1373" spans="2:2" x14ac:dyDescent="0.2">
      <c r="B1373" s="1"/>
    </row>
    <row r="1374" spans="2:2" x14ac:dyDescent="0.2">
      <c r="B1374" s="1"/>
    </row>
    <row r="1375" spans="2:2" x14ac:dyDescent="0.2">
      <c r="B1375" s="1"/>
    </row>
    <row r="1376" spans="2:2" x14ac:dyDescent="0.2">
      <c r="B1376" s="1"/>
    </row>
    <row r="1377" spans="2:2" x14ac:dyDescent="0.2">
      <c r="B1377" s="1"/>
    </row>
    <row r="1378" spans="2:2" x14ac:dyDescent="0.2">
      <c r="B1378" s="1"/>
    </row>
    <row r="1379" spans="2:2" x14ac:dyDescent="0.2">
      <c r="B1379" s="1"/>
    </row>
    <row r="1380" spans="2:2" x14ac:dyDescent="0.2">
      <c r="B1380" s="1"/>
    </row>
    <row r="1381" spans="2:2" x14ac:dyDescent="0.2">
      <c r="B1381" s="1"/>
    </row>
    <row r="1382" spans="2:2" x14ac:dyDescent="0.2">
      <c r="B1382" s="1"/>
    </row>
    <row r="1383" spans="2:2" x14ac:dyDescent="0.2">
      <c r="B1383" s="1"/>
    </row>
    <row r="1384" spans="2:2" x14ac:dyDescent="0.2">
      <c r="B1384" s="1"/>
    </row>
    <row r="1385" spans="2:2" x14ac:dyDescent="0.2">
      <c r="B1385" s="1"/>
    </row>
    <row r="1386" spans="2:2" x14ac:dyDescent="0.2">
      <c r="B1386" s="1"/>
    </row>
    <row r="1387" spans="2:2" x14ac:dyDescent="0.2">
      <c r="B1387" s="1"/>
    </row>
    <row r="1388" spans="2:2" x14ac:dyDescent="0.2">
      <c r="B1388" s="1"/>
    </row>
    <row r="1389" spans="2:2" x14ac:dyDescent="0.2">
      <c r="B1389" s="1"/>
    </row>
    <row r="1390" spans="2:2" x14ac:dyDescent="0.2">
      <c r="B1390" s="1"/>
    </row>
    <row r="1391" spans="2:2" x14ac:dyDescent="0.2">
      <c r="B1391" s="1"/>
    </row>
    <row r="1392" spans="2:2" x14ac:dyDescent="0.2">
      <c r="B1392" s="1"/>
    </row>
    <row r="1393" spans="2:2" x14ac:dyDescent="0.2">
      <c r="B1393" s="1"/>
    </row>
    <row r="1394" spans="2:2" x14ac:dyDescent="0.2">
      <c r="B1394" s="1"/>
    </row>
    <row r="1395" spans="2:2" x14ac:dyDescent="0.2">
      <c r="B1395" s="1"/>
    </row>
    <row r="1396" spans="2:2" x14ac:dyDescent="0.2">
      <c r="B1396" s="1"/>
    </row>
    <row r="1397" spans="2:2" x14ac:dyDescent="0.2">
      <c r="B1397" s="1"/>
    </row>
    <row r="1398" spans="2:2" x14ac:dyDescent="0.2">
      <c r="B1398" s="1"/>
    </row>
    <row r="1399" spans="2:2" x14ac:dyDescent="0.2">
      <c r="B1399" s="1"/>
    </row>
    <row r="1400" spans="2:2" x14ac:dyDescent="0.2">
      <c r="B1400" s="1"/>
    </row>
    <row r="1401" spans="2:2" x14ac:dyDescent="0.2">
      <c r="B1401" s="1"/>
    </row>
    <row r="1402" spans="2:2" x14ac:dyDescent="0.2">
      <c r="B1402" s="1"/>
    </row>
    <row r="1403" spans="2:2" x14ac:dyDescent="0.2">
      <c r="B1403" s="1"/>
    </row>
    <row r="1404" spans="2:2" x14ac:dyDescent="0.2">
      <c r="B1404" s="1"/>
    </row>
    <row r="1405" spans="2:2" x14ac:dyDescent="0.2">
      <c r="B1405" s="1"/>
    </row>
    <row r="1406" spans="2:2" x14ac:dyDescent="0.2">
      <c r="B1406" s="1"/>
    </row>
    <row r="1407" spans="2:2" x14ac:dyDescent="0.2">
      <c r="B1407" s="1"/>
    </row>
    <row r="1408" spans="2:2" x14ac:dyDescent="0.2">
      <c r="B1408" s="1"/>
    </row>
    <row r="1409" spans="2:2" x14ac:dyDescent="0.2">
      <c r="B1409" s="1"/>
    </row>
    <row r="1410" spans="2:2" x14ac:dyDescent="0.2">
      <c r="B1410" s="1"/>
    </row>
    <row r="1411" spans="2:2" x14ac:dyDescent="0.2">
      <c r="B1411" s="1"/>
    </row>
    <row r="1412" spans="2:2" x14ac:dyDescent="0.2">
      <c r="B1412" s="1"/>
    </row>
    <row r="1413" spans="2:2" x14ac:dyDescent="0.2">
      <c r="B1413" s="1"/>
    </row>
    <row r="1414" spans="2:2" x14ac:dyDescent="0.2">
      <c r="B1414" s="1"/>
    </row>
    <row r="1415" spans="2:2" x14ac:dyDescent="0.2">
      <c r="B1415" s="1"/>
    </row>
    <row r="1416" spans="2:2" x14ac:dyDescent="0.2">
      <c r="B1416" s="1"/>
    </row>
    <row r="1417" spans="2:2" x14ac:dyDescent="0.2">
      <c r="B1417" s="1"/>
    </row>
    <row r="1418" spans="2:2" x14ac:dyDescent="0.2">
      <c r="B1418" s="1"/>
    </row>
    <row r="1419" spans="2:2" x14ac:dyDescent="0.2">
      <c r="B1419" s="1"/>
    </row>
    <row r="1420" spans="2:2" x14ac:dyDescent="0.2">
      <c r="B1420" s="1"/>
    </row>
    <row r="1421" spans="2:2" x14ac:dyDescent="0.2">
      <c r="B1421" s="1"/>
    </row>
    <row r="1422" spans="2:2" x14ac:dyDescent="0.2">
      <c r="B1422" s="1"/>
    </row>
    <row r="1423" spans="2:2" x14ac:dyDescent="0.2">
      <c r="B1423" s="1"/>
    </row>
    <row r="1424" spans="2:2" x14ac:dyDescent="0.2">
      <c r="B1424" s="1"/>
    </row>
    <row r="1425" spans="2:2" x14ac:dyDescent="0.2">
      <c r="B1425" s="1"/>
    </row>
    <row r="1426" spans="2:2" x14ac:dyDescent="0.2">
      <c r="B1426" s="1"/>
    </row>
    <row r="1427" spans="2:2" x14ac:dyDescent="0.2">
      <c r="B1427" s="1"/>
    </row>
    <row r="1428" spans="2:2" x14ac:dyDescent="0.2">
      <c r="B1428" s="1"/>
    </row>
    <row r="1429" spans="2:2" x14ac:dyDescent="0.2">
      <c r="B1429" s="1"/>
    </row>
    <row r="1430" spans="2:2" x14ac:dyDescent="0.2">
      <c r="B1430" s="1"/>
    </row>
    <row r="1431" spans="2:2" x14ac:dyDescent="0.2">
      <c r="B1431" s="1"/>
    </row>
    <row r="1432" spans="2:2" x14ac:dyDescent="0.2">
      <c r="B1432" s="1"/>
    </row>
    <row r="1433" spans="2:2" x14ac:dyDescent="0.2">
      <c r="B1433" s="1"/>
    </row>
    <row r="1434" spans="2:2" x14ac:dyDescent="0.2">
      <c r="B1434" s="1"/>
    </row>
    <row r="1435" spans="2:2" x14ac:dyDescent="0.2">
      <c r="B1435" s="1"/>
    </row>
    <row r="1436" spans="2:2" x14ac:dyDescent="0.2">
      <c r="B1436" s="1"/>
    </row>
    <row r="1437" spans="2:2" x14ac:dyDescent="0.2">
      <c r="B1437" s="1"/>
    </row>
    <row r="1438" spans="2:2" x14ac:dyDescent="0.2">
      <c r="B1438" s="1"/>
    </row>
    <row r="1439" spans="2:2" x14ac:dyDescent="0.2">
      <c r="B1439" s="1"/>
    </row>
    <row r="1440" spans="2:2" x14ac:dyDescent="0.2">
      <c r="B1440" s="1"/>
    </row>
    <row r="1441" spans="2:2" x14ac:dyDescent="0.2">
      <c r="B1441" s="1"/>
    </row>
    <row r="1442" spans="2:2" x14ac:dyDescent="0.2">
      <c r="B1442" s="1"/>
    </row>
    <row r="1443" spans="2:2" x14ac:dyDescent="0.2">
      <c r="B1443" s="1"/>
    </row>
    <row r="1444" spans="2:2" x14ac:dyDescent="0.2">
      <c r="B1444" s="1"/>
    </row>
    <row r="1445" spans="2:2" x14ac:dyDescent="0.2">
      <c r="B1445" s="1"/>
    </row>
    <row r="1446" spans="2:2" x14ac:dyDescent="0.2">
      <c r="B1446" s="1"/>
    </row>
    <row r="1447" spans="2:2" x14ac:dyDescent="0.2">
      <c r="B1447" s="1"/>
    </row>
    <row r="1448" spans="2:2" x14ac:dyDescent="0.2">
      <c r="B1448" s="1"/>
    </row>
    <row r="1449" spans="2:2" x14ac:dyDescent="0.2">
      <c r="B1449" s="1"/>
    </row>
    <row r="1450" spans="2:2" x14ac:dyDescent="0.2">
      <c r="B1450" s="1"/>
    </row>
    <row r="1451" spans="2:2" x14ac:dyDescent="0.2">
      <c r="B1451" s="1"/>
    </row>
    <row r="1452" spans="2:2" x14ac:dyDescent="0.2">
      <c r="B1452" s="1"/>
    </row>
    <row r="1453" spans="2:2" x14ac:dyDescent="0.2">
      <c r="B1453" s="1"/>
    </row>
    <row r="1454" spans="2:2" x14ac:dyDescent="0.2">
      <c r="B1454" s="1"/>
    </row>
    <row r="1455" spans="2:2" x14ac:dyDescent="0.2">
      <c r="B1455" s="1"/>
    </row>
    <row r="1456" spans="2:2" x14ac:dyDescent="0.2">
      <c r="B1456" s="1"/>
    </row>
    <row r="1457" spans="2:2" x14ac:dyDescent="0.2">
      <c r="B1457" s="1"/>
    </row>
    <row r="1458" spans="2:2" x14ac:dyDescent="0.2">
      <c r="B1458" s="1"/>
    </row>
    <row r="1459" spans="2:2" x14ac:dyDescent="0.2">
      <c r="B1459" s="1"/>
    </row>
    <row r="1460" spans="2:2" x14ac:dyDescent="0.2">
      <c r="B1460" s="1"/>
    </row>
    <row r="1461" spans="2:2" x14ac:dyDescent="0.2">
      <c r="B1461" s="1"/>
    </row>
    <row r="1462" spans="2:2" x14ac:dyDescent="0.2">
      <c r="B1462" s="1"/>
    </row>
    <row r="1463" spans="2:2" x14ac:dyDescent="0.2">
      <c r="B1463" s="1"/>
    </row>
    <row r="1464" spans="2:2" x14ac:dyDescent="0.2">
      <c r="B1464" s="1"/>
    </row>
    <row r="1465" spans="2:2" x14ac:dyDescent="0.2">
      <c r="B1465" s="1"/>
    </row>
    <row r="1466" spans="2:2" x14ac:dyDescent="0.2">
      <c r="B1466" s="1"/>
    </row>
    <row r="1467" spans="2:2" x14ac:dyDescent="0.2">
      <c r="B1467" s="1"/>
    </row>
    <row r="1468" spans="2:2" x14ac:dyDescent="0.2">
      <c r="B1468" s="1"/>
    </row>
    <row r="1469" spans="2:2" x14ac:dyDescent="0.2">
      <c r="B1469" s="1"/>
    </row>
    <row r="1470" spans="2:2" x14ac:dyDescent="0.2">
      <c r="B1470" s="1"/>
    </row>
    <row r="1471" spans="2:2" x14ac:dyDescent="0.2">
      <c r="B1471" s="1"/>
    </row>
    <row r="1472" spans="2:2" x14ac:dyDescent="0.2">
      <c r="B1472" s="1"/>
    </row>
    <row r="1473" spans="2:2" x14ac:dyDescent="0.2">
      <c r="B1473" s="1"/>
    </row>
    <row r="1474" spans="2:2" x14ac:dyDescent="0.2">
      <c r="B1474" s="1"/>
    </row>
    <row r="1475" spans="2:2" x14ac:dyDescent="0.2">
      <c r="B1475" s="1"/>
    </row>
    <row r="1476" spans="2:2" x14ac:dyDescent="0.2">
      <c r="B1476" s="1"/>
    </row>
    <row r="1477" spans="2:2" x14ac:dyDescent="0.2">
      <c r="B1477" s="1"/>
    </row>
    <row r="1478" spans="2:2" x14ac:dyDescent="0.2">
      <c r="B1478" s="1"/>
    </row>
    <row r="1479" spans="2:2" x14ac:dyDescent="0.2">
      <c r="B1479" s="1"/>
    </row>
    <row r="1480" spans="2:2" x14ac:dyDescent="0.2">
      <c r="B1480" s="1"/>
    </row>
    <row r="1481" spans="2:2" x14ac:dyDescent="0.2">
      <c r="B1481" s="1"/>
    </row>
    <row r="1482" spans="2:2" x14ac:dyDescent="0.2">
      <c r="B1482" s="1"/>
    </row>
    <row r="1483" spans="2:2" x14ac:dyDescent="0.2">
      <c r="B1483" s="1"/>
    </row>
    <row r="1484" spans="2:2" x14ac:dyDescent="0.2">
      <c r="B1484" s="1"/>
    </row>
    <row r="1485" spans="2:2" x14ac:dyDescent="0.2">
      <c r="B1485" s="1"/>
    </row>
    <row r="1486" spans="2:2" x14ac:dyDescent="0.2">
      <c r="B1486" s="1"/>
    </row>
    <row r="1487" spans="2:2" x14ac:dyDescent="0.2">
      <c r="B1487" s="1"/>
    </row>
    <row r="1488" spans="2:2" x14ac:dyDescent="0.2">
      <c r="B1488" s="1"/>
    </row>
    <row r="1489" spans="2:2" x14ac:dyDescent="0.2">
      <c r="B1489" s="1"/>
    </row>
    <row r="1490" spans="2:2" x14ac:dyDescent="0.2">
      <c r="B1490" s="1"/>
    </row>
    <row r="1491" spans="2:2" x14ac:dyDescent="0.2">
      <c r="B1491" s="1"/>
    </row>
    <row r="1492" spans="2:2" x14ac:dyDescent="0.2">
      <c r="B1492" s="1"/>
    </row>
    <row r="1493" spans="2:2" x14ac:dyDescent="0.2">
      <c r="B1493" s="1"/>
    </row>
    <row r="1494" spans="2:2" x14ac:dyDescent="0.2">
      <c r="B1494" s="1"/>
    </row>
    <row r="1495" spans="2:2" x14ac:dyDescent="0.2">
      <c r="B1495" s="1"/>
    </row>
    <row r="1496" spans="2:2" x14ac:dyDescent="0.2">
      <c r="B1496" s="1"/>
    </row>
    <row r="1497" spans="2:2" x14ac:dyDescent="0.2">
      <c r="B1497" s="1"/>
    </row>
    <row r="1498" spans="2:2" x14ac:dyDescent="0.2">
      <c r="B1498" s="1"/>
    </row>
    <row r="1499" spans="2:2" x14ac:dyDescent="0.2">
      <c r="B1499" s="1"/>
    </row>
    <row r="1500" spans="2:2" x14ac:dyDescent="0.2">
      <c r="B1500" s="1"/>
    </row>
    <row r="1501" spans="2:2" x14ac:dyDescent="0.2">
      <c r="B1501" s="1"/>
    </row>
    <row r="1502" spans="2:2" x14ac:dyDescent="0.2">
      <c r="B1502" s="1"/>
    </row>
    <row r="1503" spans="2:2" x14ac:dyDescent="0.2">
      <c r="B1503" s="1"/>
    </row>
    <row r="1504" spans="2:2" x14ac:dyDescent="0.2">
      <c r="B1504" s="1"/>
    </row>
    <row r="1505" spans="2:2" x14ac:dyDescent="0.2">
      <c r="B1505" s="1"/>
    </row>
    <row r="1506" spans="2:2" x14ac:dyDescent="0.2">
      <c r="B1506" s="1"/>
    </row>
    <row r="1507" spans="2:2" x14ac:dyDescent="0.2">
      <c r="B1507" s="1"/>
    </row>
    <row r="1508" spans="2:2" x14ac:dyDescent="0.2">
      <c r="B1508" s="1"/>
    </row>
    <row r="1509" spans="2:2" x14ac:dyDescent="0.2">
      <c r="B1509" s="1"/>
    </row>
    <row r="1510" spans="2:2" x14ac:dyDescent="0.2">
      <c r="B1510" s="1"/>
    </row>
    <row r="1511" spans="2:2" x14ac:dyDescent="0.2">
      <c r="B1511" s="1"/>
    </row>
    <row r="1512" spans="2:2" x14ac:dyDescent="0.2">
      <c r="B1512" s="1"/>
    </row>
    <row r="1513" spans="2:2" x14ac:dyDescent="0.2">
      <c r="B1513" s="1"/>
    </row>
    <row r="1514" spans="2:2" x14ac:dyDescent="0.2">
      <c r="B1514" s="1"/>
    </row>
    <row r="1515" spans="2:2" x14ac:dyDescent="0.2">
      <c r="B1515" s="1"/>
    </row>
    <row r="1516" spans="2:2" x14ac:dyDescent="0.2">
      <c r="B1516" s="1"/>
    </row>
    <row r="1517" spans="2:2" x14ac:dyDescent="0.2">
      <c r="B1517" s="1"/>
    </row>
    <row r="1518" spans="2:2" x14ac:dyDescent="0.2">
      <c r="B1518" s="1"/>
    </row>
    <row r="1519" spans="2:2" x14ac:dyDescent="0.2">
      <c r="B1519" s="1"/>
    </row>
    <row r="1520" spans="2:2" x14ac:dyDescent="0.2">
      <c r="B1520" s="1"/>
    </row>
    <row r="1521" spans="2:2" x14ac:dyDescent="0.2">
      <c r="B1521" s="1"/>
    </row>
    <row r="1522" spans="2:2" x14ac:dyDescent="0.2">
      <c r="B1522" s="1"/>
    </row>
    <row r="1523" spans="2:2" x14ac:dyDescent="0.2">
      <c r="B1523" s="1"/>
    </row>
    <row r="1524" spans="2:2" x14ac:dyDescent="0.2">
      <c r="B1524" s="1"/>
    </row>
    <row r="1525" spans="2:2" x14ac:dyDescent="0.2">
      <c r="B1525" s="1"/>
    </row>
    <row r="1526" spans="2:2" x14ac:dyDescent="0.2">
      <c r="B1526" s="1"/>
    </row>
    <row r="1527" spans="2:2" x14ac:dyDescent="0.2">
      <c r="B1527" s="1"/>
    </row>
    <row r="1528" spans="2:2" x14ac:dyDescent="0.2">
      <c r="B1528" s="1"/>
    </row>
    <row r="1529" spans="2:2" x14ac:dyDescent="0.2">
      <c r="B1529" s="1"/>
    </row>
    <row r="1530" spans="2:2" x14ac:dyDescent="0.2">
      <c r="B1530" s="1"/>
    </row>
    <row r="1531" spans="2:2" x14ac:dyDescent="0.2">
      <c r="B1531" s="1"/>
    </row>
    <row r="1532" spans="2:2" x14ac:dyDescent="0.2">
      <c r="B1532" s="1"/>
    </row>
    <row r="1533" spans="2:2" x14ac:dyDescent="0.2">
      <c r="B1533" s="1"/>
    </row>
    <row r="1534" spans="2:2" x14ac:dyDescent="0.2">
      <c r="B1534" s="1"/>
    </row>
    <row r="1535" spans="2:2" x14ac:dyDescent="0.2">
      <c r="B1535" s="1"/>
    </row>
    <row r="1536" spans="2:2" x14ac:dyDescent="0.2">
      <c r="B1536" s="1"/>
    </row>
    <row r="1537" spans="2:2" x14ac:dyDescent="0.2">
      <c r="B1537" s="1"/>
    </row>
    <row r="1538" spans="2:2" x14ac:dyDescent="0.2">
      <c r="B1538" s="1"/>
    </row>
    <row r="1539" spans="2:2" x14ac:dyDescent="0.2">
      <c r="B1539" s="1"/>
    </row>
    <row r="1540" spans="2:2" x14ac:dyDescent="0.2">
      <c r="B1540" s="1"/>
    </row>
    <row r="1541" spans="2:2" x14ac:dyDescent="0.2">
      <c r="B1541" s="1"/>
    </row>
    <row r="1542" spans="2:2" x14ac:dyDescent="0.2">
      <c r="B1542" s="1"/>
    </row>
    <row r="1543" spans="2:2" x14ac:dyDescent="0.2">
      <c r="B1543" s="1"/>
    </row>
    <row r="1544" spans="2:2" x14ac:dyDescent="0.2">
      <c r="B1544" s="1"/>
    </row>
    <row r="1545" spans="2:2" x14ac:dyDescent="0.2">
      <c r="B1545" s="1"/>
    </row>
    <row r="1546" spans="2:2" x14ac:dyDescent="0.2">
      <c r="B1546" s="1"/>
    </row>
    <row r="1547" spans="2:2" x14ac:dyDescent="0.2">
      <c r="B1547" s="1"/>
    </row>
    <row r="1548" spans="2:2" x14ac:dyDescent="0.2">
      <c r="B1548" s="1"/>
    </row>
    <row r="1549" spans="2:2" x14ac:dyDescent="0.2">
      <c r="B1549" s="1"/>
    </row>
    <row r="1550" spans="2:2" x14ac:dyDescent="0.2">
      <c r="B1550" s="1"/>
    </row>
    <row r="1551" spans="2:2" x14ac:dyDescent="0.2">
      <c r="B1551" s="1"/>
    </row>
    <row r="1552" spans="2:2" x14ac:dyDescent="0.2">
      <c r="B1552" s="1"/>
    </row>
    <row r="1553" spans="2:2" x14ac:dyDescent="0.2">
      <c r="B1553" s="1"/>
    </row>
    <row r="1554" spans="2:2" x14ac:dyDescent="0.2">
      <c r="B1554" s="1"/>
    </row>
    <row r="1555" spans="2:2" x14ac:dyDescent="0.2">
      <c r="B1555" s="1"/>
    </row>
    <row r="1556" spans="2:2" x14ac:dyDescent="0.2">
      <c r="B1556" s="1"/>
    </row>
    <row r="1557" spans="2:2" x14ac:dyDescent="0.2">
      <c r="B1557" s="1"/>
    </row>
    <row r="1558" spans="2:2" x14ac:dyDescent="0.2">
      <c r="B1558" s="1"/>
    </row>
    <row r="1559" spans="2:2" x14ac:dyDescent="0.2">
      <c r="B1559" s="1"/>
    </row>
    <row r="1560" spans="2:2" x14ac:dyDescent="0.2">
      <c r="B1560" s="1"/>
    </row>
    <row r="1561" spans="2:2" x14ac:dyDescent="0.2">
      <c r="B1561" s="1"/>
    </row>
    <row r="1562" spans="2:2" x14ac:dyDescent="0.2">
      <c r="B1562" s="1"/>
    </row>
    <row r="1563" spans="2:2" x14ac:dyDescent="0.2">
      <c r="B1563" s="1"/>
    </row>
    <row r="1564" spans="2:2" x14ac:dyDescent="0.2">
      <c r="B1564" s="1"/>
    </row>
    <row r="1565" spans="2:2" x14ac:dyDescent="0.2">
      <c r="B1565" s="1"/>
    </row>
    <row r="1566" spans="2:2" x14ac:dyDescent="0.2">
      <c r="B1566" s="1"/>
    </row>
    <row r="1567" spans="2:2" x14ac:dyDescent="0.2">
      <c r="B1567" s="1"/>
    </row>
    <row r="1568" spans="2:2" x14ac:dyDescent="0.2">
      <c r="B1568" s="1"/>
    </row>
    <row r="1569" spans="2:2" x14ac:dyDescent="0.2">
      <c r="B1569" s="1"/>
    </row>
    <row r="1570" spans="2:2" x14ac:dyDescent="0.2">
      <c r="B1570" s="1"/>
    </row>
    <row r="1571" spans="2:2" x14ac:dyDescent="0.2">
      <c r="B1571" s="1"/>
    </row>
    <row r="1572" spans="2:2" x14ac:dyDescent="0.2">
      <c r="B1572" s="1"/>
    </row>
    <row r="1573" spans="2:2" x14ac:dyDescent="0.2">
      <c r="B1573" s="1"/>
    </row>
    <row r="1574" spans="2:2" x14ac:dyDescent="0.2">
      <c r="B1574" s="1"/>
    </row>
    <row r="1575" spans="2:2" x14ac:dyDescent="0.2">
      <c r="B1575" s="1"/>
    </row>
    <row r="1576" spans="2:2" x14ac:dyDescent="0.2">
      <c r="B1576" s="1"/>
    </row>
    <row r="1577" spans="2:2" x14ac:dyDescent="0.2">
      <c r="B1577" s="1"/>
    </row>
    <row r="1578" spans="2:2" x14ac:dyDescent="0.2">
      <c r="B1578" s="1"/>
    </row>
    <row r="1579" spans="2:2" x14ac:dyDescent="0.2">
      <c r="B1579" s="1"/>
    </row>
    <row r="1580" spans="2:2" x14ac:dyDescent="0.2">
      <c r="B1580" s="1"/>
    </row>
    <row r="1581" spans="2:2" x14ac:dyDescent="0.2">
      <c r="B1581" s="1"/>
    </row>
    <row r="1582" spans="2:2" x14ac:dyDescent="0.2">
      <c r="B1582" s="1"/>
    </row>
    <row r="1583" spans="2:2" x14ac:dyDescent="0.2">
      <c r="B1583" s="1"/>
    </row>
    <row r="1584" spans="2:2" x14ac:dyDescent="0.2">
      <c r="B1584" s="1"/>
    </row>
    <row r="1585" spans="2:2" x14ac:dyDescent="0.2">
      <c r="B1585" s="1"/>
    </row>
    <row r="1586" spans="2:2" x14ac:dyDescent="0.2">
      <c r="B1586" s="1"/>
    </row>
    <row r="1587" spans="2:2" x14ac:dyDescent="0.2">
      <c r="B1587" s="1"/>
    </row>
    <row r="1588" spans="2:2" x14ac:dyDescent="0.2">
      <c r="B1588" s="1"/>
    </row>
    <row r="1589" spans="2:2" x14ac:dyDescent="0.2">
      <c r="B1589" s="1"/>
    </row>
    <row r="1590" spans="2:2" x14ac:dyDescent="0.2">
      <c r="B1590" s="1"/>
    </row>
    <row r="1591" spans="2:2" x14ac:dyDescent="0.2">
      <c r="B1591" s="1"/>
    </row>
    <row r="1592" spans="2:2" x14ac:dyDescent="0.2">
      <c r="B1592" s="1"/>
    </row>
    <row r="1593" spans="2:2" x14ac:dyDescent="0.2">
      <c r="B1593" s="1"/>
    </row>
    <row r="1594" spans="2:2" x14ac:dyDescent="0.2">
      <c r="B1594" s="1"/>
    </row>
    <row r="1595" spans="2:2" x14ac:dyDescent="0.2">
      <c r="B1595" s="1"/>
    </row>
    <row r="1596" spans="2:2" x14ac:dyDescent="0.2">
      <c r="B1596" s="1"/>
    </row>
    <row r="1597" spans="2:2" x14ac:dyDescent="0.2">
      <c r="B1597" s="1"/>
    </row>
    <row r="1598" spans="2:2" x14ac:dyDescent="0.2">
      <c r="B1598" s="1"/>
    </row>
    <row r="1599" spans="2:2" x14ac:dyDescent="0.2">
      <c r="B1599" s="1"/>
    </row>
    <row r="1600" spans="2:2" x14ac:dyDescent="0.2">
      <c r="B1600" s="1"/>
    </row>
    <row r="1601" spans="2:2" x14ac:dyDescent="0.2">
      <c r="B1601" s="1"/>
    </row>
    <row r="1602" spans="2:2" x14ac:dyDescent="0.2">
      <c r="B1602" s="1"/>
    </row>
    <row r="1603" spans="2:2" x14ac:dyDescent="0.2">
      <c r="B1603" s="1"/>
    </row>
    <row r="1604" spans="2:2" x14ac:dyDescent="0.2">
      <c r="B1604" s="1"/>
    </row>
    <row r="1605" spans="2:2" x14ac:dyDescent="0.2">
      <c r="B1605" s="1"/>
    </row>
    <row r="1606" spans="2:2" x14ac:dyDescent="0.2">
      <c r="B1606" s="1"/>
    </row>
    <row r="1607" spans="2:2" x14ac:dyDescent="0.2">
      <c r="B1607" s="1"/>
    </row>
    <row r="1608" spans="2:2" x14ac:dyDescent="0.2">
      <c r="B1608" s="1"/>
    </row>
    <row r="1609" spans="2:2" x14ac:dyDescent="0.2">
      <c r="B1609" s="1"/>
    </row>
    <row r="1610" spans="2:2" x14ac:dyDescent="0.2">
      <c r="B1610" s="1"/>
    </row>
    <row r="1611" spans="2:2" x14ac:dyDescent="0.2">
      <c r="B1611" s="1"/>
    </row>
    <row r="1612" spans="2:2" x14ac:dyDescent="0.2">
      <c r="B1612" s="1"/>
    </row>
    <row r="1613" spans="2:2" x14ac:dyDescent="0.2">
      <c r="B1613" s="1"/>
    </row>
    <row r="1614" spans="2:2" x14ac:dyDescent="0.2">
      <c r="B1614" s="1"/>
    </row>
    <row r="1615" spans="2:2" x14ac:dyDescent="0.2">
      <c r="B1615" s="1"/>
    </row>
    <row r="1616" spans="2:2" x14ac:dyDescent="0.2">
      <c r="B1616" s="1"/>
    </row>
    <row r="1617" spans="2:2" x14ac:dyDescent="0.2">
      <c r="B1617" s="1"/>
    </row>
    <row r="1618" spans="2:2" x14ac:dyDescent="0.2">
      <c r="B1618" s="1"/>
    </row>
    <row r="1619" spans="2:2" x14ac:dyDescent="0.2">
      <c r="B1619" s="1"/>
    </row>
    <row r="1620" spans="2:2" x14ac:dyDescent="0.2">
      <c r="B1620" s="1"/>
    </row>
    <row r="1621" spans="2:2" x14ac:dyDescent="0.2">
      <c r="B1621" s="1"/>
    </row>
    <row r="1622" spans="2:2" x14ac:dyDescent="0.2">
      <c r="B1622" s="1"/>
    </row>
    <row r="1623" spans="2:2" x14ac:dyDescent="0.2">
      <c r="B1623" s="1"/>
    </row>
    <row r="1624" spans="2:2" x14ac:dyDescent="0.2">
      <c r="B1624" s="1"/>
    </row>
    <row r="1625" spans="2:2" x14ac:dyDescent="0.2">
      <c r="B1625" s="1"/>
    </row>
    <row r="1626" spans="2:2" x14ac:dyDescent="0.2">
      <c r="B1626" s="1"/>
    </row>
    <row r="1627" spans="2:2" x14ac:dyDescent="0.2">
      <c r="B1627" s="1"/>
    </row>
    <row r="1628" spans="2:2" x14ac:dyDescent="0.2">
      <c r="B1628" s="1"/>
    </row>
    <row r="1629" spans="2:2" x14ac:dyDescent="0.2">
      <c r="B1629" s="1"/>
    </row>
    <row r="1630" spans="2:2" x14ac:dyDescent="0.2">
      <c r="B1630" s="1"/>
    </row>
    <row r="1631" spans="2:2" x14ac:dyDescent="0.2">
      <c r="B1631" s="1"/>
    </row>
    <row r="1632" spans="2:2" x14ac:dyDescent="0.2">
      <c r="B1632" s="1"/>
    </row>
    <row r="1633" spans="2:2" x14ac:dyDescent="0.2">
      <c r="B1633" s="1"/>
    </row>
    <row r="1634" spans="2:2" x14ac:dyDescent="0.2">
      <c r="B1634" s="1"/>
    </row>
    <row r="1635" spans="2:2" x14ac:dyDescent="0.2">
      <c r="B1635" s="1"/>
    </row>
    <row r="1636" spans="2:2" x14ac:dyDescent="0.2">
      <c r="B1636" s="1"/>
    </row>
    <row r="1637" spans="2:2" x14ac:dyDescent="0.2">
      <c r="B1637" s="1"/>
    </row>
    <row r="1638" spans="2:2" x14ac:dyDescent="0.2">
      <c r="B1638" s="1"/>
    </row>
    <row r="1639" spans="2:2" x14ac:dyDescent="0.2">
      <c r="B1639" s="1"/>
    </row>
    <row r="1640" spans="2:2" x14ac:dyDescent="0.2">
      <c r="B1640" s="1"/>
    </row>
    <row r="1641" spans="2:2" x14ac:dyDescent="0.2">
      <c r="B1641" s="1"/>
    </row>
    <row r="1642" spans="2:2" x14ac:dyDescent="0.2">
      <c r="B1642" s="1"/>
    </row>
    <row r="1643" spans="2:2" x14ac:dyDescent="0.2">
      <c r="B1643" s="1"/>
    </row>
    <row r="1644" spans="2:2" x14ac:dyDescent="0.2">
      <c r="B1644" s="1"/>
    </row>
    <row r="1645" spans="2:2" x14ac:dyDescent="0.2">
      <c r="B1645" s="1"/>
    </row>
    <row r="1646" spans="2:2" x14ac:dyDescent="0.2">
      <c r="B1646" s="1"/>
    </row>
    <row r="1647" spans="2:2" x14ac:dyDescent="0.2">
      <c r="B1647" s="1"/>
    </row>
    <row r="1648" spans="2:2" x14ac:dyDescent="0.2">
      <c r="B1648" s="1"/>
    </row>
    <row r="1649" spans="2:2" x14ac:dyDescent="0.2">
      <c r="B1649" s="1"/>
    </row>
    <row r="1650" spans="2:2" x14ac:dyDescent="0.2">
      <c r="B1650" s="1"/>
    </row>
    <row r="1651" spans="2:2" x14ac:dyDescent="0.2">
      <c r="B1651" s="1"/>
    </row>
    <row r="1652" spans="2:2" x14ac:dyDescent="0.2">
      <c r="B1652" s="1"/>
    </row>
    <row r="1653" spans="2:2" x14ac:dyDescent="0.2">
      <c r="B1653" s="1"/>
    </row>
    <row r="1654" spans="2:2" x14ac:dyDescent="0.2">
      <c r="B1654" s="1"/>
    </row>
    <row r="1655" spans="2:2" x14ac:dyDescent="0.2">
      <c r="B1655" s="1"/>
    </row>
    <row r="1656" spans="2:2" x14ac:dyDescent="0.2">
      <c r="B1656" s="1"/>
    </row>
    <row r="1657" spans="2:2" x14ac:dyDescent="0.2">
      <c r="B1657" s="1"/>
    </row>
    <row r="1658" spans="2:2" x14ac:dyDescent="0.2">
      <c r="B1658" s="1"/>
    </row>
    <row r="1659" spans="2:2" x14ac:dyDescent="0.2">
      <c r="B1659" s="1"/>
    </row>
    <row r="1660" spans="2:2" x14ac:dyDescent="0.2">
      <c r="B1660" s="1"/>
    </row>
    <row r="1661" spans="2:2" x14ac:dyDescent="0.2">
      <c r="B1661" s="1"/>
    </row>
    <row r="1662" spans="2:2" x14ac:dyDescent="0.2">
      <c r="B1662" s="1"/>
    </row>
    <row r="1663" spans="2:2" x14ac:dyDescent="0.2">
      <c r="B1663" s="1"/>
    </row>
    <row r="1664" spans="2:2" x14ac:dyDescent="0.2">
      <c r="B1664" s="1"/>
    </row>
    <row r="1665" spans="2:2" x14ac:dyDescent="0.2">
      <c r="B1665" s="1"/>
    </row>
    <row r="1666" spans="2:2" x14ac:dyDescent="0.2">
      <c r="B1666" s="1"/>
    </row>
    <row r="1667" spans="2:2" x14ac:dyDescent="0.2">
      <c r="B1667" s="1"/>
    </row>
    <row r="1668" spans="2:2" x14ac:dyDescent="0.2">
      <c r="B1668" s="1"/>
    </row>
    <row r="1669" spans="2:2" x14ac:dyDescent="0.2">
      <c r="B1669" s="1"/>
    </row>
    <row r="1670" spans="2:2" x14ac:dyDescent="0.2">
      <c r="B1670" s="1"/>
    </row>
    <row r="1671" spans="2:2" x14ac:dyDescent="0.2">
      <c r="B1671" s="1"/>
    </row>
    <row r="1672" spans="2:2" x14ac:dyDescent="0.2">
      <c r="B1672" s="1"/>
    </row>
    <row r="1673" spans="2:2" x14ac:dyDescent="0.2">
      <c r="B1673" s="1"/>
    </row>
    <row r="1674" spans="2:2" x14ac:dyDescent="0.2">
      <c r="B1674" s="1"/>
    </row>
    <row r="1675" spans="2:2" x14ac:dyDescent="0.2">
      <c r="B1675" s="1"/>
    </row>
    <row r="1676" spans="2:2" x14ac:dyDescent="0.2">
      <c r="B1676" s="1"/>
    </row>
    <row r="1677" spans="2:2" x14ac:dyDescent="0.2">
      <c r="B1677" s="1"/>
    </row>
    <row r="1678" spans="2:2" x14ac:dyDescent="0.2">
      <c r="B1678" s="1"/>
    </row>
    <row r="1679" spans="2:2" x14ac:dyDescent="0.2">
      <c r="B1679" s="1"/>
    </row>
    <row r="1680" spans="2:2" x14ac:dyDescent="0.2">
      <c r="B1680" s="1"/>
    </row>
    <row r="1681" spans="2:2" x14ac:dyDescent="0.2">
      <c r="B1681" s="1"/>
    </row>
    <row r="1682" spans="2:2" x14ac:dyDescent="0.2">
      <c r="B1682" s="1"/>
    </row>
    <row r="1683" spans="2:2" x14ac:dyDescent="0.2">
      <c r="B1683" s="1"/>
    </row>
    <row r="1684" spans="2:2" x14ac:dyDescent="0.2">
      <c r="B1684" s="1"/>
    </row>
    <row r="1685" spans="2:2" x14ac:dyDescent="0.2">
      <c r="B1685" s="1"/>
    </row>
    <row r="1686" spans="2:2" x14ac:dyDescent="0.2">
      <c r="B1686" s="1"/>
    </row>
    <row r="1687" spans="2:2" x14ac:dyDescent="0.2">
      <c r="B1687" s="1"/>
    </row>
    <row r="1688" spans="2:2" x14ac:dyDescent="0.2">
      <c r="B1688" s="1"/>
    </row>
    <row r="1689" spans="2:2" x14ac:dyDescent="0.2">
      <c r="B1689" s="1"/>
    </row>
    <row r="1690" spans="2:2" x14ac:dyDescent="0.2">
      <c r="B1690" s="1"/>
    </row>
    <row r="1691" spans="2:2" x14ac:dyDescent="0.2">
      <c r="B1691" s="1"/>
    </row>
    <row r="1692" spans="2:2" x14ac:dyDescent="0.2">
      <c r="B1692" s="1"/>
    </row>
    <row r="1693" spans="2:2" x14ac:dyDescent="0.2">
      <c r="B1693" s="1"/>
    </row>
    <row r="1694" spans="2:2" x14ac:dyDescent="0.2">
      <c r="B1694" s="1"/>
    </row>
    <row r="1695" spans="2:2" x14ac:dyDescent="0.2">
      <c r="B1695" s="1"/>
    </row>
    <row r="1696" spans="2:2" x14ac:dyDescent="0.2">
      <c r="B1696" s="1"/>
    </row>
    <row r="1697" spans="2:2" x14ac:dyDescent="0.2">
      <c r="B1697" s="1"/>
    </row>
    <row r="1698" spans="2:2" x14ac:dyDescent="0.2">
      <c r="B1698" s="1"/>
    </row>
    <row r="1699" spans="2:2" x14ac:dyDescent="0.2">
      <c r="B1699" s="1"/>
    </row>
    <row r="1700" spans="2:2" x14ac:dyDescent="0.2">
      <c r="B1700" s="1"/>
    </row>
    <row r="1701" spans="2:2" x14ac:dyDescent="0.2">
      <c r="B1701" s="1"/>
    </row>
    <row r="1702" spans="2:2" x14ac:dyDescent="0.2">
      <c r="B1702" s="1"/>
    </row>
    <row r="1703" spans="2:2" x14ac:dyDescent="0.2">
      <c r="B1703" s="1"/>
    </row>
    <row r="1704" spans="2:2" x14ac:dyDescent="0.2">
      <c r="B1704" s="1"/>
    </row>
    <row r="1705" spans="2:2" x14ac:dyDescent="0.2">
      <c r="B1705" s="1"/>
    </row>
    <row r="1706" spans="2:2" x14ac:dyDescent="0.2">
      <c r="B1706" s="1"/>
    </row>
    <row r="1707" spans="2:2" x14ac:dyDescent="0.2">
      <c r="B1707" s="1"/>
    </row>
    <row r="1708" spans="2:2" x14ac:dyDescent="0.2">
      <c r="B1708" s="1"/>
    </row>
    <row r="1709" spans="2:2" x14ac:dyDescent="0.2">
      <c r="B1709" s="1"/>
    </row>
    <row r="1710" spans="2:2" x14ac:dyDescent="0.2">
      <c r="B1710" s="1"/>
    </row>
    <row r="1711" spans="2:2" x14ac:dyDescent="0.2">
      <c r="B1711" s="1"/>
    </row>
    <row r="1712" spans="2:2" x14ac:dyDescent="0.2">
      <c r="B1712" s="1"/>
    </row>
    <row r="1713" spans="2:2" x14ac:dyDescent="0.2">
      <c r="B1713" s="1"/>
    </row>
    <row r="1714" spans="2:2" x14ac:dyDescent="0.2">
      <c r="B1714" s="1"/>
    </row>
    <row r="1715" spans="2:2" x14ac:dyDescent="0.2">
      <c r="B1715" s="1"/>
    </row>
    <row r="1716" spans="2:2" x14ac:dyDescent="0.2">
      <c r="B1716" s="1"/>
    </row>
    <row r="1717" spans="2:2" x14ac:dyDescent="0.2">
      <c r="B1717" s="1"/>
    </row>
    <row r="1718" spans="2:2" x14ac:dyDescent="0.2">
      <c r="B1718" s="1"/>
    </row>
    <row r="1719" spans="2:2" x14ac:dyDescent="0.2">
      <c r="B1719" s="1"/>
    </row>
    <row r="1720" spans="2:2" x14ac:dyDescent="0.2">
      <c r="B1720" s="1"/>
    </row>
    <row r="1721" spans="2:2" x14ac:dyDescent="0.2">
      <c r="B1721" s="1"/>
    </row>
    <row r="1722" spans="2:2" x14ac:dyDescent="0.2">
      <c r="B1722" s="1"/>
    </row>
    <row r="1723" spans="2:2" x14ac:dyDescent="0.2">
      <c r="B1723" s="1"/>
    </row>
    <row r="1724" spans="2:2" x14ac:dyDescent="0.2">
      <c r="B1724" s="1"/>
    </row>
    <row r="1725" spans="2:2" x14ac:dyDescent="0.2">
      <c r="B1725" s="1"/>
    </row>
    <row r="1726" spans="2:2" x14ac:dyDescent="0.2">
      <c r="B1726" s="1"/>
    </row>
    <row r="1727" spans="2:2" x14ac:dyDescent="0.2">
      <c r="B1727" s="1"/>
    </row>
    <row r="1728" spans="2:2" x14ac:dyDescent="0.2">
      <c r="B1728" s="1"/>
    </row>
    <row r="1729" spans="2:2" x14ac:dyDescent="0.2">
      <c r="B1729" s="1"/>
    </row>
    <row r="1730" spans="2:2" x14ac:dyDescent="0.2">
      <c r="B1730" s="1"/>
    </row>
    <row r="1731" spans="2:2" x14ac:dyDescent="0.2">
      <c r="B1731" s="1"/>
    </row>
    <row r="1732" spans="2:2" x14ac:dyDescent="0.2">
      <c r="B1732" s="1"/>
    </row>
    <row r="1733" spans="2:2" x14ac:dyDescent="0.2">
      <c r="B1733" s="1"/>
    </row>
    <row r="1734" spans="2:2" x14ac:dyDescent="0.2">
      <c r="B1734" s="1"/>
    </row>
    <row r="1735" spans="2:2" x14ac:dyDescent="0.2">
      <c r="B1735" s="1"/>
    </row>
    <row r="1736" spans="2:2" x14ac:dyDescent="0.2">
      <c r="B1736" s="1"/>
    </row>
    <row r="1737" spans="2:2" x14ac:dyDescent="0.2">
      <c r="B1737" s="1"/>
    </row>
    <row r="1738" spans="2:2" x14ac:dyDescent="0.2">
      <c r="B1738" s="1"/>
    </row>
    <row r="1739" spans="2:2" x14ac:dyDescent="0.2">
      <c r="B1739" s="1"/>
    </row>
    <row r="1740" spans="2:2" x14ac:dyDescent="0.2">
      <c r="B1740" s="1"/>
    </row>
    <row r="1741" spans="2:2" x14ac:dyDescent="0.2">
      <c r="B1741" s="1"/>
    </row>
    <row r="1742" spans="2:2" x14ac:dyDescent="0.2">
      <c r="B1742" s="1"/>
    </row>
    <row r="1743" spans="2:2" x14ac:dyDescent="0.2">
      <c r="B1743" s="1"/>
    </row>
    <row r="1744" spans="2:2" x14ac:dyDescent="0.2">
      <c r="B1744" s="1"/>
    </row>
    <row r="1745" spans="2:2" x14ac:dyDescent="0.2">
      <c r="B1745" s="1"/>
    </row>
    <row r="1746" spans="2:2" x14ac:dyDescent="0.2">
      <c r="B1746" s="1"/>
    </row>
    <row r="1747" spans="2:2" x14ac:dyDescent="0.2">
      <c r="B1747" s="1"/>
    </row>
    <row r="1748" spans="2:2" x14ac:dyDescent="0.2">
      <c r="B1748" s="1"/>
    </row>
    <row r="1749" spans="2:2" x14ac:dyDescent="0.2">
      <c r="B1749" s="1"/>
    </row>
    <row r="1750" spans="2:2" x14ac:dyDescent="0.2">
      <c r="B1750" s="1"/>
    </row>
    <row r="1751" spans="2:2" x14ac:dyDescent="0.2">
      <c r="B1751" s="1"/>
    </row>
    <row r="1752" spans="2:2" x14ac:dyDescent="0.2">
      <c r="B1752" s="1"/>
    </row>
    <row r="1753" spans="2:2" x14ac:dyDescent="0.2">
      <c r="B1753" s="1"/>
    </row>
    <row r="1754" spans="2:2" x14ac:dyDescent="0.2">
      <c r="B1754" s="1"/>
    </row>
    <row r="1755" spans="2:2" x14ac:dyDescent="0.2">
      <c r="B1755" s="1"/>
    </row>
    <row r="1756" spans="2:2" x14ac:dyDescent="0.2">
      <c r="B1756" s="1"/>
    </row>
    <row r="1757" spans="2:2" x14ac:dyDescent="0.2">
      <c r="B1757" s="1"/>
    </row>
    <row r="1758" spans="2:2" x14ac:dyDescent="0.2">
      <c r="B1758" s="1"/>
    </row>
    <row r="1759" spans="2:2" x14ac:dyDescent="0.2">
      <c r="B1759" s="1"/>
    </row>
    <row r="1760" spans="2:2" x14ac:dyDescent="0.2">
      <c r="B1760" s="1"/>
    </row>
    <row r="1761" spans="2:2" x14ac:dyDescent="0.2">
      <c r="B1761" s="1"/>
    </row>
    <row r="1762" spans="2:2" x14ac:dyDescent="0.2">
      <c r="B1762" s="1"/>
    </row>
    <row r="1763" spans="2:2" x14ac:dyDescent="0.2">
      <c r="B1763" s="1"/>
    </row>
    <row r="1764" spans="2:2" x14ac:dyDescent="0.2">
      <c r="B1764" s="1"/>
    </row>
    <row r="1765" spans="2:2" x14ac:dyDescent="0.2">
      <c r="B1765" s="1"/>
    </row>
    <row r="1766" spans="2:2" x14ac:dyDescent="0.2">
      <c r="B1766" s="1"/>
    </row>
    <row r="1767" spans="2:2" x14ac:dyDescent="0.2">
      <c r="B1767" s="1"/>
    </row>
    <row r="1768" spans="2:2" x14ac:dyDescent="0.2">
      <c r="B1768" s="1"/>
    </row>
    <row r="1769" spans="2:2" x14ac:dyDescent="0.2">
      <c r="B1769" s="1"/>
    </row>
    <row r="1770" spans="2:2" x14ac:dyDescent="0.2">
      <c r="B1770" s="1"/>
    </row>
    <row r="1771" spans="2:2" x14ac:dyDescent="0.2">
      <c r="B1771" s="1"/>
    </row>
    <row r="1772" spans="2:2" x14ac:dyDescent="0.2">
      <c r="B1772" s="1"/>
    </row>
    <row r="1773" spans="2:2" x14ac:dyDescent="0.2">
      <c r="B1773" s="1"/>
    </row>
    <row r="1774" spans="2:2" x14ac:dyDescent="0.2">
      <c r="B1774" s="1"/>
    </row>
    <row r="1775" spans="2:2" x14ac:dyDescent="0.2">
      <c r="B1775" s="1"/>
    </row>
    <row r="1776" spans="2:2" x14ac:dyDescent="0.2">
      <c r="B1776" s="1"/>
    </row>
    <row r="1777" spans="2:2" x14ac:dyDescent="0.2">
      <c r="B1777" s="1"/>
    </row>
    <row r="1778" spans="2:2" x14ac:dyDescent="0.2">
      <c r="B1778" s="1"/>
    </row>
    <row r="1779" spans="2:2" x14ac:dyDescent="0.2">
      <c r="B1779" s="1"/>
    </row>
    <row r="1780" spans="2:2" x14ac:dyDescent="0.2">
      <c r="B1780" s="1"/>
    </row>
    <row r="1781" spans="2:2" x14ac:dyDescent="0.2">
      <c r="B1781" s="1"/>
    </row>
    <row r="1782" spans="2:2" x14ac:dyDescent="0.2">
      <c r="B1782" s="1"/>
    </row>
    <row r="1783" spans="2:2" x14ac:dyDescent="0.2">
      <c r="B1783" s="1"/>
    </row>
    <row r="1784" spans="2:2" x14ac:dyDescent="0.2">
      <c r="B1784" s="1"/>
    </row>
    <row r="1785" spans="2:2" x14ac:dyDescent="0.2">
      <c r="B1785" s="1"/>
    </row>
    <row r="1786" spans="2:2" x14ac:dyDescent="0.2">
      <c r="B1786" s="1"/>
    </row>
    <row r="1787" spans="2:2" x14ac:dyDescent="0.2">
      <c r="B1787" s="1"/>
    </row>
    <row r="1788" spans="2:2" x14ac:dyDescent="0.2">
      <c r="B1788" s="1"/>
    </row>
    <row r="1789" spans="2:2" x14ac:dyDescent="0.2">
      <c r="B1789" s="1"/>
    </row>
    <row r="1790" spans="2:2" x14ac:dyDescent="0.2">
      <c r="B1790" s="1"/>
    </row>
    <row r="1791" spans="2:2" x14ac:dyDescent="0.2">
      <c r="B1791" s="1"/>
    </row>
    <row r="1792" spans="2:2" x14ac:dyDescent="0.2">
      <c r="B1792" s="1"/>
    </row>
    <row r="1793" spans="2:2" x14ac:dyDescent="0.2">
      <c r="B1793" s="1"/>
    </row>
    <row r="1794" spans="2:2" x14ac:dyDescent="0.2">
      <c r="B1794" s="1"/>
    </row>
    <row r="1795" spans="2:2" x14ac:dyDescent="0.2">
      <c r="B1795" s="1"/>
    </row>
    <row r="1796" spans="2:2" x14ac:dyDescent="0.2">
      <c r="B1796" s="1"/>
    </row>
    <row r="1797" spans="2:2" x14ac:dyDescent="0.2">
      <c r="B1797" s="1"/>
    </row>
    <row r="1798" spans="2:2" x14ac:dyDescent="0.2">
      <c r="B1798" s="1"/>
    </row>
    <row r="1799" spans="2:2" x14ac:dyDescent="0.2">
      <c r="B1799" s="1"/>
    </row>
    <row r="1800" spans="2:2" x14ac:dyDescent="0.2">
      <c r="B1800" s="1"/>
    </row>
    <row r="1801" spans="2:2" x14ac:dyDescent="0.2">
      <c r="B1801" s="1"/>
    </row>
    <row r="1802" spans="2:2" x14ac:dyDescent="0.2">
      <c r="B1802" s="1"/>
    </row>
    <row r="1803" spans="2:2" x14ac:dyDescent="0.2">
      <c r="B1803" s="1"/>
    </row>
    <row r="1804" spans="2:2" x14ac:dyDescent="0.2">
      <c r="B1804" s="1"/>
    </row>
    <row r="1805" spans="2:2" x14ac:dyDescent="0.2">
      <c r="B1805" s="1"/>
    </row>
    <row r="1806" spans="2:2" x14ac:dyDescent="0.2">
      <c r="B1806" s="1"/>
    </row>
    <row r="1807" spans="2:2" x14ac:dyDescent="0.2">
      <c r="B1807" s="1"/>
    </row>
    <row r="1808" spans="2:2" x14ac:dyDescent="0.2">
      <c r="B1808" s="1"/>
    </row>
    <row r="1809" spans="2:2" x14ac:dyDescent="0.2">
      <c r="B1809" s="1"/>
    </row>
    <row r="1810" spans="2:2" x14ac:dyDescent="0.2">
      <c r="B1810" s="1"/>
    </row>
    <row r="1811" spans="2:2" x14ac:dyDescent="0.2">
      <c r="B1811" s="1"/>
    </row>
    <row r="1812" spans="2:2" x14ac:dyDescent="0.2">
      <c r="B1812" s="1"/>
    </row>
    <row r="1813" spans="2:2" x14ac:dyDescent="0.2">
      <c r="B1813" s="1"/>
    </row>
    <row r="1814" spans="2:2" x14ac:dyDescent="0.2">
      <c r="B1814" s="1"/>
    </row>
    <row r="1815" spans="2:2" x14ac:dyDescent="0.2">
      <c r="B1815" s="1"/>
    </row>
    <row r="1816" spans="2:2" x14ac:dyDescent="0.2">
      <c r="B1816" s="1"/>
    </row>
    <row r="1817" spans="2:2" x14ac:dyDescent="0.2">
      <c r="B1817" s="1"/>
    </row>
    <row r="1818" spans="2:2" x14ac:dyDescent="0.2">
      <c r="B1818" s="1"/>
    </row>
    <row r="1819" spans="2:2" x14ac:dyDescent="0.2">
      <c r="B1819" s="1"/>
    </row>
    <row r="1820" spans="2:2" x14ac:dyDescent="0.2">
      <c r="B1820" s="1"/>
    </row>
    <row r="1821" spans="2:2" x14ac:dyDescent="0.2">
      <c r="B1821" s="1"/>
    </row>
    <row r="1822" spans="2:2" x14ac:dyDescent="0.2">
      <c r="B1822" s="1"/>
    </row>
    <row r="1823" spans="2:2" x14ac:dyDescent="0.2">
      <c r="B1823" s="1"/>
    </row>
    <row r="1824" spans="2:2" x14ac:dyDescent="0.2">
      <c r="B1824" s="1"/>
    </row>
    <row r="1825" spans="2:2" x14ac:dyDescent="0.2">
      <c r="B1825" s="1"/>
    </row>
    <row r="1826" spans="2:2" x14ac:dyDescent="0.2">
      <c r="B1826" s="1"/>
    </row>
    <row r="1827" spans="2:2" x14ac:dyDescent="0.2">
      <c r="B1827" s="1"/>
    </row>
    <row r="1828" spans="2:2" x14ac:dyDescent="0.2">
      <c r="B1828" s="1"/>
    </row>
    <row r="1829" spans="2:2" x14ac:dyDescent="0.2">
      <c r="B1829" s="1"/>
    </row>
    <row r="1830" spans="2:2" x14ac:dyDescent="0.2">
      <c r="B1830" s="1"/>
    </row>
    <row r="1831" spans="2:2" x14ac:dyDescent="0.2">
      <c r="B1831" s="1"/>
    </row>
    <row r="1832" spans="2:2" x14ac:dyDescent="0.2">
      <c r="B1832" s="1"/>
    </row>
    <row r="1833" spans="2:2" x14ac:dyDescent="0.2">
      <c r="B1833" s="1"/>
    </row>
    <row r="1834" spans="2:2" x14ac:dyDescent="0.2">
      <c r="B1834" s="1"/>
    </row>
    <row r="1835" spans="2:2" x14ac:dyDescent="0.2">
      <c r="B1835" s="1"/>
    </row>
    <row r="1836" spans="2:2" x14ac:dyDescent="0.2">
      <c r="B1836" s="1"/>
    </row>
    <row r="1837" spans="2:2" x14ac:dyDescent="0.2">
      <c r="B1837" s="1"/>
    </row>
    <row r="1838" spans="2:2" x14ac:dyDescent="0.2">
      <c r="B1838" s="1"/>
    </row>
    <row r="1839" spans="2:2" x14ac:dyDescent="0.2">
      <c r="B1839" s="1"/>
    </row>
    <row r="1840" spans="2:2" x14ac:dyDescent="0.2">
      <c r="B1840" s="1"/>
    </row>
    <row r="1841" spans="2:2" x14ac:dyDescent="0.2">
      <c r="B1841" s="1"/>
    </row>
    <row r="1842" spans="2:2" x14ac:dyDescent="0.2">
      <c r="B1842" s="1"/>
    </row>
    <row r="1843" spans="2:2" x14ac:dyDescent="0.2">
      <c r="B1843" s="1"/>
    </row>
    <row r="1844" spans="2:2" x14ac:dyDescent="0.2">
      <c r="B1844" s="1"/>
    </row>
    <row r="1845" spans="2:2" x14ac:dyDescent="0.2">
      <c r="B1845" s="1"/>
    </row>
    <row r="1846" spans="2:2" x14ac:dyDescent="0.2">
      <c r="B1846" s="1"/>
    </row>
    <row r="1847" spans="2:2" x14ac:dyDescent="0.2">
      <c r="B1847" s="1"/>
    </row>
    <row r="1848" spans="2:2" x14ac:dyDescent="0.2">
      <c r="B1848" s="1"/>
    </row>
    <row r="1849" spans="2:2" x14ac:dyDescent="0.2">
      <c r="B1849" s="1"/>
    </row>
    <row r="1850" spans="2:2" x14ac:dyDescent="0.2">
      <c r="B1850" s="1"/>
    </row>
    <row r="1851" spans="2:2" x14ac:dyDescent="0.2">
      <c r="B1851" s="1"/>
    </row>
    <row r="1852" spans="2:2" x14ac:dyDescent="0.2">
      <c r="B1852" s="1"/>
    </row>
    <row r="1853" spans="2:2" x14ac:dyDescent="0.2">
      <c r="B1853" s="1"/>
    </row>
    <row r="1854" spans="2:2" x14ac:dyDescent="0.2">
      <c r="B1854" s="1"/>
    </row>
    <row r="1855" spans="2:2" x14ac:dyDescent="0.2">
      <c r="B1855" s="1"/>
    </row>
    <row r="1856" spans="2:2" x14ac:dyDescent="0.2">
      <c r="B1856" s="1"/>
    </row>
    <row r="1857" spans="2:2" x14ac:dyDescent="0.2">
      <c r="B1857" s="1"/>
    </row>
    <row r="1858" spans="2:2" x14ac:dyDescent="0.2">
      <c r="B1858" s="1"/>
    </row>
    <row r="1859" spans="2:2" x14ac:dyDescent="0.2">
      <c r="B1859" s="1"/>
    </row>
    <row r="1860" spans="2:2" x14ac:dyDescent="0.2">
      <c r="B1860" s="1"/>
    </row>
    <row r="1861" spans="2:2" x14ac:dyDescent="0.2">
      <c r="B1861" s="1"/>
    </row>
    <row r="1862" spans="2:2" x14ac:dyDescent="0.2">
      <c r="B1862" s="1"/>
    </row>
    <row r="1863" spans="2:2" x14ac:dyDescent="0.2">
      <c r="B1863" s="1"/>
    </row>
    <row r="1864" spans="2:2" x14ac:dyDescent="0.2">
      <c r="B1864" s="1"/>
    </row>
    <row r="1865" spans="2:2" x14ac:dyDescent="0.2">
      <c r="B1865" s="1"/>
    </row>
    <row r="1866" spans="2:2" x14ac:dyDescent="0.2">
      <c r="B1866" s="1"/>
    </row>
    <row r="1867" spans="2:2" x14ac:dyDescent="0.2">
      <c r="B1867" s="1"/>
    </row>
    <row r="1868" spans="2:2" x14ac:dyDescent="0.2">
      <c r="B1868" s="1"/>
    </row>
    <row r="1869" spans="2:2" x14ac:dyDescent="0.2">
      <c r="B1869" s="1"/>
    </row>
    <row r="1870" spans="2:2" x14ac:dyDescent="0.2">
      <c r="B1870" s="1"/>
    </row>
    <row r="1871" spans="2:2" x14ac:dyDescent="0.2">
      <c r="B1871" s="1"/>
    </row>
    <row r="1872" spans="2:2" x14ac:dyDescent="0.2">
      <c r="B1872" s="1"/>
    </row>
    <row r="1873" spans="2:2" x14ac:dyDescent="0.2">
      <c r="B1873" s="1"/>
    </row>
    <row r="1874" spans="2:2" x14ac:dyDescent="0.2">
      <c r="B1874" s="1"/>
    </row>
    <row r="1875" spans="2:2" x14ac:dyDescent="0.2">
      <c r="B1875" s="1"/>
    </row>
    <row r="1876" spans="2:2" x14ac:dyDescent="0.2">
      <c r="B1876" s="1"/>
    </row>
    <row r="1877" spans="2:2" x14ac:dyDescent="0.2">
      <c r="B1877" s="1"/>
    </row>
    <row r="1878" spans="2:2" x14ac:dyDescent="0.2">
      <c r="B1878" s="1"/>
    </row>
    <row r="1879" spans="2:2" x14ac:dyDescent="0.2">
      <c r="B1879" s="1"/>
    </row>
    <row r="1880" spans="2:2" x14ac:dyDescent="0.2">
      <c r="B1880" s="1"/>
    </row>
    <row r="1881" spans="2:2" x14ac:dyDescent="0.2">
      <c r="B1881" s="1"/>
    </row>
    <row r="1882" spans="2:2" x14ac:dyDescent="0.2">
      <c r="B1882" s="1"/>
    </row>
    <row r="1883" spans="2:2" x14ac:dyDescent="0.2">
      <c r="B1883" s="1"/>
    </row>
    <row r="1884" spans="2:2" x14ac:dyDescent="0.2">
      <c r="B1884" s="1"/>
    </row>
    <row r="1885" spans="2:2" x14ac:dyDescent="0.2">
      <c r="B1885" s="1"/>
    </row>
    <row r="1886" spans="2:2" x14ac:dyDescent="0.2">
      <c r="B1886" s="1"/>
    </row>
    <row r="1887" spans="2:2" x14ac:dyDescent="0.2">
      <c r="B1887" s="1"/>
    </row>
    <row r="1888" spans="2:2" x14ac:dyDescent="0.2">
      <c r="B1888" s="1"/>
    </row>
    <row r="1889" spans="2:2" x14ac:dyDescent="0.2">
      <c r="B1889" s="1"/>
    </row>
    <row r="1890" spans="2:2" x14ac:dyDescent="0.2">
      <c r="B1890" s="1"/>
    </row>
    <row r="1891" spans="2:2" x14ac:dyDescent="0.2">
      <c r="B1891" s="1"/>
    </row>
    <row r="1892" spans="2:2" x14ac:dyDescent="0.2">
      <c r="B1892" s="1"/>
    </row>
    <row r="1893" spans="2:2" x14ac:dyDescent="0.2">
      <c r="B1893" s="1"/>
    </row>
    <row r="1894" spans="2:2" x14ac:dyDescent="0.2">
      <c r="B1894" s="1"/>
    </row>
    <row r="1895" spans="2:2" x14ac:dyDescent="0.2">
      <c r="B1895" s="1"/>
    </row>
    <row r="1896" spans="2:2" x14ac:dyDescent="0.2">
      <c r="B1896" s="1"/>
    </row>
    <row r="1897" spans="2:2" x14ac:dyDescent="0.2">
      <c r="B1897" s="1"/>
    </row>
    <row r="1898" spans="2:2" x14ac:dyDescent="0.2">
      <c r="B1898" s="1"/>
    </row>
    <row r="1899" spans="2:2" x14ac:dyDescent="0.2">
      <c r="B1899" s="1"/>
    </row>
    <row r="1900" spans="2:2" x14ac:dyDescent="0.2">
      <c r="B1900" s="1"/>
    </row>
    <row r="1901" spans="2:2" x14ac:dyDescent="0.2">
      <c r="B1901" s="1"/>
    </row>
    <row r="1902" spans="2:2" x14ac:dyDescent="0.2">
      <c r="B1902" s="1"/>
    </row>
    <row r="1903" spans="2:2" x14ac:dyDescent="0.2">
      <c r="B1903" s="1"/>
    </row>
    <row r="1904" spans="2:2" x14ac:dyDescent="0.2">
      <c r="B1904" s="1"/>
    </row>
    <row r="1905" spans="2:2" x14ac:dyDescent="0.2">
      <c r="B1905" s="1"/>
    </row>
    <row r="1906" spans="2:2" x14ac:dyDescent="0.2">
      <c r="B1906" s="1"/>
    </row>
    <row r="1907" spans="2:2" x14ac:dyDescent="0.2">
      <c r="B1907" s="1"/>
    </row>
    <row r="1908" spans="2:2" x14ac:dyDescent="0.2">
      <c r="B1908" s="1"/>
    </row>
    <row r="1909" spans="2:2" x14ac:dyDescent="0.2">
      <c r="B1909" s="1"/>
    </row>
    <row r="1910" spans="2:2" x14ac:dyDescent="0.2">
      <c r="B1910" s="1"/>
    </row>
    <row r="1911" spans="2:2" x14ac:dyDescent="0.2">
      <c r="B1911" s="1"/>
    </row>
    <row r="1912" spans="2:2" x14ac:dyDescent="0.2">
      <c r="B1912" s="1"/>
    </row>
    <row r="1913" spans="2:2" x14ac:dyDescent="0.2">
      <c r="B1913" s="1"/>
    </row>
    <row r="1914" spans="2:2" x14ac:dyDescent="0.2">
      <c r="B1914" s="1"/>
    </row>
    <row r="1915" spans="2:2" x14ac:dyDescent="0.2">
      <c r="B1915" s="1"/>
    </row>
    <row r="1916" spans="2:2" x14ac:dyDescent="0.2">
      <c r="B1916" s="1"/>
    </row>
    <row r="1917" spans="2:2" x14ac:dyDescent="0.2">
      <c r="B1917" s="1"/>
    </row>
    <row r="1918" spans="2:2" x14ac:dyDescent="0.2">
      <c r="B1918" s="1"/>
    </row>
    <row r="1919" spans="2:2" x14ac:dyDescent="0.2">
      <c r="B1919" s="1"/>
    </row>
    <row r="1920" spans="2:2" x14ac:dyDescent="0.2">
      <c r="B1920" s="1"/>
    </row>
    <row r="1921" spans="2:2" x14ac:dyDescent="0.2">
      <c r="B1921" s="1"/>
    </row>
    <row r="1922" spans="2:2" x14ac:dyDescent="0.2">
      <c r="B1922" s="1"/>
    </row>
    <row r="1923" spans="2:2" x14ac:dyDescent="0.2">
      <c r="B1923" s="1"/>
    </row>
    <row r="1924" spans="2:2" x14ac:dyDescent="0.2">
      <c r="B1924" s="1"/>
    </row>
    <row r="1925" spans="2:2" x14ac:dyDescent="0.2">
      <c r="B1925" s="1"/>
    </row>
    <row r="1926" spans="2:2" x14ac:dyDescent="0.2">
      <c r="B1926" s="1"/>
    </row>
    <row r="1927" spans="2:2" x14ac:dyDescent="0.2">
      <c r="B1927" s="1"/>
    </row>
    <row r="1928" spans="2:2" x14ac:dyDescent="0.2">
      <c r="B1928" s="1"/>
    </row>
    <row r="1929" spans="2:2" x14ac:dyDescent="0.2">
      <c r="B1929" s="1"/>
    </row>
    <row r="1930" spans="2:2" x14ac:dyDescent="0.2">
      <c r="B1930" s="1"/>
    </row>
    <row r="1931" spans="2:2" x14ac:dyDescent="0.2">
      <c r="B1931" s="1"/>
    </row>
    <row r="1932" spans="2:2" x14ac:dyDescent="0.2">
      <c r="B1932" s="1"/>
    </row>
    <row r="1933" spans="2:2" x14ac:dyDescent="0.2">
      <c r="B1933" s="1"/>
    </row>
    <row r="1934" spans="2:2" x14ac:dyDescent="0.2">
      <c r="B1934" s="1"/>
    </row>
    <row r="1935" spans="2:2" x14ac:dyDescent="0.2">
      <c r="B1935" s="1"/>
    </row>
    <row r="1936" spans="2:2" x14ac:dyDescent="0.2">
      <c r="B1936" s="1"/>
    </row>
    <row r="1937" spans="2:2" x14ac:dyDescent="0.2">
      <c r="B1937" s="1"/>
    </row>
    <row r="1938" spans="2:2" x14ac:dyDescent="0.2">
      <c r="B1938" s="1"/>
    </row>
    <row r="1939" spans="2:2" x14ac:dyDescent="0.2">
      <c r="B1939" s="1"/>
    </row>
    <row r="1940" spans="2:2" x14ac:dyDescent="0.2">
      <c r="B1940" s="1"/>
    </row>
    <row r="1941" spans="2:2" x14ac:dyDescent="0.2">
      <c r="B1941" s="1"/>
    </row>
    <row r="1942" spans="2:2" x14ac:dyDescent="0.2">
      <c r="B1942" s="1"/>
    </row>
    <row r="1943" spans="2:2" x14ac:dyDescent="0.2">
      <c r="B1943" s="1"/>
    </row>
    <row r="1944" spans="2:2" x14ac:dyDescent="0.2">
      <c r="B1944" s="1"/>
    </row>
    <row r="1945" spans="2:2" x14ac:dyDescent="0.2">
      <c r="B1945" s="1"/>
    </row>
    <row r="1946" spans="2:2" x14ac:dyDescent="0.2">
      <c r="B1946" s="1"/>
    </row>
    <row r="1947" spans="2:2" x14ac:dyDescent="0.2">
      <c r="B1947" s="1"/>
    </row>
    <row r="1948" spans="2:2" x14ac:dyDescent="0.2">
      <c r="B1948" s="1"/>
    </row>
    <row r="1949" spans="2:2" x14ac:dyDescent="0.2">
      <c r="B1949" s="1"/>
    </row>
    <row r="1950" spans="2:2" x14ac:dyDescent="0.2">
      <c r="B1950" s="1"/>
    </row>
    <row r="1951" spans="2:2" x14ac:dyDescent="0.2">
      <c r="B1951" s="1"/>
    </row>
    <row r="1952" spans="2:2" x14ac:dyDescent="0.2">
      <c r="B1952" s="1"/>
    </row>
    <row r="1953" spans="2:2" x14ac:dyDescent="0.2">
      <c r="B1953" s="1"/>
    </row>
    <row r="1954" spans="2:2" x14ac:dyDescent="0.2">
      <c r="B1954" s="1"/>
    </row>
    <row r="1955" spans="2:2" x14ac:dyDescent="0.2">
      <c r="B1955" s="1"/>
    </row>
    <row r="1956" spans="2:2" x14ac:dyDescent="0.2">
      <c r="B1956" s="1"/>
    </row>
    <row r="1957" spans="2:2" x14ac:dyDescent="0.2">
      <c r="B1957" s="1"/>
    </row>
    <row r="1958" spans="2:2" x14ac:dyDescent="0.2">
      <c r="B1958" s="1"/>
    </row>
    <row r="1959" spans="2:2" x14ac:dyDescent="0.2">
      <c r="B1959" s="1"/>
    </row>
    <row r="1960" spans="2:2" x14ac:dyDescent="0.2">
      <c r="B1960" s="1"/>
    </row>
    <row r="1961" spans="2:2" x14ac:dyDescent="0.2">
      <c r="B1961" s="1"/>
    </row>
    <row r="1962" spans="2:2" x14ac:dyDescent="0.2">
      <c r="B1962" s="1"/>
    </row>
    <row r="1963" spans="2:2" x14ac:dyDescent="0.2">
      <c r="B1963" s="1"/>
    </row>
    <row r="1964" spans="2:2" x14ac:dyDescent="0.2">
      <c r="B1964" s="1"/>
    </row>
    <row r="1965" spans="2:2" x14ac:dyDescent="0.2">
      <c r="B1965" s="1"/>
    </row>
    <row r="1966" spans="2:2" x14ac:dyDescent="0.2">
      <c r="B1966" s="1"/>
    </row>
    <row r="1967" spans="2:2" x14ac:dyDescent="0.2">
      <c r="B1967" s="1"/>
    </row>
    <row r="1968" spans="2:2" x14ac:dyDescent="0.2">
      <c r="B1968" s="1"/>
    </row>
    <row r="1969" spans="2:2" x14ac:dyDescent="0.2">
      <c r="B1969" s="1"/>
    </row>
    <row r="1970" spans="2:2" x14ac:dyDescent="0.2">
      <c r="B1970" s="1"/>
    </row>
    <row r="1971" spans="2:2" x14ac:dyDescent="0.2">
      <c r="B1971" s="1"/>
    </row>
    <row r="1972" spans="2:2" x14ac:dyDescent="0.2">
      <c r="B1972" s="1"/>
    </row>
    <row r="1973" spans="2:2" x14ac:dyDescent="0.2">
      <c r="B1973" s="1"/>
    </row>
    <row r="1974" spans="2:2" x14ac:dyDescent="0.2">
      <c r="B1974" s="1"/>
    </row>
    <row r="1975" spans="2:2" x14ac:dyDescent="0.2">
      <c r="B1975" s="1"/>
    </row>
    <row r="1976" spans="2:2" x14ac:dyDescent="0.2">
      <c r="B1976" s="1"/>
    </row>
    <row r="1977" spans="2:2" x14ac:dyDescent="0.2">
      <c r="B1977" s="1"/>
    </row>
    <row r="1978" spans="2:2" x14ac:dyDescent="0.2">
      <c r="B1978" s="1"/>
    </row>
    <row r="1979" spans="2:2" x14ac:dyDescent="0.2">
      <c r="B1979" s="1"/>
    </row>
    <row r="1980" spans="2:2" x14ac:dyDescent="0.2">
      <c r="B1980" s="1"/>
    </row>
    <row r="1981" spans="2:2" x14ac:dyDescent="0.2">
      <c r="B1981" s="1"/>
    </row>
    <row r="1982" spans="2:2" x14ac:dyDescent="0.2">
      <c r="B1982" s="1"/>
    </row>
    <row r="1983" spans="2:2" x14ac:dyDescent="0.2">
      <c r="B1983" s="1"/>
    </row>
    <row r="1984" spans="2:2" x14ac:dyDescent="0.2">
      <c r="B1984" s="1"/>
    </row>
    <row r="1985" spans="2:2" x14ac:dyDescent="0.2">
      <c r="B1985" s="1"/>
    </row>
    <row r="1986" spans="2:2" x14ac:dyDescent="0.2">
      <c r="B1986" s="1"/>
    </row>
    <row r="1987" spans="2:2" x14ac:dyDescent="0.2">
      <c r="B1987" s="1"/>
    </row>
    <row r="1988" spans="2:2" x14ac:dyDescent="0.2">
      <c r="B1988" s="1"/>
    </row>
    <row r="1989" spans="2:2" x14ac:dyDescent="0.2">
      <c r="B1989" s="1"/>
    </row>
    <row r="1990" spans="2:2" x14ac:dyDescent="0.2">
      <c r="B1990" s="1"/>
    </row>
    <row r="1991" spans="2:2" x14ac:dyDescent="0.2">
      <c r="B1991" s="1"/>
    </row>
    <row r="1992" spans="2:2" x14ac:dyDescent="0.2">
      <c r="B1992" s="1"/>
    </row>
    <row r="1993" spans="2:2" x14ac:dyDescent="0.2">
      <c r="B1993" s="1"/>
    </row>
    <row r="1994" spans="2:2" x14ac:dyDescent="0.2">
      <c r="B1994" s="1"/>
    </row>
    <row r="1995" spans="2:2" x14ac:dyDescent="0.2">
      <c r="B1995" s="1"/>
    </row>
    <row r="1996" spans="2:2" x14ac:dyDescent="0.2">
      <c r="B1996" s="1"/>
    </row>
    <row r="1997" spans="2:2" x14ac:dyDescent="0.2">
      <c r="B1997" s="1"/>
    </row>
    <row r="1998" spans="2:2" x14ac:dyDescent="0.2">
      <c r="B1998" s="1"/>
    </row>
    <row r="1999" spans="2:2" x14ac:dyDescent="0.2">
      <c r="B1999" s="1"/>
    </row>
    <row r="2000" spans="2:2" x14ac:dyDescent="0.2">
      <c r="B2000" s="1"/>
    </row>
    <row r="2001" spans="2:2" x14ac:dyDescent="0.2">
      <c r="B2001" s="1"/>
    </row>
    <row r="2002" spans="2:2" x14ac:dyDescent="0.2">
      <c r="B2002" s="1"/>
    </row>
    <row r="2003" spans="2:2" x14ac:dyDescent="0.2">
      <c r="B2003" s="1"/>
    </row>
    <row r="2004" spans="2:2" x14ac:dyDescent="0.2">
      <c r="B2004" s="1"/>
    </row>
    <row r="2005" spans="2:2" x14ac:dyDescent="0.2">
      <c r="B2005" s="1"/>
    </row>
    <row r="2006" spans="2:2" x14ac:dyDescent="0.2">
      <c r="B2006" s="1"/>
    </row>
    <row r="2007" spans="2:2" x14ac:dyDescent="0.2">
      <c r="B2007" s="1"/>
    </row>
    <row r="2008" spans="2:2" x14ac:dyDescent="0.2">
      <c r="B2008" s="1"/>
    </row>
    <row r="2009" spans="2:2" x14ac:dyDescent="0.2">
      <c r="B2009" s="1"/>
    </row>
    <row r="2010" spans="2:2" x14ac:dyDescent="0.2">
      <c r="B2010" s="1"/>
    </row>
    <row r="2011" spans="2:2" x14ac:dyDescent="0.2">
      <c r="B2011" s="1"/>
    </row>
    <row r="2012" spans="2:2" x14ac:dyDescent="0.2">
      <c r="B2012" s="1"/>
    </row>
    <row r="2013" spans="2:2" x14ac:dyDescent="0.2">
      <c r="B2013" s="1"/>
    </row>
    <row r="2014" spans="2:2" x14ac:dyDescent="0.2">
      <c r="B2014" s="1"/>
    </row>
    <row r="2015" spans="2:2" x14ac:dyDescent="0.2">
      <c r="B2015" s="1"/>
    </row>
    <row r="2016" spans="2:2" x14ac:dyDescent="0.2">
      <c r="B2016" s="1"/>
    </row>
    <row r="2017" spans="2:2" x14ac:dyDescent="0.2">
      <c r="B2017" s="1"/>
    </row>
    <row r="2018" spans="2:2" x14ac:dyDescent="0.2">
      <c r="B2018" s="1"/>
    </row>
    <row r="2019" spans="2:2" x14ac:dyDescent="0.2">
      <c r="B2019" s="1"/>
    </row>
    <row r="2020" spans="2:2" x14ac:dyDescent="0.2">
      <c r="B2020" s="1"/>
    </row>
    <row r="2021" spans="2:2" x14ac:dyDescent="0.2">
      <c r="B2021" s="1"/>
    </row>
    <row r="2022" spans="2:2" x14ac:dyDescent="0.2">
      <c r="B2022" s="1"/>
    </row>
    <row r="2023" spans="2:2" x14ac:dyDescent="0.2">
      <c r="B2023" s="1"/>
    </row>
    <row r="2024" spans="2:2" x14ac:dyDescent="0.2">
      <c r="B2024" s="1"/>
    </row>
    <row r="2025" spans="2:2" x14ac:dyDescent="0.2">
      <c r="B2025" s="1"/>
    </row>
    <row r="2026" spans="2:2" x14ac:dyDescent="0.2">
      <c r="B2026" s="1"/>
    </row>
    <row r="2027" spans="2:2" x14ac:dyDescent="0.2">
      <c r="B2027" s="1"/>
    </row>
    <row r="2028" spans="2:2" x14ac:dyDescent="0.2">
      <c r="B2028" s="1"/>
    </row>
    <row r="2029" spans="2:2" x14ac:dyDescent="0.2">
      <c r="B2029" s="1"/>
    </row>
    <row r="2030" spans="2:2" x14ac:dyDescent="0.2">
      <c r="B2030" s="1"/>
    </row>
    <row r="2031" spans="2:2" x14ac:dyDescent="0.2">
      <c r="B2031" s="1"/>
    </row>
    <row r="2032" spans="2:2" x14ac:dyDescent="0.2">
      <c r="B2032" s="1"/>
    </row>
    <row r="2033" spans="2:2" x14ac:dyDescent="0.2">
      <c r="B2033" s="1"/>
    </row>
    <row r="2034" spans="2:2" x14ac:dyDescent="0.2">
      <c r="B2034" s="1"/>
    </row>
    <row r="2035" spans="2:2" x14ac:dyDescent="0.2">
      <c r="B2035" s="1"/>
    </row>
    <row r="2036" spans="2:2" x14ac:dyDescent="0.2">
      <c r="B2036" s="1"/>
    </row>
    <row r="2037" spans="2:2" x14ac:dyDescent="0.2">
      <c r="B2037" s="1"/>
    </row>
    <row r="2038" spans="2:2" x14ac:dyDescent="0.2">
      <c r="B2038" s="1"/>
    </row>
    <row r="2039" spans="2:2" x14ac:dyDescent="0.2">
      <c r="B2039" s="1"/>
    </row>
    <row r="2040" spans="2:2" x14ac:dyDescent="0.2">
      <c r="B2040" s="1"/>
    </row>
    <row r="2041" spans="2:2" x14ac:dyDescent="0.2">
      <c r="B2041" s="1"/>
    </row>
    <row r="2042" spans="2:2" x14ac:dyDescent="0.2">
      <c r="B2042" s="1"/>
    </row>
    <row r="2043" spans="2:2" x14ac:dyDescent="0.2">
      <c r="B2043" s="1"/>
    </row>
    <row r="2044" spans="2:2" x14ac:dyDescent="0.2">
      <c r="B2044" s="1"/>
    </row>
    <row r="2045" spans="2:2" x14ac:dyDescent="0.2">
      <c r="B2045" s="1"/>
    </row>
    <row r="2046" spans="2:2" x14ac:dyDescent="0.2">
      <c r="B2046" s="1"/>
    </row>
    <row r="2047" spans="2:2" x14ac:dyDescent="0.2">
      <c r="B2047" s="1"/>
    </row>
    <row r="2048" spans="2:2" x14ac:dyDescent="0.2">
      <c r="B2048" s="1"/>
    </row>
    <row r="2049" spans="2:2" x14ac:dyDescent="0.2">
      <c r="B2049" s="1"/>
    </row>
    <row r="2050" spans="2:2" x14ac:dyDescent="0.2">
      <c r="B2050" s="1"/>
    </row>
    <row r="2051" spans="2:2" x14ac:dyDescent="0.2">
      <c r="B2051" s="1"/>
    </row>
    <row r="2052" spans="2:2" x14ac:dyDescent="0.2">
      <c r="B2052" s="1"/>
    </row>
    <row r="2053" spans="2:2" x14ac:dyDescent="0.2">
      <c r="B2053" s="1"/>
    </row>
    <row r="2054" spans="2:2" x14ac:dyDescent="0.2">
      <c r="B2054" s="1"/>
    </row>
    <row r="2055" spans="2:2" x14ac:dyDescent="0.2">
      <c r="B2055" s="1"/>
    </row>
    <row r="2056" spans="2:2" x14ac:dyDescent="0.2">
      <c r="B2056" s="1"/>
    </row>
    <row r="2057" spans="2:2" x14ac:dyDescent="0.2">
      <c r="B2057" s="1"/>
    </row>
    <row r="2058" spans="2:2" x14ac:dyDescent="0.2">
      <c r="B2058" s="1"/>
    </row>
    <row r="2059" spans="2:2" x14ac:dyDescent="0.2">
      <c r="B2059" s="1"/>
    </row>
    <row r="2060" spans="2:2" x14ac:dyDescent="0.2">
      <c r="B2060" s="1"/>
    </row>
    <row r="2061" spans="2:2" x14ac:dyDescent="0.2">
      <c r="B2061" s="1"/>
    </row>
    <row r="2062" spans="2:2" x14ac:dyDescent="0.2">
      <c r="B2062" s="1"/>
    </row>
    <row r="2063" spans="2:2" x14ac:dyDescent="0.2">
      <c r="B2063" s="1"/>
    </row>
    <row r="2064" spans="2:2" x14ac:dyDescent="0.2">
      <c r="B2064" s="1"/>
    </row>
    <row r="2065" spans="2:2" x14ac:dyDescent="0.2">
      <c r="B2065" s="1"/>
    </row>
    <row r="2066" spans="2:2" x14ac:dyDescent="0.2">
      <c r="B2066" s="1"/>
    </row>
    <row r="2067" spans="2:2" x14ac:dyDescent="0.2">
      <c r="B2067" s="1"/>
    </row>
    <row r="2068" spans="2:2" x14ac:dyDescent="0.2">
      <c r="B2068" s="1"/>
    </row>
    <row r="2069" spans="2:2" x14ac:dyDescent="0.2">
      <c r="B2069" s="1"/>
    </row>
    <row r="2070" spans="2:2" x14ac:dyDescent="0.2">
      <c r="B2070" s="1"/>
    </row>
    <row r="2071" spans="2:2" x14ac:dyDescent="0.2">
      <c r="B2071" s="1"/>
    </row>
    <row r="2072" spans="2:2" x14ac:dyDescent="0.2">
      <c r="B2072" s="1"/>
    </row>
    <row r="2073" spans="2:2" x14ac:dyDescent="0.2">
      <c r="B2073" s="1"/>
    </row>
    <row r="2074" spans="2:2" x14ac:dyDescent="0.2">
      <c r="B2074" s="1"/>
    </row>
    <row r="2075" spans="2:2" x14ac:dyDescent="0.2">
      <c r="B2075" s="1"/>
    </row>
    <row r="2076" spans="2:2" x14ac:dyDescent="0.2">
      <c r="B2076" s="1"/>
    </row>
    <row r="2077" spans="2:2" x14ac:dyDescent="0.2">
      <c r="B2077" s="1"/>
    </row>
    <row r="2078" spans="2:2" x14ac:dyDescent="0.2">
      <c r="B2078" s="1"/>
    </row>
    <row r="2079" spans="2:2" x14ac:dyDescent="0.2">
      <c r="B2079" s="1"/>
    </row>
    <row r="2080" spans="2:2" x14ac:dyDescent="0.2">
      <c r="B2080" s="1"/>
    </row>
    <row r="2081" spans="2:2" x14ac:dyDescent="0.2">
      <c r="B2081" s="1"/>
    </row>
    <row r="2082" spans="2:2" x14ac:dyDescent="0.2">
      <c r="B2082" s="1"/>
    </row>
    <row r="2083" spans="2:2" x14ac:dyDescent="0.2">
      <c r="B2083" s="1"/>
    </row>
    <row r="2084" spans="2:2" x14ac:dyDescent="0.2">
      <c r="B2084" s="1"/>
    </row>
    <row r="2085" spans="2:2" x14ac:dyDescent="0.2">
      <c r="B2085" s="1"/>
    </row>
    <row r="2086" spans="2:2" x14ac:dyDescent="0.2">
      <c r="B2086" s="1"/>
    </row>
    <row r="2087" spans="2:2" x14ac:dyDescent="0.2">
      <c r="B2087" s="1"/>
    </row>
    <row r="2088" spans="2:2" x14ac:dyDescent="0.2">
      <c r="B2088" s="1"/>
    </row>
    <row r="2089" spans="2:2" x14ac:dyDescent="0.2">
      <c r="B2089" s="1"/>
    </row>
    <row r="2090" spans="2:2" x14ac:dyDescent="0.2">
      <c r="B2090" s="1"/>
    </row>
    <row r="2091" spans="2:2" x14ac:dyDescent="0.2">
      <c r="B2091" s="1"/>
    </row>
    <row r="2092" spans="2:2" x14ac:dyDescent="0.2">
      <c r="B2092" s="1"/>
    </row>
    <row r="2093" spans="2:2" x14ac:dyDescent="0.2">
      <c r="B2093" s="1"/>
    </row>
    <row r="2094" spans="2:2" x14ac:dyDescent="0.2">
      <c r="B2094" s="1"/>
    </row>
    <row r="2095" spans="2:2" x14ac:dyDescent="0.2">
      <c r="B2095" s="1"/>
    </row>
    <row r="2096" spans="2:2" x14ac:dyDescent="0.2">
      <c r="B2096" s="1"/>
    </row>
    <row r="2097" spans="2:2" x14ac:dyDescent="0.2">
      <c r="B2097" s="1"/>
    </row>
    <row r="2098" spans="2:2" x14ac:dyDescent="0.2">
      <c r="B2098" s="1"/>
    </row>
    <row r="2099" spans="2:2" x14ac:dyDescent="0.2">
      <c r="B2099" s="1"/>
    </row>
    <row r="2100" spans="2:2" x14ac:dyDescent="0.2">
      <c r="B2100" s="1"/>
    </row>
    <row r="2101" spans="2:2" x14ac:dyDescent="0.2">
      <c r="B2101" s="1"/>
    </row>
    <row r="2102" spans="2:2" x14ac:dyDescent="0.2">
      <c r="B2102" s="1"/>
    </row>
    <row r="2103" spans="2:2" x14ac:dyDescent="0.2">
      <c r="B2103" s="1"/>
    </row>
    <row r="2104" spans="2:2" x14ac:dyDescent="0.2">
      <c r="B2104" s="1"/>
    </row>
    <row r="2105" spans="2:2" x14ac:dyDescent="0.2">
      <c r="B2105" s="1"/>
    </row>
    <row r="2106" spans="2:2" x14ac:dyDescent="0.2">
      <c r="B2106" s="1"/>
    </row>
    <row r="2107" spans="2:2" x14ac:dyDescent="0.2">
      <c r="B2107" s="1"/>
    </row>
    <row r="2108" spans="2:2" x14ac:dyDescent="0.2">
      <c r="B2108" s="1"/>
    </row>
    <row r="2109" spans="2:2" x14ac:dyDescent="0.2">
      <c r="B2109" s="1"/>
    </row>
    <row r="2110" spans="2:2" x14ac:dyDescent="0.2">
      <c r="B2110" s="1"/>
    </row>
    <row r="2111" spans="2:2" x14ac:dyDescent="0.2">
      <c r="B2111" s="1"/>
    </row>
    <row r="2112" spans="2:2" x14ac:dyDescent="0.2">
      <c r="B2112" s="1"/>
    </row>
    <row r="2113" spans="2:2" x14ac:dyDescent="0.2">
      <c r="B2113" s="1"/>
    </row>
    <row r="2114" spans="2:2" x14ac:dyDescent="0.2">
      <c r="B2114" s="1"/>
    </row>
    <row r="2115" spans="2:2" x14ac:dyDescent="0.2">
      <c r="B2115" s="1"/>
    </row>
    <row r="2116" spans="2:2" x14ac:dyDescent="0.2">
      <c r="B2116" s="1"/>
    </row>
    <row r="2117" spans="2:2" x14ac:dyDescent="0.2">
      <c r="B2117" s="1"/>
    </row>
    <row r="2118" spans="2:2" x14ac:dyDescent="0.2">
      <c r="B2118" s="1"/>
    </row>
    <row r="2119" spans="2:2" x14ac:dyDescent="0.2">
      <c r="B2119" s="1"/>
    </row>
    <row r="2120" spans="2:2" x14ac:dyDescent="0.2">
      <c r="B2120" s="1"/>
    </row>
    <row r="2121" spans="2:2" x14ac:dyDescent="0.2">
      <c r="B2121" s="1"/>
    </row>
    <row r="2122" spans="2:2" x14ac:dyDescent="0.2">
      <c r="B2122" s="1"/>
    </row>
    <row r="2123" spans="2:2" x14ac:dyDescent="0.2">
      <c r="B2123" s="1"/>
    </row>
    <row r="2124" spans="2:2" x14ac:dyDescent="0.2">
      <c r="B2124" s="1"/>
    </row>
    <row r="2125" spans="2:2" x14ac:dyDescent="0.2">
      <c r="B2125" s="1"/>
    </row>
    <row r="2126" spans="2:2" x14ac:dyDescent="0.2">
      <c r="B2126" s="1"/>
    </row>
    <row r="2127" spans="2:2" x14ac:dyDescent="0.2">
      <c r="B2127" s="1"/>
    </row>
    <row r="2128" spans="2:2" x14ac:dyDescent="0.2">
      <c r="B2128" s="1"/>
    </row>
    <row r="2129" spans="2:2" x14ac:dyDescent="0.2">
      <c r="B2129" s="1"/>
    </row>
    <row r="2130" spans="2:2" x14ac:dyDescent="0.2">
      <c r="B2130" s="1"/>
    </row>
    <row r="2131" spans="2:2" x14ac:dyDescent="0.2">
      <c r="B2131" s="1"/>
    </row>
    <row r="2132" spans="2:2" x14ac:dyDescent="0.2">
      <c r="B2132" s="1"/>
    </row>
    <row r="2133" spans="2:2" x14ac:dyDescent="0.2">
      <c r="B2133" s="1"/>
    </row>
    <row r="2134" spans="2:2" x14ac:dyDescent="0.2">
      <c r="B2134" s="1"/>
    </row>
    <row r="2135" spans="2:2" x14ac:dyDescent="0.2">
      <c r="B2135" s="1"/>
    </row>
    <row r="2136" spans="2:2" x14ac:dyDescent="0.2">
      <c r="B2136" s="1"/>
    </row>
    <row r="2137" spans="2:2" x14ac:dyDescent="0.2">
      <c r="B2137" s="1"/>
    </row>
    <row r="2138" spans="2:2" x14ac:dyDescent="0.2">
      <c r="B2138" s="1"/>
    </row>
    <row r="2139" spans="2:2" x14ac:dyDescent="0.2">
      <c r="B2139" s="1"/>
    </row>
    <row r="2140" spans="2:2" x14ac:dyDescent="0.2">
      <c r="B2140" s="1"/>
    </row>
    <row r="2141" spans="2:2" x14ac:dyDescent="0.2">
      <c r="B2141" s="1"/>
    </row>
    <row r="2142" spans="2:2" x14ac:dyDescent="0.2">
      <c r="B2142" s="1"/>
    </row>
    <row r="2143" spans="2:2" x14ac:dyDescent="0.2">
      <c r="B2143" s="1"/>
    </row>
    <row r="2144" spans="2:2" x14ac:dyDescent="0.2">
      <c r="B2144" s="1"/>
    </row>
    <row r="2145" spans="2:2" x14ac:dyDescent="0.2">
      <c r="B2145" s="1"/>
    </row>
    <row r="2146" spans="2:2" x14ac:dyDescent="0.2">
      <c r="B2146" s="1"/>
    </row>
    <row r="2147" spans="2:2" x14ac:dyDescent="0.2">
      <c r="B2147" s="1"/>
    </row>
    <row r="2148" spans="2:2" x14ac:dyDescent="0.2">
      <c r="B2148" s="1"/>
    </row>
    <row r="2149" spans="2:2" x14ac:dyDescent="0.2">
      <c r="B2149" s="1"/>
    </row>
    <row r="2150" spans="2:2" x14ac:dyDescent="0.2">
      <c r="B2150" s="1"/>
    </row>
    <row r="2151" spans="2:2" x14ac:dyDescent="0.2">
      <c r="B2151" s="1"/>
    </row>
    <row r="2152" spans="2:2" x14ac:dyDescent="0.2">
      <c r="B2152" s="1"/>
    </row>
    <row r="2153" spans="2:2" x14ac:dyDescent="0.2">
      <c r="B2153" s="1"/>
    </row>
    <row r="2154" spans="2:2" x14ac:dyDescent="0.2">
      <c r="B2154" s="1"/>
    </row>
    <row r="2155" spans="2:2" x14ac:dyDescent="0.2">
      <c r="B2155" s="1"/>
    </row>
    <row r="2156" spans="2:2" x14ac:dyDescent="0.2">
      <c r="B2156" s="1"/>
    </row>
    <row r="2157" spans="2:2" x14ac:dyDescent="0.2">
      <c r="B2157" s="1"/>
    </row>
    <row r="2158" spans="2:2" x14ac:dyDescent="0.2">
      <c r="B2158" s="1"/>
    </row>
    <row r="2159" spans="2:2" x14ac:dyDescent="0.2">
      <c r="B2159" s="1"/>
    </row>
    <row r="2160" spans="2:2" x14ac:dyDescent="0.2">
      <c r="B2160" s="1"/>
    </row>
    <row r="2161" spans="2:2" x14ac:dyDescent="0.2">
      <c r="B2161" s="1"/>
    </row>
    <row r="2162" spans="2:2" x14ac:dyDescent="0.2">
      <c r="B2162" s="1"/>
    </row>
    <row r="2163" spans="2:2" x14ac:dyDescent="0.2">
      <c r="B2163" s="1"/>
    </row>
    <row r="2164" spans="2:2" x14ac:dyDescent="0.2">
      <c r="B2164" s="1"/>
    </row>
    <row r="2165" spans="2:2" x14ac:dyDescent="0.2">
      <c r="B2165" s="1"/>
    </row>
    <row r="2166" spans="2:2" x14ac:dyDescent="0.2">
      <c r="B2166" s="1"/>
    </row>
    <row r="2167" spans="2:2" x14ac:dyDescent="0.2">
      <c r="B2167" s="1"/>
    </row>
    <row r="2168" spans="2:2" x14ac:dyDescent="0.2">
      <c r="B2168" s="1"/>
    </row>
    <row r="2169" spans="2:2" x14ac:dyDescent="0.2">
      <c r="B2169" s="1"/>
    </row>
    <row r="2170" spans="2:2" x14ac:dyDescent="0.2">
      <c r="B2170" s="1"/>
    </row>
    <row r="2171" spans="2:2" x14ac:dyDescent="0.2">
      <c r="B2171" s="1"/>
    </row>
    <row r="2172" spans="2:2" x14ac:dyDescent="0.2">
      <c r="B2172" s="1"/>
    </row>
    <row r="2173" spans="2:2" x14ac:dyDescent="0.2">
      <c r="B2173" s="1"/>
    </row>
    <row r="2174" spans="2:2" x14ac:dyDescent="0.2">
      <c r="B2174" s="1"/>
    </row>
    <row r="2175" spans="2:2" x14ac:dyDescent="0.2">
      <c r="B2175" s="1"/>
    </row>
    <row r="2176" spans="2:2" x14ac:dyDescent="0.2">
      <c r="B2176" s="1"/>
    </row>
    <row r="2177" spans="2:2" x14ac:dyDescent="0.2">
      <c r="B2177" s="1"/>
    </row>
    <row r="2178" spans="2:2" x14ac:dyDescent="0.2">
      <c r="B2178" s="1"/>
    </row>
    <row r="2179" spans="2:2" x14ac:dyDescent="0.2">
      <c r="B2179" s="1"/>
    </row>
    <row r="2180" spans="2:2" x14ac:dyDescent="0.2">
      <c r="B2180" s="1"/>
    </row>
    <row r="2181" spans="2:2" x14ac:dyDescent="0.2">
      <c r="B2181" s="1"/>
    </row>
    <row r="2182" spans="2:2" x14ac:dyDescent="0.2">
      <c r="B2182" s="1"/>
    </row>
    <row r="2183" spans="2:2" x14ac:dyDescent="0.2">
      <c r="B2183" s="1"/>
    </row>
    <row r="2184" spans="2:2" x14ac:dyDescent="0.2">
      <c r="B2184" s="1"/>
    </row>
    <row r="2185" spans="2:2" x14ac:dyDescent="0.2">
      <c r="B2185" s="1"/>
    </row>
    <row r="2186" spans="2:2" x14ac:dyDescent="0.2">
      <c r="B2186" s="1"/>
    </row>
    <row r="2187" spans="2:2" x14ac:dyDescent="0.2">
      <c r="B2187" s="1"/>
    </row>
    <row r="2188" spans="2:2" x14ac:dyDescent="0.2">
      <c r="B2188" s="1"/>
    </row>
    <row r="2189" spans="2:2" x14ac:dyDescent="0.2">
      <c r="B2189" s="1"/>
    </row>
    <row r="2190" spans="2:2" x14ac:dyDescent="0.2">
      <c r="B2190" s="1"/>
    </row>
    <row r="2191" spans="2:2" x14ac:dyDescent="0.2">
      <c r="B2191" s="1"/>
    </row>
    <row r="2192" spans="2:2" x14ac:dyDescent="0.2">
      <c r="B2192" s="1"/>
    </row>
    <row r="2193" spans="2:2" x14ac:dyDescent="0.2">
      <c r="B2193" s="1"/>
    </row>
    <row r="2194" spans="2:2" x14ac:dyDescent="0.2">
      <c r="B2194" s="1"/>
    </row>
    <row r="2195" spans="2:2" x14ac:dyDescent="0.2">
      <c r="B2195" s="1"/>
    </row>
    <row r="2196" spans="2:2" x14ac:dyDescent="0.2">
      <c r="B2196" s="1"/>
    </row>
    <row r="2197" spans="2:2" x14ac:dyDescent="0.2">
      <c r="B2197" s="1"/>
    </row>
    <row r="2198" spans="2:2" x14ac:dyDescent="0.2">
      <c r="B2198" s="1"/>
    </row>
    <row r="2199" spans="2:2" x14ac:dyDescent="0.2">
      <c r="B2199" s="1"/>
    </row>
    <row r="2200" spans="2:2" x14ac:dyDescent="0.2">
      <c r="B2200" s="1"/>
    </row>
    <row r="2201" spans="2:2" x14ac:dyDescent="0.2">
      <c r="B2201" s="1"/>
    </row>
    <row r="2202" spans="2:2" x14ac:dyDescent="0.2">
      <c r="B2202" s="1"/>
    </row>
    <row r="2203" spans="2:2" x14ac:dyDescent="0.2">
      <c r="B2203" s="1"/>
    </row>
    <row r="2204" spans="2:2" x14ac:dyDescent="0.2">
      <c r="B2204" s="1"/>
    </row>
    <row r="2205" spans="2:2" x14ac:dyDescent="0.2">
      <c r="B2205" s="1"/>
    </row>
    <row r="2206" spans="2:2" x14ac:dyDescent="0.2">
      <c r="B2206" s="1"/>
    </row>
    <row r="2207" spans="2:2" x14ac:dyDescent="0.2">
      <c r="B2207" s="1"/>
    </row>
    <row r="2208" spans="2:2" x14ac:dyDescent="0.2">
      <c r="B2208" s="1"/>
    </row>
    <row r="2209" spans="2:2" x14ac:dyDescent="0.2">
      <c r="B2209" s="1"/>
    </row>
    <row r="2210" spans="2:2" x14ac:dyDescent="0.2">
      <c r="B2210" s="1"/>
    </row>
    <row r="2211" spans="2:2" x14ac:dyDescent="0.2">
      <c r="B2211" s="1"/>
    </row>
    <row r="2212" spans="2:2" x14ac:dyDescent="0.2">
      <c r="B2212" s="1"/>
    </row>
    <row r="2213" spans="2:2" x14ac:dyDescent="0.2">
      <c r="B2213" s="1"/>
    </row>
    <row r="2214" spans="2:2" x14ac:dyDescent="0.2">
      <c r="B2214" s="1"/>
    </row>
    <row r="2215" spans="2:2" x14ac:dyDescent="0.2">
      <c r="B2215" s="1"/>
    </row>
    <row r="2216" spans="2:2" x14ac:dyDescent="0.2">
      <c r="B2216" s="1"/>
    </row>
    <row r="2217" spans="2:2" x14ac:dyDescent="0.2">
      <c r="B2217" s="1"/>
    </row>
    <row r="2218" spans="2:2" x14ac:dyDescent="0.2">
      <c r="B2218" s="1"/>
    </row>
    <row r="2219" spans="2:2" x14ac:dyDescent="0.2">
      <c r="B2219" s="1"/>
    </row>
    <row r="2220" spans="2:2" x14ac:dyDescent="0.2">
      <c r="B2220" s="1"/>
    </row>
    <row r="2221" spans="2:2" x14ac:dyDescent="0.2">
      <c r="B2221" s="1"/>
    </row>
    <row r="2222" spans="2:2" x14ac:dyDescent="0.2">
      <c r="B2222" s="1"/>
    </row>
    <row r="2223" spans="2:2" x14ac:dyDescent="0.2">
      <c r="B2223" s="1"/>
    </row>
    <row r="2224" spans="2:2" x14ac:dyDescent="0.2">
      <c r="B2224" s="1"/>
    </row>
    <row r="2225" spans="2:2" x14ac:dyDescent="0.2">
      <c r="B2225" s="1"/>
    </row>
    <row r="2226" spans="2:2" x14ac:dyDescent="0.2">
      <c r="B2226" s="1"/>
    </row>
    <row r="2227" spans="2:2" x14ac:dyDescent="0.2">
      <c r="B2227" s="1"/>
    </row>
    <row r="2228" spans="2:2" x14ac:dyDescent="0.2">
      <c r="B2228" s="1"/>
    </row>
    <row r="2229" spans="2:2" x14ac:dyDescent="0.2">
      <c r="B2229" s="1"/>
    </row>
    <row r="2230" spans="2:2" x14ac:dyDescent="0.2">
      <c r="B2230" s="1"/>
    </row>
    <row r="2231" spans="2:2" x14ac:dyDescent="0.2">
      <c r="B2231" s="1"/>
    </row>
    <row r="2232" spans="2:2" x14ac:dyDescent="0.2">
      <c r="B2232" s="1"/>
    </row>
    <row r="2233" spans="2:2" x14ac:dyDescent="0.2">
      <c r="B2233" s="1"/>
    </row>
    <row r="2234" spans="2:2" x14ac:dyDescent="0.2">
      <c r="B2234" s="1"/>
    </row>
    <row r="2235" spans="2:2" x14ac:dyDescent="0.2">
      <c r="B2235" s="1"/>
    </row>
    <row r="2236" spans="2:2" x14ac:dyDescent="0.2">
      <c r="B2236" s="1"/>
    </row>
    <row r="2237" spans="2:2" x14ac:dyDescent="0.2">
      <c r="B2237" s="1"/>
    </row>
    <row r="2238" spans="2:2" x14ac:dyDescent="0.2">
      <c r="B2238" s="1"/>
    </row>
    <row r="2239" spans="2:2" x14ac:dyDescent="0.2">
      <c r="B2239" s="1"/>
    </row>
    <row r="2240" spans="2:2" x14ac:dyDescent="0.2">
      <c r="B2240" s="1"/>
    </row>
    <row r="2241" spans="2:2" x14ac:dyDescent="0.2">
      <c r="B2241" s="1"/>
    </row>
    <row r="2242" spans="2:2" x14ac:dyDescent="0.2">
      <c r="B2242" s="1"/>
    </row>
    <row r="2243" spans="2:2" x14ac:dyDescent="0.2">
      <c r="B2243" s="1"/>
    </row>
    <row r="2244" spans="2:2" x14ac:dyDescent="0.2">
      <c r="B2244" s="1"/>
    </row>
    <row r="2245" spans="2:2" x14ac:dyDescent="0.2">
      <c r="B2245" s="1"/>
    </row>
    <row r="2246" spans="2:2" x14ac:dyDescent="0.2">
      <c r="B2246" s="1"/>
    </row>
    <row r="2247" spans="2:2" x14ac:dyDescent="0.2">
      <c r="B2247" s="1"/>
    </row>
    <row r="2248" spans="2:2" x14ac:dyDescent="0.2">
      <c r="B2248" s="1"/>
    </row>
    <row r="2249" spans="2:2" x14ac:dyDescent="0.2">
      <c r="B2249" s="1"/>
    </row>
    <row r="2250" spans="2:2" x14ac:dyDescent="0.2">
      <c r="B2250" s="1"/>
    </row>
    <row r="2251" spans="2:2" x14ac:dyDescent="0.2">
      <c r="B2251" s="1"/>
    </row>
    <row r="2252" spans="2:2" x14ac:dyDescent="0.2">
      <c r="B2252" s="1"/>
    </row>
    <row r="2253" spans="2:2" x14ac:dyDescent="0.2">
      <c r="B2253" s="1"/>
    </row>
    <row r="2254" spans="2:2" x14ac:dyDescent="0.2">
      <c r="B2254" s="1"/>
    </row>
    <row r="2255" spans="2:2" x14ac:dyDescent="0.2">
      <c r="B2255" s="1"/>
    </row>
    <row r="2256" spans="2:2" x14ac:dyDescent="0.2">
      <c r="B2256" s="1"/>
    </row>
    <row r="2257" spans="2:2" x14ac:dyDescent="0.2">
      <c r="B2257" s="1"/>
    </row>
    <row r="2258" spans="2:2" x14ac:dyDescent="0.2">
      <c r="B2258" s="1"/>
    </row>
    <row r="2259" spans="2:2" x14ac:dyDescent="0.2">
      <c r="B2259" s="1"/>
    </row>
    <row r="2260" spans="2:2" x14ac:dyDescent="0.2">
      <c r="B2260" s="1"/>
    </row>
    <row r="2261" spans="2:2" x14ac:dyDescent="0.2">
      <c r="B2261" s="1"/>
    </row>
    <row r="2262" spans="2:2" x14ac:dyDescent="0.2">
      <c r="B2262" s="1"/>
    </row>
    <row r="2263" spans="2:2" x14ac:dyDescent="0.2">
      <c r="B2263" s="1"/>
    </row>
    <row r="2264" spans="2:2" x14ac:dyDescent="0.2">
      <c r="B2264" s="1"/>
    </row>
    <row r="2265" spans="2:2" x14ac:dyDescent="0.2">
      <c r="B2265" s="1"/>
    </row>
    <row r="2266" spans="2:2" x14ac:dyDescent="0.2">
      <c r="B2266" s="1"/>
    </row>
    <row r="2267" spans="2:2" x14ac:dyDescent="0.2">
      <c r="B2267" s="1"/>
    </row>
    <row r="2268" spans="2:2" x14ac:dyDescent="0.2">
      <c r="B2268" s="1"/>
    </row>
    <row r="2269" spans="2:2" x14ac:dyDescent="0.2">
      <c r="B2269" s="1"/>
    </row>
    <row r="2270" spans="2:2" x14ac:dyDescent="0.2">
      <c r="B2270" s="1"/>
    </row>
    <row r="2271" spans="2:2" x14ac:dyDescent="0.2">
      <c r="B2271" s="1"/>
    </row>
    <row r="2272" spans="2:2" x14ac:dyDescent="0.2">
      <c r="B2272" s="1"/>
    </row>
    <row r="2273" spans="2:2" x14ac:dyDescent="0.2">
      <c r="B2273" s="1"/>
    </row>
    <row r="2274" spans="2:2" x14ac:dyDescent="0.2">
      <c r="B2274" s="1"/>
    </row>
    <row r="2275" spans="2:2" x14ac:dyDescent="0.2">
      <c r="B2275" s="1"/>
    </row>
    <row r="2276" spans="2:2" x14ac:dyDescent="0.2">
      <c r="B2276" s="1"/>
    </row>
    <row r="2277" spans="2:2" x14ac:dyDescent="0.2">
      <c r="B2277" s="1"/>
    </row>
    <row r="2278" spans="2:2" x14ac:dyDescent="0.2">
      <c r="B2278" s="1"/>
    </row>
    <row r="2279" spans="2:2" x14ac:dyDescent="0.2">
      <c r="B2279" s="1"/>
    </row>
    <row r="2280" spans="2:2" x14ac:dyDescent="0.2">
      <c r="B2280" s="1"/>
    </row>
    <row r="2281" spans="2:2" x14ac:dyDescent="0.2">
      <c r="B2281" s="1"/>
    </row>
    <row r="2282" spans="2:2" x14ac:dyDescent="0.2">
      <c r="B2282" s="1"/>
    </row>
    <row r="2283" spans="2:2" x14ac:dyDescent="0.2">
      <c r="B2283" s="1"/>
    </row>
    <row r="2284" spans="2:2" x14ac:dyDescent="0.2">
      <c r="B2284" s="1"/>
    </row>
    <row r="2285" spans="2:2" x14ac:dyDescent="0.2">
      <c r="B2285" s="1"/>
    </row>
    <row r="2286" spans="2:2" x14ac:dyDescent="0.2">
      <c r="B2286" s="1"/>
    </row>
    <row r="2287" spans="2:2" x14ac:dyDescent="0.2">
      <c r="B2287" s="1"/>
    </row>
    <row r="2288" spans="2:2" x14ac:dyDescent="0.2">
      <c r="B2288" s="1"/>
    </row>
    <row r="2289" spans="2:2" x14ac:dyDescent="0.2">
      <c r="B2289" s="1"/>
    </row>
    <row r="2290" spans="2:2" x14ac:dyDescent="0.2">
      <c r="B2290" s="1"/>
    </row>
    <row r="2291" spans="2:2" x14ac:dyDescent="0.2">
      <c r="B2291" s="1"/>
    </row>
    <row r="2292" spans="2:2" x14ac:dyDescent="0.2">
      <c r="B2292" s="1"/>
    </row>
    <row r="2293" spans="2:2" x14ac:dyDescent="0.2">
      <c r="B2293" s="1"/>
    </row>
    <row r="2294" spans="2:2" x14ac:dyDescent="0.2">
      <c r="B2294" s="1"/>
    </row>
    <row r="2295" spans="2:2" x14ac:dyDescent="0.2">
      <c r="B2295" s="1"/>
    </row>
    <row r="2296" spans="2:2" x14ac:dyDescent="0.2">
      <c r="B2296" s="1"/>
    </row>
    <row r="2297" spans="2:2" x14ac:dyDescent="0.2">
      <c r="B2297" s="1"/>
    </row>
    <row r="2298" spans="2:2" x14ac:dyDescent="0.2">
      <c r="B2298" s="1"/>
    </row>
    <row r="2299" spans="2:2" x14ac:dyDescent="0.2">
      <c r="B2299" s="1"/>
    </row>
    <row r="2300" spans="2:2" x14ac:dyDescent="0.2">
      <c r="B2300" s="1"/>
    </row>
    <row r="2301" spans="2:2" x14ac:dyDescent="0.2">
      <c r="B2301" s="1"/>
    </row>
    <row r="2302" spans="2:2" x14ac:dyDescent="0.2">
      <c r="B2302" s="1"/>
    </row>
    <row r="2303" spans="2:2" x14ac:dyDescent="0.2">
      <c r="B2303" s="1"/>
    </row>
    <row r="2304" spans="2:2" x14ac:dyDescent="0.2">
      <c r="B2304" s="1"/>
    </row>
    <row r="2305" spans="2:2" x14ac:dyDescent="0.2">
      <c r="B2305" s="1"/>
    </row>
    <row r="2306" spans="2:2" x14ac:dyDescent="0.2">
      <c r="B2306" s="1"/>
    </row>
    <row r="2307" spans="2:2" x14ac:dyDescent="0.2">
      <c r="B2307" s="1"/>
    </row>
    <row r="2308" spans="2:2" x14ac:dyDescent="0.2">
      <c r="B2308" s="1"/>
    </row>
    <row r="2309" spans="2:2" x14ac:dyDescent="0.2">
      <c r="B2309" s="1"/>
    </row>
    <row r="2310" spans="2:2" x14ac:dyDescent="0.2">
      <c r="B2310" s="1"/>
    </row>
    <row r="2311" spans="2:2" x14ac:dyDescent="0.2">
      <c r="B2311" s="1"/>
    </row>
    <row r="2312" spans="2:2" x14ac:dyDescent="0.2">
      <c r="B2312" s="1"/>
    </row>
    <row r="2313" spans="2:2" x14ac:dyDescent="0.2">
      <c r="B2313" s="1"/>
    </row>
    <row r="2314" spans="2:2" x14ac:dyDescent="0.2">
      <c r="B2314" s="1"/>
    </row>
    <row r="2315" spans="2:2" x14ac:dyDescent="0.2">
      <c r="B2315" s="1"/>
    </row>
    <row r="2316" spans="2:2" x14ac:dyDescent="0.2">
      <c r="B2316" s="1"/>
    </row>
    <row r="2317" spans="2:2" x14ac:dyDescent="0.2">
      <c r="B2317" s="1"/>
    </row>
    <row r="2318" spans="2:2" x14ac:dyDescent="0.2">
      <c r="B2318" s="1"/>
    </row>
    <row r="2319" spans="2:2" x14ac:dyDescent="0.2">
      <c r="B2319" s="1"/>
    </row>
    <row r="2320" spans="2:2" x14ac:dyDescent="0.2">
      <c r="B2320" s="1"/>
    </row>
    <row r="2321" spans="2:2" x14ac:dyDescent="0.2">
      <c r="B2321" s="1"/>
    </row>
    <row r="2322" spans="2:2" x14ac:dyDescent="0.2">
      <c r="B2322" s="1"/>
    </row>
    <row r="2323" spans="2:2" x14ac:dyDescent="0.2">
      <c r="B2323" s="1"/>
    </row>
    <row r="2324" spans="2:2" x14ac:dyDescent="0.2">
      <c r="B2324" s="1"/>
    </row>
    <row r="2325" spans="2:2" x14ac:dyDescent="0.2">
      <c r="B2325" s="1"/>
    </row>
    <row r="2326" spans="2:2" x14ac:dyDescent="0.2">
      <c r="B2326" s="1"/>
    </row>
    <row r="2327" spans="2:2" x14ac:dyDescent="0.2">
      <c r="B2327" s="1"/>
    </row>
    <row r="2328" spans="2:2" x14ac:dyDescent="0.2">
      <c r="B2328" s="1"/>
    </row>
    <row r="2329" spans="2:2" x14ac:dyDescent="0.2">
      <c r="B2329" s="1"/>
    </row>
    <row r="2330" spans="2:2" x14ac:dyDescent="0.2">
      <c r="B2330" s="1"/>
    </row>
    <row r="2331" spans="2:2" x14ac:dyDescent="0.2">
      <c r="B2331" s="1"/>
    </row>
    <row r="2332" spans="2:2" x14ac:dyDescent="0.2">
      <c r="B2332" s="1"/>
    </row>
    <row r="2333" spans="2:2" x14ac:dyDescent="0.2">
      <c r="B2333" s="1"/>
    </row>
    <row r="2334" spans="2:2" x14ac:dyDescent="0.2">
      <c r="B2334" s="1"/>
    </row>
    <row r="2335" spans="2:2" x14ac:dyDescent="0.2">
      <c r="B2335" s="1"/>
    </row>
    <row r="2336" spans="2:2" x14ac:dyDescent="0.2">
      <c r="B2336" s="1"/>
    </row>
    <row r="2337" spans="2:2" x14ac:dyDescent="0.2">
      <c r="B2337" s="1"/>
    </row>
    <row r="2338" spans="2:2" x14ac:dyDescent="0.2">
      <c r="B2338" s="1"/>
    </row>
    <row r="2339" spans="2:2" x14ac:dyDescent="0.2">
      <c r="B2339" s="1"/>
    </row>
    <row r="2340" spans="2:2" x14ac:dyDescent="0.2">
      <c r="B2340" s="1"/>
    </row>
    <row r="2341" spans="2:2" x14ac:dyDescent="0.2">
      <c r="B2341" s="1"/>
    </row>
    <row r="2342" spans="2:2" x14ac:dyDescent="0.2">
      <c r="B2342" s="1"/>
    </row>
    <row r="2343" spans="2:2" x14ac:dyDescent="0.2">
      <c r="B2343" s="1"/>
    </row>
    <row r="2344" spans="2:2" x14ac:dyDescent="0.2">
      <c r="B2344" s="1"/>
    </row>
    <row r="2345" spans="2:2" x14ac:dyDescent="0.2">
      <c r="B2345" s="1"/>
    </row>
    <row r="2346" spans="2:2" x14ac:dyDescent="0.2">
      <c r="B2346" s="1"/>
    </row>
    <row r="2347" spans="2:2" x14ac:dyDescent="0.2">
      <c r="B2347" s="1"/>
    </row>
    <row r="2348" spans="2:2" x14ac:dyDescent="0.2">
      <c r="B2348" s="1"/>
    </row>
    <row r="2349" spans="2:2" x14ac:dyDescent="0.2">
      <c r="B2349" s="1"/>
    </row>
    <row r="2350" spans="2:2" x14ac:dyDescent="0.2">
      <c r="B2350" s="1"/>
    </row>
    <row r="2351" spans="2:2" x14ac:dyDescent="0.2">
      <c r="B2351" s="1"/>
    </row>
    <row r="2352" spans="2:2" x14ac:dyDescent="0.2">
      <c r="B2352" s="1"/>
    </row>
    <row r="2353" spans="2:2" x14ac:dyDescent="0.2">
      <c r="B2353" s="1"/>
    </row>
    <row r="2354" spans="2:2" x14ac:dyDescent="0.2">
      <c r="B2354" s="1"/>
    </row>
    <row r="2355" spans="2:2" x14ac:dyDescent="0.2">
      <c r="B2355" s="1"/>
    </row>
    <row r="2356" spans="2:2" x14ac:dyDescent="0.2">
      <c r="B2356" s="1"/>
    </row>
    <row r="2357" spans="2:2" x14ac:dyDescent="0.2">
      <c r="B2357" s="1"/>
    </row>
    <row r="2358" spans="2:2" x14ac:dyDescent="0.2">
      <c r="B2358" s="1"/>
    </row>
    <row r="2359" spans="2:2" x14ac:dyDescent="0.2">
      <c r="B2359" s="1"/>
    </row>
    <row r="2360" spans="2:2" x14ac:dyDescent="0.2">
      <c r="B2360" s="1"/>
    </row>
    <row r="2361" spans="2:2" x14ac:dyDescent="0.2">
      <c r="B2361" s="1"/>
    </row>
    <row r="2362" spans="2:2" x14ac:dyDescent="0.2">
      <c r="B2362" s="1"/>
    </row>
    <row r="2363" spans="2:2" x14ac:dyDescent="0.2">
      <c r="B2363" s="1"/>
    </row>
    <row r="2364" spans="2:2" x14ac:dyDescent="0.2">
      <c r="B2364" s="1"/>
    </row>
    <row r="2365" spans="2:2" x14ac:dyDescent="0.2">
      <c r="B2365" s="1"/>
    </row>
    <row r="2366" spans="2:2" x14ac:dyDescent="0.2">
      <c r="B2366" s="1"/>
    </row>
    <row r="2367" spans="2:2" x14ac:dyDescent="0.2">
      <c r="B2367" s="1"/>
    </row>
    <row r="2368" spans="2:2" x14ac:dyDescent="0.2">
      <c r="B2368" s="1"/>
    </row>
    <row r="2369" spans="2:2" x14ac:dyDescent="0.2">
      <c r="B2369" s="1"/>
    </row>
    <row r="2370" spans="2:2" x14ac:dyDescent="0.2">
      <c r="B2370" s="1"/>
    </row>
    <row r="2371" spans="2:2" x14ac:dyDescent="0.2">
      <c r="B2371" s="1"/>
    </row>
    <row r="2372" spans="2:2" x14ac:dyDescent="0.2">
      <c r="B2372" s="1"/>
    </row>
    <row r="2373" spans="2:2" x14ac:dyDescent="0.2">
      <c r="B2373" s="1"/>
    </row>
    <row r="2374" spans="2:2" x14ac:dyDescent="0.2">
      <c r="B2374" s="1"/>
    </row>
    <row r="2375" spans="2:2" x14ac:dyDescent="0.2">
      <c r="B2375" s="1"/>
    </row>
    <row r="2376" spans="2:2" x14ac:dyDescent="0.2">
      <c r="B2376" s="1"/>
    </row>
    <row r="2377" spans="2:2" x14ac:dyDescent="0.2">
      <c r="B2377" s="1"/>
    </row>
    <row r="2378" spans="2:2" x14ac:dyDescent="0.2">
      <c r="B2378" s="1"/>
    </row>
    <row r="2379" spans="2:2" x14ac:dyDescent="0.2">
      <c r="B2379" s="1"/>
    </row>
    <row r="2380" spans="2:2" x14ac:dyDescent="0.2">
      <c r="B2380" s="1"/>
    </row>
    <row r="2381" spans="2:2" x14ac:dyDescent="0.2">
      <c r="B2381" s="1"/>
    </row>
    <row r="2382" spans="2:2" x14ac:dyDescent="0.2">
      <c r="B2382" s="1"/>
    </row>
    <row r="2383" spans="2:2" x14ac:dyDescent="0.2">
      <c r="B2383" s="1"/>
    </row>
    <row r="2384" spans="2:2" x14ac:dyDescent="0.2">
      <c r="B2384" s="1"/>
    </row>
    <row r="2385" spans="2:2" x14ac:dyDescent="0.2">
      <c r="B2385" s="1"/>
    </row>
    <row r="2386" spans="2:2" x14ac:dyDescent="0.2">
      <c r="B2386" s="1"/>
    </row>
    <row r="2387" spans="2:2" x14ac:dyDescent="0.2">
      <c r="B2387" s="1"/>
    </row>
    <row r="2388" spans="2:2" x14ac:dyDescent="0.2">
      <c r="B2388" s="1"/>
    </row>
    <row r="2389" spans="2:2" x14ac:dyDescent="0.2">
      <c r="B2389" s="1"/>
    </row>
    <row r="2390" spans="2:2" x14ac:dyDescent="0.2">
      <c r="B2390" s="1"/>
    </row>
    <row r="2391" spans="2:2" x14ac:dyDescent="0.2">
      <c r="B2391" s="1"/>
    </row>
    <row r="2392" spans="2:2" x14ac:dyDescent="0.2">
      <c r="B2392" s="1"/>
    </row>
    <row r="2393" spans="2:2" x14ac:dyDescent="0.2">
      <c r="B2393" s="1"/>
    </row>
    <row r="2394" spans="2:2" x14ac:dyDescent="0.2">
      <c r="B2394" s="1"/>
    </row>
    <row r="2395" spans="2:2" x14ac:dyDescent="0.2">
      <c r="B2395" s="1"/>
    </row>
    <row r="2396" spans="2:2" x14ac:dyDescent="0.2">
      <c r="B2396" s="1"/>
    </row>
    <row r="2397" spans="2:2" x14ac:dyDescent="0.2">
      <c r="B2397" s="1"/>
    </row>
    <row r="2398" spans="2:2" x14ac:dyDescent="0.2">
      <c r="B2398" s="1"/>
    </row>
    <row r="2399" spans="2:2" x14ac:dyDescent="0.2">
      <c r="B2399" s="1"/>
    </row>
    <row r="2400" spans="2:2" x14ac:dyDescent="0.2">
      <c r="B2400" s="1"/>
    </row>
    <row r="2401" spans="2:2" x14ac:dyDescent="0.2">
      <c r="B2401" s="1"/>
    </row>
    <row r="2402" spans="2:2" x14ac:dyDescent="0.2">
      <c r="B2402" s="1"/>
    </row>
    <row r="2403" spans="2:2" x14ac:dyDescent="0.2">
      <c r="B2403" s="1"/>
    </row>
    <row r="2404" spans="2:2" x14ac:dyDescent="0.2">
      <c r="B2404" s="1"/>
    </row>
    <row r="2405" spans="2:2" x14ac:dyDescent="0.2">
      <c r="B2405" s="1"/>
    </row>
    <row r="2406" spans="2:2" x14ac:dyDescent="0.2">
      <c r="B2406" s="1"/>
    </row>
    <row r="2407" spans="2:2" x14ac:dyDescent="0.2">
      <c r="B2407" s="1"/>
    </row>
    <row r="2408" spans="2:2" x14ac:dyDescent="0.2">
      <c r="B2408" s="1"/>
    </row>
    <row r="2409" spans="2:2" x14ac:dyDescent="0.2">
      <c r="B2409" s="1"/>
    </row>
    <row r="2410" spans="2:2" x14ac:dyDescent="0.2">
      <c r="B2410" s="1"/>
    </row>
    <row r="2411" spans="2:2" x14ac:dyDescent="0.2">
      <c r="B2411" s="1"/>
    </row>
    <row r="2412" spans="2:2" x14ac:dyDescent="0.2">
      <c r="B2412" s="1"/>
    </row>
    <row r="2413" spans="2:2" x14ac:dyDescent="0.2">
      <c r="B2413" s="1"/>
    </row>
    <row r="2414" spans="2:2" x14ac:dyDescent="0.2">
      <c r="B2414" s="1"/>
    </row>
    <row r="2415" spans="2:2" x14ac:dyDescent="0.2">
      <c r="B2415" s="1"/>
    </row>
    <row r="2416" spans="2:2" x14ac:dyDescent="0.2">
      <c r="B2416" s="1"/>
    </row>
    <row r="2417" spans="2:2" x14ac:dyDescent="0.2">
      <c r="B2417" s="1"/>
    </row>
    <row r="2418" spans="2:2" x14ac:dyDescent="0.2">
      <c r="B2418" s="1"/>
    </row>
    <row r="2419" spans="2:2" x14ac:dyDescent="0.2">
      <c r="B2419" s="1"/>
    </row>
    <row r="2420" spans="2:2" x14ac:dyDescent="0.2">
      <c r="B2420" s="1"/>
    </row>
    <row r="2421" spans="2:2" x14ac:dyDescent="0.2">
      <c r="B2421" s="1"/>
    </row>
    <row r="2422" spans="2:2" x14ac:dyDescent="0.2">
      <c r="B2422" s="1"/>
    </row>
    <row r="2423" spans="2:2" x14ac:dyDescent="0.2">
      <c r="B2423" s="1"/>
    </row>
    <row r="2424" spans="2:2" x14ac:dyDescent="0.2">
      <c r="B2424" s="1"/>
    </row>
    <row r="2425" spans="2:2" x14ac:dyDescent="0.2">
      <c r="B2425" s="1"/>
    </row>
    <row r="2426" spans="2:2" x14ac:dyDescent="0.2">
      <c r="B2426" s="1"/>
    </row>
    <row r="2427" spans="2:2" x14ac:dyDescent="0.2">
      <c r="B2427" s="1"/>
    </row>
    <row r="2428" spans="2:2" x14ac:dyDescent="0.2">
      <c r="B2428" s="1"/>
    </row>
    <row r="2429" spans="2:2" x14ac:dyDescent="0.2">
      <c r="B2429" s="1"/>
    </row>
    <row r="2430" spans="2:2" x14ac:dyDescent="0.2">
      <c r="B2430" s="1"/>
    </row>
    <row r="2431" spans="2:2" x14ac:dyDescent="0.2">
      <c r="B2431" s="1"/>
    </row>
    <row r="2432" spans="2:2" x14ac:dyDescent="0.2">
      <c r="B2432" s="1"/>
    </row>
    <row r="2433" spans="2:2" x14ac:dyDescent="0.2">
      <c r="B2433" s="1"/>
    </row>
    <row r="2434" spans="2:2" x14ac:dyDescent="0.2">
      <c r="B2434" s="1"/>
    </row>
    <row r="2435" spans="2:2" x14ac:dyDescent="0.2">
      <c r="B2435" s="1"/>
    </row>
    <row r="2436" spans="2:2" x14ac:dyDescent="0.2">
      <c r="B2436" s="1"/>
    </row>
    <row r="2437" spans="2:2" x14ac:dyDescent="0.2">
      <c r="B2437" s="1"/>
    </row>
    <row r="2438" spans="2:2" x14ac:dyDescent="0.2">
      <c r="B2438" s="1"/>
    </row>
    <row r="2439" spans="2:2" x14ac:dyDescent="0.2">
      <c r="B2439" s="1"/>
    </row>
    <row r="2440" spans="2:2" x14ac:dyDescent="0.2">
      <c r="B2440" s="1"/>
    </row>
    <row r="2441" spans="2:2" x14ac:dyDescent="0.2">
      <c r="B2441" s="1"/>
    </row>
    <row r="2442" spans="2:2" x14ac:dyDescent="0.2">
      <c r="B2442" s="1"/>
    </row>
    <row r="2443" spans="2:2" x14ac:dyDescent="0.2">
      <c r="B2443" s="1"/>
    </row>
    <row r="2444" spans="2:2" x14ac:dyDescent="0.2">
      <c r="B2444" s="1"/>
    </row>
    <row r="2445" spans="2:2" x14ac:dyDescent="0.2">
      <c r="B2445" s="1"/>
    </row>
    <row r="2446" spans="2:2" x14ac:dyDescent="0.2">
      <c r="B2446" s="1"/>
    </row>
    <row r="2447" spans="2:2" x14ac:dyDescent="0.2">
      <c r="B2447" s="1"/>
    </row>
    <row r="2448" spans="2:2" x14ac:dyDescent="0.2">
      <c r="B2448" s="1"/>
    </row>
    <row r="2449" spans="2:2" x14ac:dyDescent="0.2">
      <c r="B2449" s="1"/>
    </row>
    <row r="2450" spans="2:2" x14ac:dyDescent="0.2">
      <c r="B2450" s="1"/>
    </row>
    <row r="2451" spans="2:2" x14ac:dyDescent="0.2">
      <c r="B2451" s="1"/>
    </row>
    <row r="2452" spans="2:2" x14ac:dyDescent="0.2">
      <c r="B2452" s="1"/>
    </row>
    <row r="2453" spans="2:2" x14ac:dyDescent="0.2">
      <c r="B2453" s="1"/>
    </row>
    <row r="2454" spans="2:2" x14ac:dyDescent="0.2">
      <c r="B2454" s="1"/>
    </row>
    <row r="2455" spans="2:2" x14ac:dyDescent="0.2">
      <c r="B2455" s="1"/>
    </row>
    <row r="2456" spans="2:2" x14ac:dyDescent="0.2">
      <c r="B2456" s="1"/>
    </row>
    <row r="2457" spans="2:2" x14ac:dyDescent="0.2">
      <c r="B2457" s="1"/>
    </row>
    <row r="2458" spans="2:2" x14ac:dyDescent="0.2">
      <c r="B2458" s="1"/>
    </row>
    <row r="2459" spans="2:2" x14ac:dyDescent="0.2">
      <c r="B2459" s="1"/>
    </row>
    <row r="2460" spans="2:2" x14ac:dyDescent="0.2">
      <c r="B2460" s="1"/>
    </row>
    <row r="2461" spans="2:2" x14ac:dyDescent="0.2">
      <c r="B2461" s="1"/>
    </row>
    <row r="2462" spans="2:2" x14ac:dyDescent="0.2">
      <c r="B2462" s="1"/>
    </row>
    <row r="2463" spans="2:2" x14ac:dyDescent="0.2">
      <c r="B2463" s="1"/>
    </row>
    <row r="2464" spans="2:2" x14ac:dyDescent="0.2">
      <c r="B2464" s="1"/>
    </row>
    <row r="2465" spans="2:2" x14ac:dyDescent="0.2">
      <c r="B2465" s="1"/>
    </row>
    <row r="2466" spans="2:2" x14ac:dyDescent="0.2">
      <c r="B2466" s="1"/>
    </row>
    <row r="2467" spans="2:2" x14ac:dyDescent="0.2">
      <c r="B2467" s="1"/>
    </row>
    <row r="2468" spans="2:2" x14ac:dyDescent="0.2">
      <c r="B2468" s="1"/>
    </row>
    <row r="2469" spans="2:2" x14ac:dyDescent="0.2">
      <c r="B2469" s="1"/>
    </row>
    <row r="2470" spans="2:2" x14ac:dyDescent="0.2">
      <c r="B2470" s="1"/>
    </row>
    <row r="2471" spans="2:2" x14ac:dyDescent="0.2">
      <c r="B2471" s="1"/>
    </row>
    <row r="2472" spans="2:2" x14ac:dyDescent="0.2">
      <c r="B2472" s="1"/>
    </row>
    <row r="2473" spans="2:2" x14ac:dyDescent="0.2">
      <c r="B2473" s="1"/>
    </row>
    <row r="2474" spans="2:2" x14ac:dyDescent="0.2">
      <c r="B2474" s="1"/>
    </row>
    <row r="2475" spans="2:2" x14ac:dyDescent="0.2">
      <c r="B2475" s="1"/>
    </row>
    <row r="2476" spans="2:2" x14ac:dyDescent="0.2">
      <c r="B2476" s="1"/>
    </row>
    <row r="2477" spans="2:2" x14ac:dyDescent="0.2">
      <c r="B2477" s="1"/>
    </row>
    <row r="2478" spans="2:2" x14ac:dyDescent="0.2">
      <c r="B2478" s="1"/>
    </row>
    <row r="2479" spans="2:2" x14ac:dyDescent="0.2">
      <c r="B2479" s="1"/>
    </row>
    <row r="2480" spans="2:2" x14ac:dyDescent="0.2">
      <c r="B2480" s="1"/>
    </row>
    <row r="2481" spans="2:2" x14ac:dyDescent="0.2">
      <c r="B2481" s="1"/>
    </row>
    <row r="2482" spans="2:2" x14ac:dyDescent="0.2">
      <c r="B2482" s="1"/>
    </row>
    <row r="2483" spans="2:2" x14ac:dyDescent="0.2">
      <c r="B2483" s="1"/>
    </row>
    <row r="2484" spans="2:2" x14ac:dyDescent="0.2">
      <c r="B2484" s="1"/>
    </row>
    <row r="2485" spans="2:2" x14ac:dyDescent="0.2">
      <c r="B2485" s="1"/>
    </row>
    <row r="2486" spans="2:2" x14ac:dyDescent="0.2">
      <c r="B2486" s="1"/>
    </row>
    <row r="2487" spans="2:2" x14ac:dyDescent="0.2">
      <c r="B2487" s="1"/>
    </row>
    <row r="2488" spans="2:2" x14ac:dyDescent="0.2">
      <c r="B2488" s="1"/>
    </row>
    <row r="2489" spans="2:2" x14ac:dyDescent="0.2">
      <c r="B2489" s="1"/>
    </row>
    <row r="2490" spans="2:2" x14ac:dyDescent="0.2">
      <c r="B2490" s="1"/>
    </row>
    <row r="2491" spans="2:2" x14ac:dyDescent="0.2">
      <c r="B2491" s="1"/>
    </row>
    <row r="2492" spans="2:2" x14ac:dyDescent="0.2">
      <c r="B2492" s="1"/>
    </row>
    <row r="2493" spans="2:2" x14ac:dyDescent="0.2">
      <c r="B2493" s="1"/>
    </row>
    <row r="2494" spans="2:2" x14ac:dyDescent="0.2">
      <c r="B2494" s="1"/>
    </row>
    <row r="2495" spans="2:2" x14ac:dyDescent="0.2">
      <c r="B2495" s="1"/>
    </row>
    <row r="2496" spans="2:2" x14ac:dyDescent="0.2">
      <c r="B2496" s="1"/>
    </row>
    <row r="2497" spans="2:2" x14ac:dyDescent="0.2">
      <c r="B2497" s="1"/>
    </row>
    <row r="2498" spans="2:2" x14ac:dyDescent="0.2">
      <c r="B2498" s="1"/>
    </row>
    <row r="2499" spans="2:2" x14ac:dyDescent="0.2">
      <c r="B2499" s="1"/>
    </row>
    <row r="2500" spans="2:2" x14ac:dyDescent="0.2">
      <c r="B2500" s="1"/>
    </row>
    <row r="2501" spans="2:2" x14ac:dyDescent="0.2">
      <c r="B2501" s="1"/>
    </row>
    <row r="2502" spans="2:2" x14ac:dyDescent="0.2">
      <c r="B2502" s="1"/>
    </row>
    <row r="2503" spans="2:2" x14ac:dyDescent="0.2">
      <c r="B2503" s="1"/>
    </row>
    <row r="2504" spans="2:2" x14ac:dyDescent="0.2">
      <c r="B2504" s="1"/>
    </row>
    <row r="2505" spans="2:2" x14ac:dyDescent="0.2">
      <c r="B2505" s="1"/>
    </row>
    <row r="2506" spans="2:2" x14ac:dyDescent="0.2">
      <c r="B2506" s="1"/>
    </row>
    <row r="2507" spans="2:2" x14ac:dyDescent="0.2">
      <c r="B2507" s="1"/>
    </row>
    <row r="2508" spans="2:2" x14ac:dyDescent="0.2">
      <c r="B2508" s="1"/>
    </row>
    <row r="2509" spans="2:2" x14ac:dyDescent="0.2">
      <c r="B2509" s="1"/>
    </row>
    <row r="2510" spans="2:2" x14ac:dyDescent="0.2">
      <c r="B2510" s="1"/>
    </row>
    <row r="2511" spans="2:2" x14ac:dyDescent="0.2">
      <c r="B2511" s="1"/>
    </row>
    <row r="2512" spans="2:2" x14ac:dyDescent="0.2">
      <c r="B2512" s="1"/>
    </row>
    <row r="2513" spans="2:2" x14ac:dyDescent="0.2">
      <c r="B2513" s="1"/>
    </row>
    <row r="2514" spans="2:2" x14ac:dyDescent="0.2">
      <c r="B2514" s="1"/>
    </row>
    <row r="2515" spans="2:2" x14ac:dyDescent="0.2">
      <c r="B2515" s="1"/>
    </row>
    <row r="2516" spans="2:2" x14ac:dyDescent="0.2">
      <c r="B2516" s="1"/>
    </row>
    <row r="2517" spans="2:2" x14ac:dyDescent="0.2">
      <c r="B2517" s="1"/>
    </row>
    <row r="2518" spans="2:2" x14ac:dyDescent="0.2">
      <c r="B2518" s="1"/>
    </row>
    <row r="2519" spans="2:2" x14ac:dyDescent="0.2">
      <c r="B2519" s="1"/>
    </row>
    <row r="2520" spans="2:2" x14ac:dyDescent="0.2">
      <c r="B2520" s="1"/>
    </row>
    <row r="2521" spans="2:2" x14ac:dyDescent="0.2">
      <c r="B2521" s="1"/>
    </row>
    <row r="2522" spans="2:2" x14ac:dyDescent="0.2">
      <c r="B2522" s="1"/>
    </row>
    <row r="2523" spans="2:2" x14ac:dyDescent="0.2">
      <c r="B2523" s="1"/>
    </row>
    <row r="2524" spans="2:2" x14ac:dyDescent="0.2">
      <c r="B2524" s="1"/>
    </row>
    <row r="2525" spans="2:2" x14ac:dyDescent="0.2">
      <c r="B2525" s="1"/>
    </row>
    <row r="2526" spans="2:2" x14ac:dyDescent="0.2">
      <c r="B2526" s="1"/>
    </row>
    <row r="2527" spans="2:2" x14ac:dyDescent="0.2">
      <c r="B2527" s="1"/>
    </row>
    <row r="2528" spans="2:2" x14ac:dyDescent="0.2">
      <c r="B2528" s="1"/>
    </row>
    <row r="2529" spans="2:2" x14ac:dyDescent="0.2">
      <c r="B2529" s="1"/>
    </row>
    <row r="2530" spans="2:2" x14ac:dyDescent="0.2">
      <c r="B2530" s="1"/>
    </row>
    <row r="2531" spans="2:2" x14ac:dyDescent="0.2">
      <c r="B2531" s="1"/>
    </row>
    <row r="2532" spans="2:2" x14ac:dyDescent="0.2">
      <c r="B2532" s="1"/>
    </row>
    <row r="2533" spans="2:2" x14ac:dyDescent="0.2">
      <c r="B2533" s="1"/>
    </row>
    <row r="2534" spans="2:2" x14ac:dyDescent="0.2">
      <c r="B2534" s="1"/>
    </row>
    <row r="2535" spans="2:2" x14ac:dyDescent="0.2">
      <c r="B2535" s="1"/>
    </row>
    <row r="2536" spans="2:2" x14ac:dyDescent="0.2">
      <c r="B2536" s="1"/>
    </row>
    <row r="2537" spans="2:2" x14ac:dyDescent="0.2">
      <c r="B2537" s="1"/>
    </row>
    <row r="2538" spans="2:2" x14ac:dyDescent="0.2">
      <c r="B2538" s="1"/>
    </row>
    <row r="2539" spans="2:2" x14ac:dyDescent="0.2">
      <c r="B2539" s="1"/>
    </row>
    <row r="2540" spans="2:2" x14ac:dyDescent="0.2">
      <c r="B2540" s="1"/>
    </row>
    <row r="2541" spans="2:2" x14ac:dyDescent="0.2">
      <c r="B2541" s="1"/>
    </row>
    <row r="2542" spans="2:2" x14ac:dyDescent="0.2">
      <c r="B2542" s="1"/>
    </row>
  </sheetData>
  <sheetProtection password="94E0" sheet="1" formatCells="0" formatColumns="0" formatRows="0" insertColumns="0" insertRows="0" insertHyperlinks="0" deleteColumns="0" deleteRows="0" sort="0" autoFilter="0" pivotTables="0"/>
  <mergeCells count="2">
    <mergeCell ref="A59:B59"/>
    <mergeCell ref="A48:B48"/>
  </mergeCells>
  <phoneticPr fontId="0" type="noConversion"/>
  <printOptions horizontalCentered="1"/>
  <pageMargins left="1" right="0.37" top="0.64" bottom="0.54" header="0.25" footer="0.25"/>
  <pageSetup scale="93" orientation="portrait" r:id="rId1"/>
  <headerFooter alignWithMargins="0">
    <oddFooter xml:space="preserve">&amp;R
</oddFooter>
  </headerFooter>
  <rowBreaks count="1" manualBreakCount="1">
    <brk id="47" max="1"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HK19"/>
  <sheetViews>
    <sheetView topLeftCell="F1" zoomScale="75" zoomScaleNormal="75" workbookViewId="0">
      <selection activeCell="W8" sqref="W8"/>
    </sheetView>
  </sheetViews>
  <sheetFormatPr defaultRowHeight="12.75" x14ac:dyDescent="0.2"/>
  <cols>
    <col min="1" max="1" width="12.42578125" style="29" customWidth="1"/>
    <col min="2" max="2" width="37.5703125" style="29" customWidth="1"/>
    <col min="3" max="3" width="12" style="29" customWidth="1"/>
    <col min="4" max="4" width="9.85546875" style="29" customWidth="1"/>
    <col min="5" max="19" width="10.42578125" style="29" customWidth="1"/>
    <col min="20" max="20" width="11.42578125" style="30" customWidth="1"/>
    <col min="21" max="21" width="10.42578125" style="29" customWidth="1"/>
    <col min="22" max="25" width="11.42578125" style="30" customWidth="1"/>
    <col min="26" max="26" width="10.42578125" style="29" customWidth="1"/>
    <col min="27" max="29" width="11.42578125" style="30" customWidth="1"/>
    <col min="30" max="219" width="9.140625" style="30"/>
    <col min="220" max="16384" width="9.140625" style="29"/>
  </cols>
  <sheetData>
    <row r="1" spans="1:219" s="114" customFormat="1" ht="24" customHeight="1" x14ac:dyDescent="0.2">
      <c r="A1" s="385" t="s">
        <v>203</v>
      </c>
      <c r="B1" s="654"/>
      <c r="C1" s="654"/>
      <c r="D1" s="653"/>
      <c r="E1" s="679" t="s">
        <v>281</v>
      </c>
      <c r="F1" s="691"/>
      <c r="G1" s="679" t="str">
        <f>'SCC List'!A2</f>
        <v>(Rev.21, June 2019)</v>
      </c>
      <c r="H1" s="295"/>
      <c r="I1" s="295"/>
      <c r="J1" s="295"/>
      <c r="K1" s="295"/>
      <c r="L1" s="295"/>
      <c r="M1" s="296"/>
      <c r="N1" s="294"/>
      <c r="O1" s="296"/>
      <c r="P1" s="295"/>
      <c r="Q1" s="295"/>
      <c r="R1" s="296"/>
      <c r="S1" s="294"/>
      <c r="T1" s="297"/>
      <c r="U1" s="294"/>
      <c r="V1" s="297"/>
      <c r="W1" s="297"/>
      <c r="X1" s="297"/>
      <c r="Y1" s="297"/>
      <c r="Z1" s="294"/>
      <c r="AA1" s="297"/>
      <c r="AB1" s="297"/>
      <c r="AC1" s="297"/>
      <c r="AD1" s="297"/>
      <c r="AE1" s="297"/>
      <c r="AF1" s="297"/>
      <c r="AG1" s="297"/>
      <c r="AH1" s="297"/>
    </row>
    <row r="2" spans="1:219" s="61" customFormat="1" ht="24" customHeight="1" x14ac:dyDescent="0.2">
      <c r="A2" s="680" t="str">
        <f>'Build Main'!A2</f>
        <v>Port Authority Allegheny County / City of Pittsburgh</v>
      </c>
      <c r="B2" s="493"/>
      <c r="C2" s="493"/>
      <c r="D2" s="655"/>
      <c r="E2" s="879" t="s">
        <v>58</v>
      </c>
      <c r="F2" s="880"/>
      <c r="G2" s="496">
        <f ca="1">'Build Main'!J2</f>
        <v>43740.547372800924</v>
      </c>
      <c r="H2" s="298"/>
      <c r="I2" s="298"/>
      <c r="J2" s="298"/>
      <c r="K2" s="298"/>
      <c r="L2" s="298"/>
      <c r="M2" s="298"/>
      <c r="N2" s="262"/>
      <c r="O2" s="263"/>
      <c r="P2" s="298"/>
      <c r="Q2" s="298"/>
      <c r="R2" s="298"/>
      <c r="S2" s="262"/>
      <c r="T2" s="263"/>
      <c r="U2" s="262"/>
      <c r="V2" s="263"/>
      <c r="W2" s="299"/>
      <c r="X2" s="263"/>
      <c r="Y2" s="263"/>
      <c r="Z2" s="262"/>
      <c r="AA2" s="263"/>
      <c r="AB2" s="299"/>
      <c r="AC2" s="263"/>
      <c r="AD2" s="299"/>
      <c r="AE2" s="299"/>
      <c r="AF2" s="299"/>
      <c r="AG2" s="299"/>
      <c r="AH2" s="299"/>
    </row>
    <row r="3" spans="1:219" s="61" customFormat="1" ht="24" customHeight="1" x14ac:dyDescent="0.2">
      <c r="A3" s="680" t="str">
        <f>'Build Main'!A3</f>
        <v>Pittsburgh BRT</v>
      </c>
      <c r="B3" s="493"/>
      <c r="C3" s="493"/>
      <c r="D3" s="498"/>
      <c r="E3" s="658"/>
      <c r="F3" s="658"/>
      <c r="G3" s="658"/>
      <c r="H3" s="298"/>
      <c r="I3" s="298"/>
      <c r="J3" s="298"/>
      <c r="K3" s="298"/>
      <c r="L3" s="298"/>
      <c r="M3" s="298"/>
      <c r="N3" s="262"/>
      <c r="O3" s="262"/>
      <c r="P3" s="298"/>
      <c r="Q3" s="298"/>
      <c r="R3" s="298"/>
      <c r="S3" s="262"/>
      <c r="T3" s="262"/>
      <c r="U3" s="262"/>
      <c r="V3" s="262"/>
      <c r="W3" s="262"/>
      <c r="X3" s="262"/>
      <c r="Y3" s="262"/>
      <c r="Z3" s="262"/>
      <c r="AA3" s="262"/>
      <c r="AB3" s="262"/>
      <c r="AC3" s="262"/>
      <c r="AD3" s="262"/>
      <c r="AE3" s="262"/>
      <c r="AF3" s="262"/>
      <c r="AG3" s="262"/>
      <c r="AH3" s="262"/>
    </row>
    <row r="4" spans="1:219" s="61" customFormat="1" ht="24" customHeight="1" x14ac:dyDescent="0.2">
      <c r="A4" s="681" t="str">
        <f>'Build Main'!A4</f>
        <v>Engineering - 60% VE Estimate</v>
      </c>
      <c r="B4" s="502"/>
      <c r="C4" s="502"/>
      <c r="D4" s="656"/>
      <c r="E4" s="659"/>
      <c r="F4" s="659"/>
      <c r="G4" s="659"/>
      <c r="H4" s="185"/>
      <c r="I4" s="185"/>
      <c r="J4" s="185"/>
      <c r="K4" s="185"/>
      <c r="L4" s="185"/>
      <c r="M4" s="185"/>
      <c r="N4" s="186"/>
      <c r="O4" s="186"/>
      <c r="P4" s="185"/>
      <c r="Q4" s="185"/>
      <c r="R4" s="185"/>
      <c r="S4" s="186"/>
      <c r="T4" s="186"/>
      <c r="U4" s="186"/>
      <c r="V4" s="186"/>
      <c r="W4" s="186"/>
      <c r="X4" s="186"/>
      <c r="Y4" s="186"/>
      <c r="Z4" s="186"/>
      <c r="AA4" s="186"/>
      <c r="AB4" s="186"/>
      <c r="AC4" s="186"/>
      <c r="AD4" s="186"/>
      <c r="AE4" s="186"/>
      <c r="AF4" s="186"/>
      <c r="AG4" s="186"/>
      <c r="AH4" s="186"/>
    </row>
    <row r="5" spans="1:219" s="93" customFormat="1" ht="6" customHeight="1" x14ac:dyDescent="0.2">
      <c r="A5" s="182"/>
      <c r="B5" s="183"/>
      <c r="C5" s="183"/>
      <c r="D5" s="184"/>
      <c r="E5" s="185"/>
      <c r="F5" s="185"/>
      <c r="G5" s="185"/>
      <c r="H5" s="185"/>
      <c r="I5" s="185"/>
      <c r="J5" s="185"/>
      <c r="K5" s="185"/>
      <c r="L5" s="185"/>
      <c r="M5" s="185"/>
      <c r="N5" s="186"/>
      <c r="O5" s="186"/>
      <c r="P5" s="185"/>
      <c r="Q5" s="185"/>
      <c r="R5" s="185"/>
      <c r="S5" s="186"/>
      <c r="T5" s="186"/>
      <c r="U5" s="186"/>
      <c r="V5" s="186"/>
      <c r="W5" s="186"/>
      <c r="X5" s="187"/>
      <c r="Y5" s="186"/>
      <c r="Z5" s="186"/>
      <c r="AA5" s="186"/>
      <c r="AB5" s="186"/>
      <c r="AC5" s="186"/>
      <c r="AD5" s="186"/>
      <c r="AE5" s="186"/>
      <c r="AF5" s="186"/>
      <c r="AG5" s="186"/>
      <c r="AH5" s="186"/>
    </row>
    <row r="6" spans="1:219" s="39" customFormat="1" ht="31.5" customHeight="1" x14ac:dyDescent="0.2">
      <c r="A6" s="965"/>
      <c r="B6" s="966"/>
      <c r="C6" s="507" t="s">
        <v>276</v>
      </c>
      <c r="D6" s="682"/>
      <c r="E6" s="506">
        <v>2007</v>
      </c>
      <c r="F6" s="506">
        <f>E6+1</f>
        <v>2008</v>
      </c>
      <c r="G6" s="506">
        <f t="shared" ref="G6:AH6" si="0">F6+1</f>
        <v>2009</v>
      </c>
      <c r="H6" s="506">
        <f t="shared" si="0"/>
        <v>2010</v>
      </c>
      <c r="I6" s="506">
        <f t="shared" si="0"/>
        <v>2011</v>
      </c>
      <c r="J6" s="506">
        <f t="shared" si="0"/>
        <v>2012</v>
      </c>
      <c r="K6" s="506">
        <f t="shared" si="0"/>
        <v>2013</v>
      </c>
      <c r="L6" s="506">
        <f t="shared" si="0"/>
        <v>2014</v>
      </c>
      <c r="M6" s="506">
        <f t="shared" si="0"/>
        <v>2015</v>
      </c>
      <c r="N6" s="506">
        <f t="shared" si="0"/>
        <v>2016</v>
      </c>
      <c r="O6" s="506">
        <f t="shared" si="0"/>
        <v>2017</v>
      </c>
      <c r="P6" s="506">
        <f t="shared" si="0"/>
        <v>2018</v>
      </c>
      <c r="Q6" s="506">
        <f t="shared" si="0"/>
        <v>2019</v>
      </c>
      <c r="R6" s="506">
        <f t="shared" si="0"/>
        <v>2020</v>
      </c>
      <c r="S6" s="506">
        <f t="shared" si="0"/>
        <v>2021</v>
      </c>
      <c r="T6" s="506">
        <f t="shared" si="0"/>
        <v>2022</v>
      </c>
      <c r="U6" s="506">
        <f t="shared" si="0"/>
        <v>2023</v>
      </c>
      <c r="V6" s="506">
        <f t="shared" si="0"/>
        <v>2024</v>
      </c>
      <c r="W6" s="506">
        <f t="shared" si="0"/>
        <v>2025</v>
      </c>
      <c r="X6" s="506">
        <f t="shared" si="0"/>
        <v>2026</v>
      </c>
      <c r="Y6" s="506">
        <f t="shared" si="0"/>
        <v>2027</v>
      </c>
      <c r="Z6" s="506">
        <f t="shared" si="0"/>
        <v>2028</v>
      </c>
      <c r="AA6" s="506">
        <f t="shared" si="0"/>
        <v>2029</v>
      </c>
      <c r="AB6" s="506">
        <f t="shared" si="0"/>
        <v>2030</v>
      </c>
      <c r="AC6" s="506">
        <f t="shared" si="0"/>
        <v>2031</v>
      </c>
      <c r="AD6" s="506">
        <f t="shared" si="0"/>
        <v>2032</v>
      </c>
      <c r="AE6" s="506">
        <f t="shared" si="0"/>
        <v>2033</v>
      </c>
      <c r="AF6" s="506">
        <f t="shared" si="0"/>
        <v>2034</v>
      </c>
      <c r="AG6" s="506">
        <f t="shared" si="0"/>
        <v>2035</v>
      </c>
      <c r="AH6" s="506">
        <f t="shared" si="0"/>
        <v>2036</v>
      </c>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row>
    <row r="7" spans="1:219" s="85" customFormat="1" ht="42.75" customHeight="1" x14ac:dyDescent="0.2">
      <c r="A7" s="967" t="s">
        <v>239</v>
      </c>
      <c r="B7" s="968"/>
      <c r="C7" s="683">
        <f>SUM(E7:AH7)</f>
        <v>249904595.81951159</v>
      </c>
      <c r="D7" s="684" t="s">
        <v>204</v>
      </c>
      <c r="E7" s="785">
        <f>Inflation!E34</f>
        <v>0</v>
      </c>
      <c r="F7" s="785">
        <f>Inflation!F34</f>
        <v>0</v>
      </c>
      <c r="G7" s="785">
        <f>Inflation!G34</f>
        <v>0</v>
      </c>
      <c r="H7" s="785">
        <f>Inflation!H34</f>
        <v>0</v>
      </c>
      <c r="I7" s="785">
        <f>Inflation!I34</f>
        <v>0</v>
      </c>
      <c r="J7" s="785">
        <f>Inflation!J34</f>
        <v>0</v>
      </c>
      <c r="K7" s="785">
        <f>Inflation!K34</f>
        <v>0</v>
      </c>
      <c r="L7" s="785">
        <f>Inflation!L34</f>
        <v>0</v>
      </c>
      <c r="M7" s="785">
        <f>Inflation!M34</f>
        <v>0</v>
      </c>
      <c r="N7" s="785">
        <f>Inflation!N34</f>
        <v>0</v>
      </c>
      <c r="O7" s="785">
        <f>Inflation!O34</f>
        <v>1344011.71</v>
      </c>
      <c r="P7" s="785">
        <f>Inflation!P34</f>
        <v>2326930.06</v>
      </c>
      <c r="Q7" s="785">
        <f>Inflation!Q34</f>
        <v>7495695.8090000004</v>
      </c>
      <c r="R7" s="785">
        <f>Inflation!R34</f>
        <v>7974779.5268499991</v>
      </c>
      <c r="S7" s="785">
        <f>Inflation!S34</f>
        <v>14798306.749303598</v>
      </c>
      <c r="T7" s="785">
        <f>Inflation!T34</f>
        <v>51748681.586054265</v>
      </c>
      <c r="U7" s="785">
        <f>Inflation!U34</f>
        <v>73262399.786019549</v>
      </c>
      <c r="V7" s="785">
        <f>Inflation!V34</f>
        <v>69235991.278710529</v>
      </c>
      <c r="W7" s="785">
        <f>Inflation!W34</f>
        <v>21717799.313573655</v>
      </c>
      <c r="X7" s="785">
        <f>Inflation!X34</f>
        <v>0</v>
      </c>
      <c r="Y7" s="785">
        <f>Inflation!Y34</f>
        <v>0</v>
      </c>
      <c r="Z7" s="785">
        <f>Inflation!Z34</f>
        <v>0</v>
      </c>
      <c r="AA7" s="785">
        <f>Inflation!AA34</f>
        <v>0</v>
      </c>
      <c r="AB7" s="785">
        <f>Inflation!AB34</f>
        <v>0</v>
      </c>
      <c r="AC7" s="785">
        <f>Inflation!AC34</f>
        <v>0</v>
      </c>
      <c r="AD7" s="785">
        <f>Inflation!AD34</f>
        <v>0</v>
      </c>
      <c r="AE7" s="785">
        <f>Inflation!AE34</f>
        <v>0</v>
      </c>
      <c r="AF7" s="785">
        <f>Inflation!AF34</f>
        <v>0</v>
      </c>
      <c r="AG7" s="785">
        <f>Inflation!AG34</f>
        <v>0</v>
      </c>
      <c r="AH7" s="785">
        <f>Inflation!AH34</f>
        <v>0</v>
      </c>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row>
    <row r="8" spans="1:219" ht="21" customHeight="1" x14ac:dyDescent="0.2">
      <c r="A8" s="685" t="s">
        <v>264</v>
      </c>
      <c r="B8" s="686"/>
      <c r="C8" s="687">
        <f>' Fund Source by Cat'!D19</f>
        <v>99950000</v>
      </c>
      <c r="D8" s="688">
        <f>SUM(E8:AH8)</f>
        <v>99950000</v>
      </c>
      <c r="E8" s="246"/>
      <c r="F8" s="246"/>
      <c r="G8" s="246"/>
      <c r="H8" s="246"/>
      <c r="I8" s="246"/>
      <c r="J8" s="246"/>
      <c r="K8" s="246"/>
      <c r="L8" s="246"/>
      <c r="M8" s="246"/>
      <c r="N8" s="246"/>
      <c r="O8" s="246"/>
      <c r="P8" s="246"/>
      <c r="Q8" s="246"/>
      <c r="R8" s="246"/>
      <c r="S8" s="246">
        <v>5000000</v>
      </c>
      <c r="T8" s="246">
        <f>($C8-$S8-$W8)/3</f>
        <v>25101743.290626545</v>
      </c>
      <c r="U8" s="246">
        <f>($C8-$S8-$W8)/3</f>
        <v>25101743.290626545</v>
      </c>
      <c r="V8" s="246">
        <f>($C8-$S8-$W8)/3</f>
        <v>25101743.290626545</v>
      </c>
      <c r="W8" s="251">
        <f>' Fund Source by Cat'!H17</f>
        <v>19644770.128120363</v>
      </c>
      <c r="X8" s="300"/>
      <c r="Y8" s="246"/>
      <c r="Z8" s="246"/>
      <c r="AA8" s="246"/>
      <c r="AB8" s="300"/>
      <c r="AC8" s="246"/>
      <c r="AD8" s="300"/>
      <c r="AE8" s="300"/>
      <c r="AF8" s="300"/>
      <c r="AG8" s="300"/>
      <c r="AH8" s="300"/>
    </row>
    <row r="9" spans="1:219" ht="21" customHeight="1" x14ac:dyDescent="0.2">
      <c r="A9" s="685" t="s">
        <v>214</v>
      </c>
      <c r="B9" s="686"/>
      <c r="C9" s="687">
        <f>' Fund Source by Cat'!F19</f>
        <v>87988835.819999993</v>
      </c>
      <c r="D9" s="688">
        <f>SUM(E9:AH9)</f>
        <v>87988835.819999993</v>
      </c>
      <c r="E9" s="246"/>
      <c r="F9" s="246"/>
      <c r="G9" s="246"/>
      <c r="H9" s="246"/>
      <c r="I9" s="246"/>
      <c r="J9" s="246"/>
      <c r="K9" s="246"/>
      <c r="L9" s="246"/>
      <c r="M9" s="246"/>
      <c r="N9" s="246"/>
      <c r="O9" s="246">
        <f>O7</f>
        <v>1344011.71</v>
      </c>
      <c r="P9" s="246">
        <f>P7</f>
        <v>2326930.06</v>
      </c>
      <c r="Q9" s="246">
        <f>Q7</f>
        <v>7495695.8090000004</v>
      </c>
      <c r="R9" s="246">
        <f>R7</f>
        <v>7974779.5268499991</v>
      </c>
      <c r="S9" s="246">
        <f>S7-S8-S10</f>
        <v>4798306.749303598</v>
      </c>
      <c r="T9" s="246">
        <f>T7-T8-T10</f>
        <v>7658351.6287610531</v>
      </c>
      <c r="U9" s="246">
        <f>U7-U8-U10</f>
        <v>29172069.82872634</v>
      </c>
      <c r="V9" s="246">
        <f>V7-V8-V10</f>
        <v>25145661.321417321</v>
      </c>
      <c r="W9" s="246">
        <f>' Fund Source by Cat'!M17+' Fund Source by Cat'!R17</f>
        <v>2073029.1859416775</v>
      </c>
      <c r="X9" s="246"/>
      <c r="Y9" s="246"/>
      <c r="Z9" s="246"/>
      <c r="AA9" s="246"/>
      <c r="AB9" s="246"/>
      <c r="AC9" s="246"/>
      <c r="AD9" s="246"/>
      <c r="AE9" s="246"/>
      <c r="AF9" s="246"/>
      <c r="AG9" s="246"/>
      <c r="AH9" s="246"/>
    </row>
    <row r="10" spans="1:219" ht="21" customHeight="1" x14ac:dyDescent="0.2">
      <c r="A10" s="685" t="s">
        <v>237</v>
      </c>
      <c r="B10" s="686"/>
      <c r="C10" s="687">
        <f>' Fund Source by Cat'!E19</f>
        <v>61965760</v>
      </c>
      <c r="D10" s="688">
        <f>SUM(E10:AH10)</f>
        <v>61965760</v>
      </c>
      <c r="E10" s="246"/>
      <c r="F10" s="246"/>
      <c r="G10" s="246"/>
      <c r="H10" s="246"/>
      <c r="I10" s="246"/>
      <c r="J10" s="246"/>
      <c r="K10" s="246"/>
      <c r="L10" s="246"/>
      <c r="M10" s="246"/>
      <c r="N10" s="246"/>
      <c r="O10" s="246"/>
      <c r="P10" s="246"/>
      <c r="Q10" s="246"/>
      <c r="R10" s="246"/>
      <c r="S10" s="246">
        <v>5000000</v>
      </c>
      <c r="T10" s="246">
        <f>($C10-$S10)/3</f>
        <v>18988586.666666668</v>
      </c>
      <c r="U10" s="246">
        <f>($C10-$S10)/3</f>
        <v>18988586.666666668</v>
      </c>
      <c r="V10" s="246">
        <f>($C10-$S10)/3</f>
        <v>18988586.666666668</v>
      </c>
      <c r="W10" s="300"/>
      <c r="X10" s="300"/>
      <c r="Y10" s="246"/>
      <c r="Z10" s="246"/>
      <c r="AA10" s="246"/>
      <c r="AB10" s="300"/>
      <c r="AC10" s="246"/>
      <c r="AD10" s="300"/>
      <c r="AE10" s="300"/>
      <c r="AF10" s="300"/>
      <c r="AG10" s="300"/>
      <c r="AH10" s="300"/>
    </row>
    <row r="11" spans="1:219" s="39" customFormat="1" ht="26.25" customHeight="1" x14ac:dyDescent="0.2">
      <c r="A11" s="963" t="str">
        <f>Inflation!A18</f>
        <v>Total Project Cost (10 - 100)</v>
      </c>
      <c r="B11" s="964"/>
      <c r="C11" s="683">
        <f t="shared" ref="C11:X11" si="1">SUM(C8:C10)</f>
        <v>249904595.81999999</v>
      </c>
      <c r="D11" s="688">
        <f>SUM(E11:AH11)</f>
        <v>249904595.81999996</v>
      </c>
      <c r="E11" s="689">
        <f t="shared" si="1"/>
        <v>0</v>
      </c>
      <c r="F11" s="689">
        <f t="shared" si="1"/>
        <v>0</v>
      </c>
      <c r="G11" s="689">
        <f t="shared" si="1"/>
        <v>0</v>
      </c>
      <c r="H11" s="689">
        <f t="shared" si="1"/>
        <v>0</v>
      </c>
      <c r="I11" s="689">
        <f>SUM(I8:I10)</f>
        <v>0</v>
      </c>
      <c r="J11" s="689">
        <f t="shared" si="1"/>
        <v>0</v>
      </c>
      <c r="K11" s="689">
        <f t="shared" si="1"/>
        <v>0</v>
      </c>
      <c r="L11" s="689">
        <f t="shared" si="1"/>
        <v>0</v>
      </c>
      <c r="M11" s="689">
        <f t="shared" si="1"/>
        <v>0</v>
      </c>
      <c r="N11" s="689">
        <f t="shared" si="1"/>
        <v>0</v>
      </c>
      <c r="O11" s="689">
        <f t="shared" si="1"/>
        <v>1344011.71</v>
      </c>
      <c r="P11" s="689">
        <f t="shared" si="1"/>
        <v>2326930.06</v>
      </c>
      <c r="Q11" s="689">
        <f t="shared" si="1"/>
        <v>7495695.8090000004</v>
      </c>
      <c r="R11" s="689">
        <f t="shared" si="1"/>
        <v>7974779.5268499991</v>
      </c>
      <c r="S11" s="689">
        <f t="shared" si="1"/>
        <v>14798306.749303598</v>
      </c>
      <c r="T11" s="689">
        <f t="shared" si="1"/>
        <v>51748681.586054265</v>
      </c>
      <c r="U11" s="689">
        <f t="shared" si="1"/>
        <v>73262399.786019549</v>
      </c>
      <c r="V11" s="689">
        <f t="shared" si="1"/>
        <v>69235991.278710529</v>
      </c>
      <c r="W11" s="690">
        <f t="shared" si="1"/>
        <v>21717799.31406204</v>
      </c>
      <c r="X11" s="690">
        <f t="shared" si="1"/>
        <v>0</v>
      </c>
      <c r="Y11" s="690">
        <f t="shared" ref="Y11:AD11" si="2">SUM(Y8:Y10)</f>
        <v>0</v>
      </c>
      <c r="Z11" s="690">
        <f t="shared" si="2"/>
        <v>0</v>
      </c>
      <c r="AA11" s="690">
        <f t="shared" si="2"/>
        <v>0</v>
      </c>
      <c r="AB11" s="690">
        <f t="shared" si="2"/>
        <v>0</v>
      </c>
      <c r="AC11" s="690">
        <f t="shared" si="2"/>
        <v>0</v>
      </c>
      <c r="AD11" s="690">
        <f t="shared" si="2"/>
        <v>0</v>
      </c>
      <c r="AE11" s="690">
        <f>SUM(AE8:AE10)</f>
        <v>0</v>
      </c>
      <c r="AF11" s="690">
        <f>SUM(AF8:AF10)</f>
        <v>0</v>
      </c>
      <c r="AG11" s="690">
        <f>SUM(AG8:AG10)</f>
        <v>0</v>
      </c>
      <c r="AH11" s="690">
        <f>SUM(AH8:AH10)</f>
        <v>0</v>
      </c>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row>
    <row r="12" spans="1:219" s="39" customFormat="1" ht="15.75" customHeight="1" x14ac:dyDescent="0.2">
      <c r="A12" s="61"/>
      <c r="B12" s="93"/>
      <c r="C12" s="93"/>
      <c r="D12" s="29"/>
      <c r="E12" s="29"/>
      <c r="F12" s="29"/>
      <c r="G12" s="29"/>
      <c r="H12" s="29"/>
      <c r="I12" s="29"/>
      <c r="J12" s="29"/>
      <c r="K12" s="29"/>
      <c r="L12" s="29"/>
      <c r="M12" s="29"/>
      <c r="N12" s="311"/>
      <c r="O12" s="311"/>
      <c r="P12" s="311"/>
      <c r="Q12" s="29"/>
      <c r="R12" s="29"/>
      <c r="T12" s="61"/>
      <c r="V12" s="61"/>
      <c r="W12" s="61"/>
      <c r="X12" s="61"/>
      <c r="Y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row>
    <row r="13" spans="1:219" x14ac:dyDescent="0.2">
      <c r="A13" s="73"/>
      <c r="B13" s="73"/>
      <c r="C13" s="73"/>
    </row>
    <row r="14" spans="1:219" x14ac:dyDescent="0.2">
      <c r="D14" s="245"/>
    </row>
    <row r="17" spans="15:16" x14ac:dyDescent="0.2">
      <c r="P17" s="119"/>
    </row>
    <row r="18" spans="15:16" x14ac:dyDescent="0.2">
      <c r="P18" s="119"/>
    </row>
    <row r="19" spans="15:16" x14ac:dyDescent="0.2">
      <c r="O19" s="119"/>
    </row>
  </sheetData>
  <sheetProtection password="94E0" sheet="1" formatCells="0" formatColumns="0" formatRows="0" insertColumns="0" insertRows="0" insertHyperlinks="0" deleteColumns="0" deleteRows="0" sort="0" autoFilter="0" pivotTables="0"/>
  <mergeCells count="4">
    <mergeCell ref="E2:F2"/>
    <mergeCell ref="A11:B11"/>
    <mergeCell ref="A6:B6"/>
    <mergeCell ref="A7:B7"/>
  </mergeCells>
  <phoneticPr fontId="0" type="noConversion"/>
  <pageMargins left="0.5" right="0.46" top="0.98" bottom="1" header="0.32" footer="0.5"/>
  <pageSetup scale="70" fitToWidth="2" orientation="landscape" r:id="rId1"/>
  <headerFooter alignWithMargins="0"/>
  <colBreaks count="1" manualBreakCount="1">
    <brk id="12" max="10" man="1"/>
  </colBreaks>
  <ignoredErrors>
    <ignoredError sqref="A2 A2:D2 A3:A4 M11:P11 C11 B11 K11 A11 L11 C8:C10 J11 Q11:X11 B8:B10 D7 E11 A1:D1" unlockedFormula="1"/>
    <ignoredError sqref="D11"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indexed="15"/>
    <pageSetUpPr fitToPage="1"/>
  </sheetPr>
  <dimension ref="A1:BK1727"/>
  <sheetViews>
    <sheetView topLeftCell="A28" zoomScale="75" zoomScaleNormal="75" workbookViewId="0">
      <selection activeCell="C72" sqref="C72"/>
    </sheetView>
  </sheetViews>
  <sheetFormatPr defaultRowHeight="12.75" x14ac:dyDescent="0.2"/>
  <cols>
    <col min="1" max="1" width="10.42578125" style="83" customWidth="1"/>
    <col min="2" max="2" width="54.140625" style="33" customWidth="1"/>
    <col min="3" max="3" width="13.42578125" style="110" customWidth="1"/>
    <col min="4" max="16384" width="9.140625" style="33"/>
  </cols>
  <sheetData>
    <row r="1" spans="1:3" ht="30" customHeight="1" x14ac:dyDescent="0.2">
      <c r="A1" s="692" t="s">
        <v>198</v>
      </c>
      <c r="B1" s="693"/>
      <c r="C1" s="694"/>
    </row>
    <row r="2" spans="1:3" ht="50.25" customHeight="1" x14ac:dyDescent="0.2">
      <c r="A2" s="695" t="s">
        <v>206</v>
      </c>
      <c r="B2" s="696"/>
      <c r="C2" s="697" t="s">
        <v>110</v>
      </c>
    </row>
    <row r="3" spans="1:3" s="101" customFormat="1" ht="15" customHeight="1" x14ac:dyDescent="0.2">
      <c r="A3" s="538" t="str">
        <f>'SCC List'!A3:B3</f>
        <v>10 GUIDEWAY &amp; TRACK ELEMENTS (route miles)</v>
      </c>
      <c r="B3" s="539"/>
      <c r="C3" s="562">
        <f>'Build Main'!J7</f>
        <v>36341075.253135316</v>
      </c>
    </row>
    <row r="4" spans="1:3" s="103" customFormat="1" ht="15" customHeight="1" x14ac:dyDescent="0.2">
      <c r="A4" s="540">
        <f>'SCC List'!A4:B4</f>
        <v>10.01</v>
      </c>
      <c r="B4" s="541" t="str">
        <f>'SCC List'!B4</f>
        <v>Guideway: At-grade exclusive right-of-way</v>
      </c>
      <c r="C4" s="698">
        <f>'Build Main'!J8</f>
        <v>0</v>
      </c>
    </row>
    <row r="5" spans="1:3" s="103" customFormat="1" ht="15" customHeight="1" x14ac:dyDescent="0.2">
      <c r="A5" s="540" t="str">
        <f>'SCC List'!A5:B5</f>
        <v>10.02</v>
      </c>
      <c r="B5" s="541" t="str">
        <f>'SCC List'!B5</f>
        <v>Guideway: At-grade semi-exclusive (allows cross-traffic)</v>
      </c>
      <c r="C5" s="698">
        <f>'Build Main'!J9</f>
        <v>36341075.253135316</v>
      </c>
    </row>
    <row r="6" spans="1:3" s="103" customFormat="1" ht="15" customHeight="1" x14ac:dyDescent="0.2">
      <c r="A6" s="540">
        <f>'SCC List'!A6:B6</f>
        <v>10.029999999999999</v>
      </c>
      <c r="B6" s="541" t="str">
        <f>'SCC List'!B6</f>
        <v>Guideway: At-grade in mixed traffic</v>
      </c>
      <c r="C6" s="698">
        <f>'Build Main'!J10</f>
        <v>0</v>
      </c>
    </row>
    <row r="7" spans="1:3" s="103" customFormat="1" ht="15" customHeight="1" x14ac:dyDescent="0.2">
      <c r="A7" s="540">
        <f>'SCC List'!A7:B7</f>
        <v>10.039999999999999</v>
      </c>
      <c r="B7" s="541" t="str">
        <f>'SCC List'!B7</f>
        <v>Guideway: Aerial structure</v>
      </c>
      <c r="C7" s="698">
        <f>'Build Main'!J11</f>
        <v>0</v>
      </c>
    </row>
    <row r="8" spans="1:3" s="103" customFormat="1" ht="15" customHeight="1" x14ac:dyDescent="0.2">
      <c r="A8" s="540">
        <f>'SCC List'!A8:B8</f>
        <v>10.050000000000001</v>
      </c>
      <c r="B8" s="541" t="str">
        <f>'SCC List'!B8</f>
        <v>Guideway: Built-up fill</v>
      </c>
      <c r="C8" s="698">
        <f>'Build Main'!J12</f>
        <v>0</v>
      </c>
    </row>
    <row r="9" spans="1:3" s="103" customFormat="1" ht="15" customHeight="1" x14ac:dyDescent="0.2">
      <c r="A9" s="540">
        <f>'SCC List'!A9:B9</f>
        <v>10.06</v>
      </c>
      <c r="B9" s="541" t="str">
        <f>'SCC List'!B9</f>
        <v>Guideway: Underground cut &amp; cover</v>
      </c>
      <c r="C9" s="698">
        <f>'Build Main'!J13</f>
        <v>0</v>
      </c>
    </row>
    <row r="10" spans="1:3" s="103" customFormat="1" ht="15" customHeight="1" x14ac:dyDescent="0.2">
      <c r="A10" s="540">
        <f>'SCC List'!A10:B10</f>
        <v>10.07</v>
      </c>
      <c r="B10" s="541" t="str">
        <f>'SCC List'!B10</f>
        <v>Guideway: Underground tunnel</v>
      </c>
      <c r="C10" s="698">
        <f>'Build Main'!J14</f>
        <v>0</v>
      </c>
    </row>
    <row r="11" spans="1:3" s="103" customFormat="1" ht="15" customHeight="1" x14ac:dyDescent="0.2">
      <c r="A11" s="540">
        <f>'SCC List'!A11:B11</f>
        <v>10.08</v>
      </c>
      <c r="B11" s="541" t="str">
        <f>'SCC List'!B11</f>
        <v>Guideway: Retained cut or fill</v>
      </c>
      <c r="C11" s="698">
        <f>'Build Main'!J15</f>
        <v>0</v>
      </c>
    </row>
    <row r="12" spans="1:3" s="103" customFormat="1" ht="15" customHeight="1" x14ac:dyDescent="0.2">
      <c r="A12" s="540">
        <f>'SCC List'!A12:B12</f>
        <v>10.09</v>
      </c>
      <c r="B12" s="541" t="str">
        <f>'SCC List'!B12</f>
        <v>Track:  Direct fixation</v>
      </c>
      <c r="C12" s="698">
        <f>'Build Main'!J16</f>
        <v>0</v>
      </c>
    </row>
    <row r="13" spans="1:3" s="103" customFormat="1" ht="15" customHeight="1" x14ac:dyDescent="0.2">
      <c r="A13" s="540">
        <f>'SCC List'!A13:B13</f>
        <v>10.1</v>
      </c>
      <c r="B13" s="541" t="str">
        <f>'SCC List'!B13</f>
        <v>Track:  Embedded</v>
      </c>
      <c r="C13" s="698">
        <f>'Build Main'!J17</f>
        <v>0</v>
      </c>
    </row>
    <row r="14" spans="1:3" s="103" customFormat="1" ht="15" customHeight="1" x14ac:dyDescent="0.2">
      <c r="A14" s="540">
        <f>'SCC List'!A14:B14</f>
        <v>10.11</v>
      </c>
      <c r="B14" s="541" t="str">
        <f>'SCC List'!B14</f>
        <v>Track:  Ballasted</v>
      </c>
      <c r="C14" s="698">
        <f>'Build Main'!J18</f>
        <v>0</v>
      </c>
    </row>
    <row r="15" spans="1:3" s="103" customFormat="1" ht="15" customHeight="1" x14ac:dyDescent="0.2">
      <c r="A15" s="540">
        <f>'SCC List'!A15:B15</f>
        <v>10.119999999999999</v>
      </c>
      <c r="B15" s="541" t="str">
        <f>'SCC List'!B15</f>
        <v>Track:  Special (switches, turnouts)</v>
      </c>
      <c r="C15" s="698">
        <f>'Build Main'!J19</f>
        <v>0</v>
      </c>
    </row>
    <row r="16" spans="1:3" s="103" customFormat="1" ht="15" customHeight="1" x14ac:dyDescent="0.2">
      <c r="A16" s="540">
        <f>'SCC List'!A16:B16</f>
        <v>10.130000000000001</v>
      </c>
      <c r="B16" s="541" t="str">
        <f>'SCC List'!B16</f>
        <v>Track:  Vibration and noise dampening</v>
      </c>
      <c r="C16" s="698">
        <f>'Build Main'!J20</f>
        <v>0</v>
      </c>
    </row>
    <row r="17" spans="1:3" s="101" customFormat="1" ht="15" customHeight="1" x14ac:dyDescent="0.2">
      <c r="A17" s="538" t="str">
        <f>'SCC List'!A17:B17</f>
        <v>20 STATIONS, STOPS, TERMINALS, INTERMODAL (number)</v>
      </c>
      <c r="B17" s="539"/>
      <c r="C17" s="562">
        <f>'Build Main'!J21</f>
        <v>16645468.659654133</v>
      </c>
    </row>
    <row r="18" spans="1:3" s="103" customFormat="1" ht="15" customHeight="1" x14ac:dyDescent="0.2">
      <c r="A18" s="542">
        <f>'SCC List'!A18</f>
        <v>20.010000000000002</v>
      </c>
      <c r="B18" s="543" t="str">
        <f>'SCC List'!B18</f>
        <v>At-grade station, stop, shelter, mall, terminal, platform</v>
      </c>
      <c r="C18" s="698">
        <f>'Build Main'!J22</f>
        <v>16645468.659654133</v>
      </c>
    </row>
    <row r="19" spans="1:3" s="103" customFormat="1" ht="15" customHeight="1" x14ac:dyDescent="0.2">
      <c r="A19" s="542">
        <f>'SCC List'!A19</f>
        <v>20.02</v>
      </c>
      <c r="B19" s="543" t="str">
        <f>'SCC List'!B19</f>
        <v>Aerial station, stop, shelter, mall, terminal, platform</v>
      </c>
      <c r="C19" s="698">
        <f>'Build Main'!J23</f>
        <v>0</v>
      </c>
    </row>
    <row r="20" spans="1:3" s="103" customFormat="1" ht="15" customHeight="1" x14ac:dyDescent="0.2">
      <c r="A20" s="542">
        <f>'SCC List'!A20</f>
        <v>20.03</v>
      </c>
      <c r="B20" s="543" t="str">
        <f>'SCC List'!B20</f>
        <v xml:space="preserve">Underground station, stop, shelter, mall, terminal, platform </v>
      </c>
      <c r="C20" s="698">
        <f>'Build Main'!J24</f>
        <v>0</v>
      </c>
    </row>
    <row r="21" spans="1:3" s="103" customFormat="1" ht="15" customHeight="1" x14ac:dyDescent="0.2">
      <c r="A21" s="542">
        <f>'SCC List'!A21</f>
        <v>20.04</v>
      </c>
      <c r="B21" s="543" t="str">
        <f>'SCC List'!B21</f>
        <v xml:space="preserve">Other stations, landings, terminals:  Intermodal, ferry, trolley, etc. </v>
      </c>
      <c r="C21" s="698">
        <f>'Build Main'!J25</f>
        <v>0</v>
      </c>
    </row>
    <row r="22" spans="1:3" s="103" customFormat="1" ht="15" customHeight="1" x14ac:dyDescent="0.2">
      <c r="A22" s="542">
        <f>'SCC List'!A22</f>
        <v>20.05</v>
      </c>
      <c r="B22" s="543" t="str">
        <f>'SCC List'!B22</f>
        <v xml:space="preserve">Joint development </v>
      </c>
      <c r="C22" s="698">
        <f>'Build Main'!J26</f>
        <v>0</v>
      </c>
    </row>
    <row r="23" spans="1:3" s="103" customFormat="1" ht="15" customHeight="1" x14ac:dyDescent="0.2">
      <c r="A23" s="542">
        <f>'SCC List'!A23</f>
        <v>20.059999999999999</v>
      </c>
      <c r="B23" s="543" t="str">
        <f>'SCC List'!B23</f>
        <v>Automobile parking multi-story structure</v>
      </c>
      <c r="C23" s="698">
        <f>'Build Main'!J27</f>
        <v>0</v>
      </c>
    </row>
    <row r="24" spans="1:3" s="103" customFormat="1" ht="15" customHeight="1" x14ac:dyDescent="0.2">
      <c r="A24" s="542">
        <f>'SCC List'!A24</f>
        <v>20.07</v>
      </c>
      <c r="B24" s="543" t="str">
        <f>'SCC List'!B24</f>
        <v>Elevators, escalators</v>
      </c>
      <c r="C24" s="698">
        <f>'Build Main'!J28</f>
        <v>0</v>
      </c>
    </row>
    <row r="25" spans="1:3" s="101" customFormat="1" ht="15" customHeight="1" x14ac:dyDescent="0.2">
      <c r="A25" s="538" t="str">
        <f>'SCC List'!A25</f>
        <v>30 SUPPORT FACILITIES: YARDS, SHOPS, ADMIN. BLDGS</v>
      </c>
      <c r="B25" s="539"/>
      <c r="C25" s="562">
        <f>'Build Main'!J29</f>
        <v>10820574.026310986</v>
      </c>
    </row>
    <row r="26" spans="1:3" s="103" customFormat="1" ht="15" customHeight="1" x14ac:dyDescent="0.2">
      <c r="A26" s="542">
        <f>'SCC List'!A26</f>
        <v>30.01</v>
      </c>
      <c r="B26" s="543" t="str">
        <f>'SCC List'!B26</f>
        <v>Administration Building:  Office, sales, storage, revenue counting</v>
      </c>
      <c r="C26" s="698">
        <f>'Build Main'!J30</f>
        <v>0</v>
      </c>
    </row>
    <row r="27" spans="1:3" s="103" customFormat="1" ht="15" customHeight="1" x14ac:dyDescent="0.2">
      <c r="A27" s="542">
        <f>'SCC List'!A27</f>
        <v>30.02</v>
      </c>
      <c r="B27" s="544" t="str">
        <f>'SCC List'!B27</f>
        <v xml:space="preserve">Light Maintenance Facility </v>
      </c>
      <c r="C27" s="698">
        <f>'Build Main'!J31</f>
        <v>10820574.026310986</v>
      </c>
    </row>
    <row r="28" spans="1:3" s="103" customFormat="1" ht="15" customHeight="1" x14ac:dyDescent="0.2">
      <c r="A28" s="542">
        <f>'SCC List'!A28</f>
        <v>30.03</v>
      </c>
      <c r="B28" s="544" t="str">
        <f>'SCC List'!B28</f>
        <v>Heavy Maintenance Facility</v>
      </c>
      <c r="C28" s="698">
        <f>'Build Main'!J32</f>
        <v>0</v>
      </c>
    </row>
    <row r="29" spans="1:3" s="103" customFormat="1" ht="15" customHeight="1" x14ac:dyDescent="0.2">
      <c r="A29" s="542">
        <f>'SCC List'!A29</f>
        <v>30.04</v>
      </c>
      <c r="B29" s="544" t="str">
        <f>'SCC List'!B29</f>
        <v>Storage or Maintenance of Way Building</v>
      </c>
      <c r="C29" s="698">
        <f>'Build Main'!J33</f>
        <v>0</v>
      </c>
    </row>
    <row r="30" spans="1:3" s="103" customFormat="1" ht="15" customHeight="1" x14ac:dyDescent="0.2">
      <c r="A30" s="542">
        <f>'SCC List'!A30</f>
        <v>30.05</v>
      </c>
      <c r="B30" s="544" t="str">
        <f>'SCC List'!B30</f>
        <v>Yard and Yard Track</v>
      </c>
      <c r="C30" s="698">
        <f>'Build Main'!J34</f>
        <v>0</v>
      </c>
    </row>
    <row r="31" spans="1:3" s="101" customFormat="1" ht="15" customHeight="1" x14ac:dyDescent="0.2">
      <c r="A31" s="538" t="str">
        <f>'SCC List'!A31</f>
        <v>40 SITEWORK &amp; SPECIAL CONDITIONS</v>
      </c>
      <c r="B31" s="545"/>
      <c r="C31" s="562">
        <f>'Build Main'!J35</f>
        <v>60969971.251948409</v>
      </c>
    </row>
    <row r="32" spans="1:3" s="103" customFormat="1" ht="15" customHeight="1" x14ac:dyDescent="0.2">
      <c r="A32" s="542">
        <f>'SCC List'!A32</f>
        <v>40.01</v>
      </c>
      <c r="B32" s="543" t="str">
        <f>'SCC List'!B32</f>
        <v>Demolition, Clearing, Earthwork</v>
      </c>
      <c r="C32" s="698">
        <f>'Build Main'!J36</f>
        <v>318919.78909312852</v>
      </c>
    </row>
    <row r="33" spans="1:3" s="103" customFormat="1" ht="15" customHeight="1" x14ac:dyDescent="0.2">
      <c r="A33" s="542">
        <f>'SCC List'!A33</f>
        <v>40.020000000000003</v>
      </c>
      <c r="B33" s="543" t="str">
        <f>'SCC List'!B33</f>
        <v>Site Utilities, Utility Relocation</v>
      </c>
      <c r="C33" s="698">
        <f>'Build Main'!J37</f>
        <v>21515724.11058164</v>
      </c>
    </row>
    <row r="34" spans="1:3" s="103" customFormat="1" x14ac:dyDescent="0.2">
      <c r="A34" s="542">
        <f>'SCC List'!A34</f>
        <v>40.03</v>
      </c>
      <c r="B34" s="543" t="str">
        <f>'SCC List'!B34</f>
        <v>Haz. mat'l, contam'd soil removal/mitigation, ground water treatments</v>
      </c>
      <c r="C34" s="698">
        <f>'Build Main'!J38</f>
        <v>94335.733130523717</v>
      </c>
    </row>
    <row r="35" spans="1:3" s="103" customFormat="1" ht="12.75" customHeight="1" x14ac:dyDescent="0.2">
      <c r="A35" s="542">
        <f>'SCC List'!A35</f>
        <v>40.04</v>
      </c>
      <c r="B35" s="543" t="str">
        <f>'SCC List'!B35</f>
        <v>Environmental mitigation, e.g. wetlands, historic/archeologic, parks</v>
      </c>
      <c r="C35" s="698">
        <f>'Build Main'!J39</f>
        <v>0</v>
      </c>
    </row>
    <row r="36" spans="1:3" s="103" customFormat="1" x14ac:dyDescent="0.2">
      <c r="A36" s="542">
        <f>'SCC List'!A36</f>
        <v>40.049999999999997</v>
      </c>
      <c r="B36" s="543" t="str">
        <f>'SCC List'!B36</f>
        <v>Site structures including retaining walls, sound walls</v>
      </c>
      <c r="C36" s="698">
        <f>'Build Main'!J40</f>
        <v>0</v>
      </c>
    </row>
    <row r="37" spans="1:3" s="103" customFormat="1" ht="12.75" customHeight="1" x14ac:dyDescent="0.2">
      <c r="A37" s="542">
        <f>'SCC List'!A37</f>
        <v>40.06</v>
      </c>
      <c r="B37" s="546" t="str">
        <f>'SCC List'!B37</f>
        <v>Pedestrian / bike access and accommodation, landscaping</v>
      </c>
      <c r="C37" s="698">
        <f>'Build Main'!J41</f>
        <v>7312640.5814251509</v>
      </c>
    </row>
    <row r="38" spans="1:3" s="103" customFormat="1" ht="12.75" customHeight="1" x14ac:dyDescent="0.2">
      <c r="A38" s="542">
        <f>'SCC List'!A38</f>
        <v>40.07</v>
      </c>
      <c r="B38" s="546" t="str">
        <f>'SCC List'!B38</f>
        <v>Automobile, bus, van accessways including roads, parking lots</v>
      </c>
      <c r="C38" s="698">
        <f>'Build Main'!J42</f>
        <v>0</v>
      </c>
    </row>
    <row r="39" spans="1:3" s="103" customFormat="1" x14ac:dyDescent="0.2">
      <c r="A39" s="542">
        <f>'SCC List'!A39</f>
        <v>40.08</v>
      </c>
      <c r="B39" s="543" t="str">
        <f>'SCC List'!B39</f>
        <v>Temporary Facilities and other indirect costs during construction</v>
      </c>
      <c r="C39" s="698">
        <f>'Build Main'!J43</f>
        <v>31728351.037717968</v>
      </c>
    </row>
    <row r="40" spans="1:3" s="101" customFormat="1" ht="15" customHeight="1" x14ac:dyDescent="0.2">
      <c r="A40" s="538" t="str">
        <f>'SCC List'!A40</f>
        <v>50  SYSTEMS</v>
      </c>
      <c r="B40" s="539"/>
      <c r="C40" s="562">
        <f>'Build Main'!J44</f>
        <v>23662189.576701991</v>
      </c>
    </row>
    <row r="41" spans="1:3" s="103" customFormat="1" ht="15" customHeight="1" x14ac:dyDescent="0.2">
      <c r="A41" s="542">
        <f>'SCC List'!A41</f>
        <v>50.01</v>
      </c>
      <c r="B41" s="543" t="str">
        <f>'SCC List'!B41</f>
        <v>Train control and signals</v>
      </c>
      <c r="C41" s="698">
        <f>'Build Main'!J45</f>
        <v>0</v>
      </c>
    </row>
    <row r="42" spans="1:3" s="103" customFormat="1" ht="15" customHeight="1" x14ac:dyDescent="0.2">
      <c r="A42" s="542">
        <f>'SCC List'!A42</f>
        <v>50.02</v>
      </c>
      <c r="B42" s="543" t="str">
        <f>'SCC List'!B42</f>
        <v>Traffic signals and crossing protection</v>
      </c>
      <c r="C42" s="698">
        <f>'Build Main'!J46</f>
        <v>15265769.743138691</v>
      </c>
    </row>
    <row r="43" spans="1:3" s="103" customFormat="1" ht="15" customHeight="1" x14ac:dyDescent="0.2">
      <c r="A43" s="542">
        <f>'SCC List'!A43</f>
        <v>50.03</v>
      </c>
      <c r="B43" s="543" t="str">
        <f>'SCC List'!B43</f>
        <v xml:space="preserve">Traction power supply:  substations </v>
      </c>
      <c r="C43" s="698">
        <f>'Build Main'!J47</f>
        <v>0</v>
      </c>
    </row>
    <row r="44" spans="1:3" s="103" customFormat="1" ht="15" customHeight="1" x14ac:dyDescent="0.2">
      <c r="A44" s="542">
        <f>'SCC List'!A44</f>
        <v>50.04</v>
      </c>
      <c r="B44" s="543" t="str">
        <f>'SCC List'!B44</f>
        <v>Traction power distribution:  catenary and third rail</v>
      </c>
      <c r="C44" s="698">
        <f>'Build Main'!J48</f>
        <v>0</v>
      </c>
    </row>
    <row r="45" spans="1:3" s="103" customFormat="1" ht="15" customHeight="1" x14ac:dyDescent="0.2">
      <c r="A45" s="542">
        <f>'SCC List'!A45</f>
        <v>50.05</v>
      </c>
      <c r="B45" s="543" t="str">
        <f>'SCC List'!B45</f>
        <v>Communications</v>
      </c>
      <c r="C45" s="698">
        <f>'Build Main'!J49</f>
        <v>2553142.2805541116</v>
      </c>
    </row>
    <row r="46" spans="1:3" s="103" customFormat="1" ht="15" customHeight="1" x14ac:dyDescent="0.2">
      <c r="A46" s="542">
        <f>'SCC List'!A46</f>
        <v>50.06</v>
      </c>
      <c r="B46" s="543" t="str">
        <f>'SCC List'!B46</f>
        <v>Fare collection system and equipment</v>
      </c>
      <c r="C46" s="698">
        <f>'Build Main'!J50</f>
        <v>5599501.1738026263</v>
      </c>
    </row>
    <row r="47" spans="1:3" s="103" customFormat="1" ht="15" customHeight="1" x14ac:dyDescent="0.2">
      <c r="A47" s="542">
        <f>'SCC List'!A47</f>
        <v>50.07</v>
      </c>
      <c r="B47" s="543" t="str">
        <f>'SCC List'!B47</f>
        <v>Central Control</v>
      </c>
      <c r="C47" s="698">
        <f>'Build Main'!J51</f>
        <v>243776.37920656393</v>
      </c>
    </row>
    <row r="48" spans="1:3" s="103" customFormat="1" ht="15" customHeight="1" x14ac:dyDescent="0.2">
      <c r="A48" s="547" t="str">
        <f>'Build Main'!A52:B52</f>
        <v>Construction Subtotal (10 - 50)</v>
      </c>
      <c r="B48" s="545"/>
      <c r="C48" s="562">
        <f>'Build Main'!J52</f>
        <v>148439278.76775083</v>
      </c>
    </row>
    <row r="49" spans="1:3" s="101" customFormat="1" ht="15" x14ac:dyDescent="0.2">
      <c r="A49" s="538" t="str">
        <f>'SCC List'!A48:B48</f>
        <v>60 ROW, LAND, EXISTING IMPROVEMENTS</v>
      </c>
      <c r="B49" s="545"/>
      <c r="C49" s="562">
        <f>'Build Main'!J53</f>
        <v>8317315.3258626005</v>
      </c>
    </row>
    <row r="50" spans="1:3" s="103" customFormat="1" x14ac:dyDescent="0.2">
      <c r="A50" s="542">
        <f>'SCC List'!A49</f>
        <v>60.01</v>
      </c>
      <c r="B50" s="543" t="str">
        <f>'SCC List'!B49</f>
        <v xml:space="preserve">Purchase or lease of real estate  </v>
      </c>
      <c r="C50" s="698">
        <f>'Build Main'!J54</f>
        <v>8317315.3258626005</v>
      </c>
    </row>
    <row r="51" spans="1:3" s="103" customFormat="1" x14ac:dyDescent="0.2">
      <c r="A51" s="542">
        <f>'SCC List'!A50</f>
        <v>60.02</v>
      </c>
      <c r="B51" s="543" t="str">
        <f>'SCC List'!B50</f>
        <v>Relocation of existing households and businesses</v>
      </c>
      <c r="C51" s="698">
        <f>'Build Main'!J55</f>
        <v>0</v>
      </c>
    </row>
    <row r="52" spans="1:3" s="101" customFormat="1" ht="15" customHeight="1" x14ac:dyDescent="0.2">
      <c r="A52" s="547" t="str">
        <f>'SCC List'!A51</f>
        <v>70 VEHICLES (number)</v>
      </c>
      <c r="B52" s="539"/>
      <c r="C52" s="562">
        <f>'Build Main'!J56</f>
        <v>28933559.113194063</v>
      </c>
    </row>
    <row r="53" spans="1:3" s="103" customFormat="1" ht="15" customHeight="1" x14ac:dyDescent="0.2">
      <c r="A53" s="542">
        <f>'SCC List'!A52</f>
        <v>70.010000000000005</v>
      </c>
      <c r="B53" s="543" t="str">
        <f>'SCC List'!B52</f>
        <v>Light Rail</v>
      </c>
      <c r="C53" s="698">
        <f>'Build Main'!J57</f>
        <v>0</v>
      </c>
    </row>
    <row r="54" spans="1:3" s="103" customFormat="1" ht="15" customHeight="1" x14ac:dyDescent="0.2">
      <c r="A54" s="542">
        <f>'SCC List'!A53</f>
        <v>70.02</v>
      </c>
      <c r="B54" s="543" t="str">
        <f>'SCC List'!B53</f>
        <v>Heavy Rail</v>
      </c>
      <c r="C54" s="698">
        <f>'Build Main'!J58</f>
        <v>0</v>
      </c>
    </row>
    <row r="55" spans="1:3" s="103" customFormat="1" ht="15" customHeight="1" x14ac:dyDescent="0.2">
      <c r="A55" s="542">
        <f>'SCC List'!A54</f>
        <v>70.03</v>
      </c>
      <c r="B55" s="543" t="str">
        <f>'SCC List'!B54</f>
        <v>Commuter Rail</v>
      </c>
      <c r="C55" s="698">
        <f>'Build Main'!J59</f>
        <v>0</v>
      </c>
    </row>
    <row r="56" spans="1:3" s="103" customFormat="1" ht="15" customHeight="1" x14ac:dyDescent="0.2">
      <c r="A56" s="542">
        <f>'SCC List'!A55</f>
        <v>70.040000000000006</v>
      </c>
      <c r="B56" s="543" t="str">
        <f>'SCC List'!B55</f>
        <v>Bus</v>
      </c>
      <c r="C56" s="698">
        <f>'Build Main'!J60</f>
        <v>28761221.245184127</v>
      </c>
    </row>
    <row r="57" spans="1:3" s="103" customFormat="1" ht="15" customHeight="1" x14ac:dyDescent="0.2">
      <c r="A57" s="542">
        <f>'SCC List'!A56</f>
        <v>70.05</v>
      </c>
      <c r="B57" s="543" t="str">
        <f>'SCC List'!B56</f>
        <v>Other</v>
      </c>
      <c r="C57" s="698">
        <f>'Build Main'!J61</f>
        <v>172337.86800993749</v>
      </c>
    </row>
    <row r="58" spans="1:3" s="103" customFormat="1" ht="15" customHeight="1" x14ac:dyDescent="0.2">
      <c r="A58" s="542">
        <f>'SCC List'!A57</f>
        <v>70.06</v>
      </c>
      <c r="B58" s="543" t="str">
        <f>'SCC List'!B57</f>
        <v>Non-revenue vehicles</v>
      </c>
      <c r="C58" s="698">
        <f>'Build Main'!J62</f>
        <v>0</v>
      </c>
    </row>
    <row r="59" spans="1:3" s="103" customFormat="1" ht="15" customHeight="1" x14ac:dyDescent="0.2">
      <c r="A59" s="542">
        <f>'SCC List'!A58</f>
        <v>70.069999999999993</v>
      </c>
      <c r="B59" s="543" t="str">
        <f>'SCC List'!B58</f>
        <v>Spare parts</v>
      </c>
      <c r="C59" s="698">
        <f>'Build Main'!J63</f>
        <v>0</v>
      </c>
    </row>
    <row r="60" spans="1:3" s="106" customFormat="1" ht="15" customHeight="1" x14ac:dyDescent="0.2">
      <c r="A60" s="547" t="str">
        <f>'SCC List'!A59</f>
        <v>80 PROFESSIONAL SERVICES (applies to Cats. 10-50)</v>
      </c>
      <c r="B60" s="548"/>
      <c r="C60" s="562">
        <f>'Build Main'!J64</f>
        <v>42496643.299130462</v>
      </c>
    </row>
    <row r="61" spans="1:3" s="103" customFormat="1" ht="15" customHeight="1" x14ac:dyDescent="0.2">
      <c r="A61" s="549">
        <f>'SCC List'!A60</f>
        <v>80.010000000000005</v>
      </c>
      <c r="B61" s="541" t="str">
        <f>'SCC List'!B60</f>
        <v>Project Development</v>
      </c>
      <c r="C61" s="698">
        <f>'Build Main'!J65</f>
        <v>25668157.343144957</v>
      </c>
    </row>
    <row r="62" spans="1:3" s="103" customFormat="1" ht="15" customHeight="1" x14ac:dyDescent="0.2">
      <c r="A62" s="549">
        <f>'SCC List'!A61</f>
        <v>80.02</v>
      </c>
      <c r="B62" s="541" t="str">
        <f>'SCC List'!B61</f>
        <v>Engineering (not applicable to Small Starts)</v>
      </c>
      <c r="C62" s="698">
        <f>'Build Main'!J66</f>
        <v>0</v>
      </c>
    </row>
    <row r="63" spans="1:3" s="103" customFormat="1" ht="15" customHeight="1" x14ac:dyDescent="0.2">
      <c r="A63" s="549">
        <f>'SCC List'!A62</f>
        <v>80.03</v>
      </c>
      <c r="B63" s="541" t="str">
        <f>'SCC List'!B62</f>
        <v>Project Management for Design and Construction</v>
      </c>
      <c r="C63" s="698">
        <f>'Build Main'!J67</f>
        <v>2803708.092044374</v>
      </c>
    </row>
    <row r="64" spans="1:3" s="103" customFormat="1" ht="15" customHeight="1" x14ac:dyDescent="0.2">
      <c r="A64" s="549">
        <f>'SCC List'!A63</f>
        <v>80.040000000000006</v>
      </c>
      <c r="B64" s="541" t="str">
        <f>'SCC List'!B63</f>
        <v xml:space="preserve">Construction Administration &amp; Management </v>
      </c>
      <c r="C64" s="698">
        <f>'Build Main'!J68</f>
        <v>11221069.771896755</v>
      </c>
    </row>
    <row r="65" spans="1:63" s="103" customFormat="1" ht="15" customHeight="1" x14ac:dyDescent="0.2">
      <c r="A65" s="549">
        <f>'SCC List'!A64</f>
        <v>80.05</v>
      </c>
      <c r="B65" s="541" t="str">
        <f>'SCC List'!B64</f>
        <v xml:space="preserve">Professional Liability and other Non-Construction Insurance </v>
      </c>
      <c r="C65" s="698">
        <f>'Build Main'!J69</f>
        <v>700927.02301109349</v>
      </c>
    </row>
    <row r="66" spans="1:63" s="103" customFormat="1" ht="15" customHeight="1" x14ac:dyDescent="0.2">
      <c r="A66" s="549">
        <f>'SCC List'!A65</f>
        <v>80.06</v>
      </c>
      <c r="B66" s="541" t="str">
        <f>'SCC List'!B65</f>
        <v>Legal; Permits; Review Fees by other agencies, cities, etc.</v>
      </c>
      <c r="C66" s="698">
        <f>'Build Main'!J70</f>
        <v>700927.02301109349</v>
      </c>
    </row>
    <row r="67" spans="1:63" s="103" customFormat="1" ht="15" customHeight="1" x14ac:dyDescent="0.2">
      <c r="A67" s="549">
        <f>'SCC List'!A66</f>
        <v>80.069999999999993</v>
      </c>
      <c r="B67" s="541" t="str">
        <f>'SCC List'!B66</f>
        <v>Surveys, Testing, Investigation, Inspection</v>
      </c>
      <c r="C67" s="698">
        <f>'Build Main'!J71</f>
        <v>700927.02301109349</v>
      </c>
    </row>
    <row r="68" spans="1:63" s="103" customFormat="1" ht="15" customHeight="1" x14ac:dyDescent="0.2">
      <c r="A68" s="549">
        <f>'SCC List'!A67</f>
        <v>80.08</v>
      </c>
      <c r="B68" s="541" t="str">
        <f>'SCC List'!B67</f>
        <v>Start up</v>
      </c>
      <c r="C68" s="698">
        <f>'Build Main'!J72</f>
        <v>700927.02301109349</v>
      </c>
    </row>
    <row r="69" spans="1:63" s="101" customFormat="1" ht="15" customHeight="1" x14ac:dyDescent="0.2">
      <c r="A69" s="538" t="str">
        <f>'Build Main'!A73</f>
        <v>Subtotal (10 - 80)</v>
      </c>
      <c r="B69" s="539"/>
      <c r="C69" s="562">
        <f>'Build Main'!J73</f>
        <v>228186796.50593796</v>
      </c>
    </row>
    <row r="70" spans="1:63" s="101" customFormat="1" ht="15" customHeight="1" x14ac:dyDescent="0.2">
      <c r="A70" s="538" t="str">
        <f>'SCC List'!A68</f>
        <v>90 UNALLOCATED CONTINGENCY</v>
      </c>
      <c r="B70" s="545"/>
      <c r="C70" s="562">
        <f>'Build Main'!J74</f>
        <v>21717799.313573655</v>
      </c>
    </row>
    <row r="71" spans="1:63" s="101" customFormat="1" ht="15" customHeight="1" x14ac:dyDescent="0.2">
      <c r="A71" s="538" t="str">
        <f>'Build Main'!A75</f>
        <v>Subtotal (10 - 90)</v>
      </c>
      <c r="B71" s="545"/>
      <c r="C71" s="562">
        <f>'Build Main'!J75</f>
        <v>249904595.81951162</v>
      </c>
    </row>
    <row r="72" spans="1:63" s="101" customFormat="1" ht="15" customHeight="1" x14ac:dyDescent="0.2">
      <c r="A72" s="547" t="str">
        <f>'SCC List'!A69</f>
        <v>100  FINANCE CHARGES</v>
      </c>
      <c r="B72" s="545"/>
      <c r="C72" s="562">
        <f>'Build Main'!J76</f>
        <v>0</v>
      </c>
    </row>
    <row r="73" spans="1:63" s="104" customFormat="1" ht="15.95" customHeight="1" x14ac:dyDescent="0.2">
      <c r="A73" s="699" t="str">
        <f>'SCC Definitions'!A76</f>
        <v>Total Project Cost (10 - 100)</v>
      </c>
      <c r="B73" s="700"/>
      <c r="C73" s="701">
        <f>'Build Main'!J77</f>
        <v>249904595.81951162</v>
      </c>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row>
    <row r="74" spans="1:63" s="108" customFormat="1" ht="15" customHeight="1" x14ac:dyDescent="0.2">
      <c r="C74" s="99"/>
    </row>
    <row r="75" spans="1:63" s="108" customFormat="1" ht="15" customHeight="1" x14ac:dyDescent="0.2">
      <c r="C75" s="99"/>
    </row>
    <row r="76" spans="1:63" s="108" customFormat="1" ht="15" customHeight="1" x14ac:dyDescent="0.2">
      <c r="C76" s="99"/>
    </row>
    <row r="77" spans="1:63" s="108" customFormat="1" ht="15" customHeight="1" x14ac:dyDescent="0.2">
      <c r="C77" s="99"/>
    </row>
    <row r="78" spans="1:63" s="108" customFormat="1" ht="15" customHeight="1" x14ac:dyDescent="0.2">
      <c r="C78" s="99"/>
    </row>
    <row r="79" spans="1:63" s="108" customFormat="1" ht="15" customHeight="1" x14ac:dyDescent="0.2">
      <c r="C79" s="99"/>
    </row>
    <row r="80" spans="1:63" s="108" customFormat="1" ht="15" customHeight="1" x14ac:dyDescent="0.2">
      <c r="C80" s="99"/>
    </row>
    <row r="81" spans="3:3" s="108" customFormat="1" ht="15" customHeight="1" x14ac:dyDescent="0.2">
      <c r="C81" s="99"/>
    </row>
    <row r="82" spans="3:3" s="108" customFormat="1" ht="15" customHeight="1" x14ac:dyDescent="0.2">
      <c r="C82" s="99"/>
    </row>
    <row r="83" spans="3:3" s="108" customFormat="1" ht="15" customHeight="1" x14ac:dyDescent="0.2">
      <c r="C83" s="99"/>
    </row>
    <row r="84" spans="3:3" s="108" customFormat="1" ht="15" customHeight="1" x14ac:dyDescent="0.2">
      <c r="C84" s="99"/>
    </row>
    <row r="85" spans="3:3" s="108" customFormat="1" ht="15" customHeight="1" x14ac:dyDescent="0.2">
      <c r="C85" s="99"/>
    </row>
    <row r="86" spans="3:3" s="108" customFormat="1" ht="15" customHeight="1" x14ac:dyDescent="0.2">
      <c r="C86" s="99"/>
    </row>
    <row r="87" spans="3:3" s="108" customFormat="1" ht="15" customHeight="1" x14ac:dyDescent="0.2">
      <c r="C87" s="99"/>
    </row>
    <row r="88" spans="3:3" s="108" customFormat="1" ht="15" customHeight="1" x14ac:dyDescent="0.2">
      <c r="C88" s="99"/>
    </row>
    <row r="89" spans="3:3" s="108" customFormat="1" ht="15" customHeight="1" x14ac:dyDescent="0.2">
      <c r="C89" s="99"/>
    </row>
    <row r="90" spans="3:3" s="108" customFormat="1" ht="15" customHeight="1" x14ac:dyDescent="0.2">
      <c r="C90" s="99"/>
    </row>
    <row r="91" spans="3:3" s="108" customFormat="1" ht="15" customHeight="1" x14ac:dyDescent="0.2">
      <c r="C91" s="99"/>
    </row>
    <row r="92" spans="3:3" s="108" customFormat="1" ht="15" customHeight="1" x14ac:dyDescent="0.2">
      <c r="C92" s="99"/>
    </row>
    <row r="93" spans="3:3" s="108" customFormat="1" ht="15" customHeight="1" x14ac:dyDescent="0.2">
      <c r="C93" s="99"/>
    </row>
    <row r="94" spans="3:3" s="108" customFormat="1" ht="15" customHeight="1" x14ac:dyDescent="0.2">
      <c r="C94" s="99"/>
    </row>
    <row r="95" spans="3:3" s="108" customFormat="1" ht="14.25" x14ac:dyDescent="0.2">
      <c r="C95" s="99"/>
    </row>
    <row r="96" spans="3:3" s="108" customFormat="1" ht="14.25" x14ac:dyDescent="0.2">
      <c r="C96" s="99"/>
    </row>
    <row r="97" spans="3:3" s="108" customFormat="1" ht="14.25" x14ac:dyDescent="0.2">
      <c r="C97" s="99"/>
    </row>
    <row r="98" spans="3:3" s="108" customFormat="1" ht="14.25" x14ac:dyDescent="0.2">
      <c r="C98" s="99"/>
    </row>
    <row r="99" spans="3:3" s="108" customFormat="1" ht="14.25" x14ac:dyDescent="0.2">
      <c r="C99" s="99"/>
    </row>
    <row r="100" spans="3:3" s="108" customFormat="1" ht="14.25" x14ac:dyDescent="0.2">
      <c r="C100" s="99"/>
    </row>
    <row r="101" spans="3:3" s="108" customFormat="1" ht="14.25" x14ac:dyDescent="0.2">
      <c r="C101" s="99"/>
    </row>
    <row r="102" spans="3:3" s="108" customFormat="1" ht="14.25" x14ac:dyDescent="0.2">
      <c r="C102" s="99"/>
    </row>
    <row r="103" spans="3:3" s="108" customFormat="1" ht="14.25" x14ac:dyDescent="0.2">
      <c r="C103" s="99"/>
    </row>
    <row r="104" spans="3:3" s="108" customFormat="1" ht="14.25" x14ac:dyDescent="0.2">
      <c r="C104" s="99"/>
    </row>
    <row r="105" spans="3:3" s="108" customFormat="1" ht="14.25" x14ac:dyDescent="0.2">
      <c r="C105" s="99"/>
    </row>
    <row r="106" spans="3:3" s="108" customFormat="1" ht="14.25" x14ac:dyDescent="0.2">
      <c r="C106" s="99"/>
    </row>
    <row r="107" spans="3:3" s="108" customFormat="1" ht="14.25" x14ac:dyDescent="0.2">
      <c r="C107" s="99"/>
    </row>
    <row r="108" spans="3:3" s="108" customFormat="1" ht="14.25" x14ac:dyDescent="0.2">
      <c r="C108" s="99"/>
    </row>
    <row r="109" spans="3:3" s="108" customFormat="1" ht="14.25" x14ac:dyDescent="0.2">
      <c r="C109" s="99"/>
    </row>
    <row r="110" spans="3:3" s="108" customFormat="1" ht="14.25" x14ac:dyDescent="0.2">
      <c r="C110" s="99"/>
    </row>
    <row r="111" spans="3:3" s="108" customFormat="1" ht="14.25" x14ac:dyDescent="0.2">
      <c r="C111" s="99"/>
    </row>
    <row r="112" spans="3:3" s="108" customFormat="1" ht="14.25" x14ac:dyDescent="0.2">
      <c r="C112" s="99"/>
    </row>
    <row r="113" spans="1:3" s="108" customFormat="1" ht="14.25" x14ac:dyDescent="0.2">
      <c r="C113" s="99"/>
    </row>
    <row r="114" spans="1:3" s="108" customFormat="1" ht="14.25" x14ac:dyDescent="0.2">
      <c r="C114" s="99"/>
    </row>
    <row r="115" spans="1:3" s="108" customFormat="1" ht="14.25" x14ac:dyDescent="0.2">
      <c r="C115" s="99"/>
    </row>
    <row r="116" spans="1:3" s="108" customFormat="1" ht="14.25" x14ac:dyDescent="0.2">
      <c r="C116" s="99"/>
    </row>
    <row r="117" spans="1:3" s="108" customFormat="1" ht="14.25" x14ac:dyDescent="0.2">
      <c r="C117" s="99"/>
    </row>
    <row r="118" spans="1:3" s="108" customFormat="1" ht="14.25" x14ac:dyDescent="0.2">
      <c r="C118" s="99"/>
    </row>
    <row r="119" spans="1:3" s="103" customFormat="1" ht="14.25" x14ac:dyDescent="0.2">
      <c r="A119" s="108"/>
      <c r="B119" s="108"/>
      <c r="C119" s="99"/>
    </row>
    <row r="120" spans="1:3" s="103" customFormat="1" ht="14.25" x14ac:dyDescent="0.2">
      <c r="A120" s="108"/>
      <c r="B120" s="108"/>
      <c r="C120" s="99"/>
    </row>
    <row r="121" spans="1:3" s="103" customFormat="1" ht="14.25" x14ac:dyDescent="0.2">
      <c r="A121" s="108"/>
      <c r="B121" s="108"/>
      <c r="C121" s="99"/>
    </row>
    <row r="122" spans="1:3" s="103" customFormat="1" ht="14.25" x14ac:dyDescent="0.2">
      <c r="A122" s="108"/>
      <c r="B122" s="108"/>
      <c r="C122" s="99"/>
    </row>
    <row r="123" spans="1:3" s="103" customFormat="1" ht="14.25" x14ac:dyDescent="0.2">
      <c r="A123" s="108"/>
      <c r="B123" s="108"/>
      <c r="C123" s="99"/>
    </row>
    <row r="124" spans="1:3" s="103" customFormat="1" ht="14.25" x14ac:dyDescent="0.2">
      <c r="A124" s="108"/>
      <c r="B124" s="108"/>
      <c r="C124" s="99"/>
    </row>
    <row r="125" spans="1:3" s="103" customFormat="1" ht="14.25" x14ac:dyDescent="0.2">
      <c r="A125" s="108"/>
      <c r="B125" s="108"/>
      <c r="C125" s="99"/>
    </row>
    <row r="126" spans="1:3" s="103" customFormat="1" ht="14.25" x14ac:dyDescent="0.2">
      <c r="A126" s="108"/>
      <c r="B126" s="108"/>
      <c r="C126" s="99"/>
    </row>
    <row r="127" spans="1:3" s="103" customFormat="1" ht="14.25" x14ac:dyDescent="0.2">
      <c r="A127" s="108"/>
      <c r="B127" s="108"/>
      <c r="C127" s="99"/>
    </row>
    <row r="128" spans="1:3" s="103" customFormat="1" ht="14.25" x14ac:dyDescent="0.2">
      <c r="A128" s="108"/>
      <c r="B128" s="108"/>
      <c r="C128" s="99"/>
    </row>
    <row r="129" spans="1:3" s="103" customFormat="1" ht="14.25" x14ac:dyDescent="0.2">
      <c r="A129" s="108"/>
      <c r="B129" s="108"/>
      <c r="C129" s="99"/>
    </row>
    <row r="130" spans="1:3" s="103" customFormat="1" ht="14.25" x14ac:dyDescent="0.2">
      <c r="A130" s="108"/>
      <c r="B130" s="108"/>
      <c r="C130" s="99"/>
    </row>
    <row r="131" spans="1:3" s="103" customFormat="1" ht="14.25" x14ac:dyDescent="0.2">
      <c r="A131" s="108"/>
      <c r="B131" s="108"/>
      <c r="C131" s="99"/>
    </row>
    <row r="132" spans="1:3" s="103" customFormat="1" ht="14.25" x14ac:dyDescent="0.2">
      <c r="A132" s="108"/>
      <c r="B132" s="108"/>
      <c r="C132" s="99"/>
    </row>
    <row r="133" spans="1:3" s="103" customFormat="1" ht="14.25" x14ac:dyDescent="0.2">
      <c r="A133" s="108"/>
      <c r="B133" s="108"/>
      <c r="C133" s="99"/>
    </row>
    <row r="134" spans="1:3" s="103" customFormat="1" ht="14.25" x14ac:dyDescent="0.2">
      <c r="A134" s="108"/>
      <c r="B134" s="108"/>
      <c r="C134" s="99"/>
    </row>
    <row r="135" spans="1:3" s="103" customFormat="1" ht="14.25" x14ac:dyDescent="0.2">
      <c r="A135" s="108"/>
      <c r="B135" s="108"/>
      <c r="C135" s="99"/>
    </row>
    <row r="136" spans="1:3" s="103" customFormat="1" ht="14.25" x14ac:dyDescent="0.2">
      <c r="A136" s="108"/>
      <c r="B136" s="108"/>
      <c r="C136" s="99"/>
    </row>
    <row r="137" spans="1:3" s="103" customFormat="1" ht="14.25" x14ac:dyDescent="0.2">
      <c r="A137" s="108"/>
      <c r="B137" s="108"/>
      <c r="C137" s="99"/>
    </row>
    <row r="138" spans="1:3" s="103" customFormat="1" ht="14.25" x14ac:dyDescent="0.2">
      <c r="A138" s="108"/>
      <c r="B138" s="108"/>
      <c r="C138" s="99"/>
    </row>
    <row r="139" spans="1:3" s="103" customFormat="1" ht="14.25" x14ac:dyDescent="0.2">
      <c r="A139" s="108"/>
      <c r="B139" s="108"/>
      <c r="C139" s="99"/>
    </row>
    <row r="140" spans="1:3" s="103" customFormat="1" ht="14.25" x14ac:dyDescent="0.2">
      <c r="A140" s="108"/>
      <c r="B140" s="108"/>
      <c r="C140" s="99"/>
    </row>
    <row r="141" spans="1:3" s="103" customFormat="1" ht="14.25" x14ac:dyDescent="0.2">
      <c r="A141" s="108"/>
      <c r="B141" s="108"/>
      <c r="C141" s="99"/>
    </row>
    <row r="142" spans="1:3" s="103" customFormat="1" ht="14.25" x14ac:dyDescent="0.2">
      <c r="A142" s="108"/>
      <c r="B142" s="108"/>
      <c r="C142" s="99"/>
    </row>
    <row r="143" spans="1:3" s="103" customFormat="1" ht="14.25" x14ac:dyDescent="0.2">
      <c r="A143" s="108"/>
      <c r="B143" s="108"/>
      <c r="C143" s="99"/>
    </row>
    <row r="144" spans="1:3" s="103" customFormat="1" ht="14.25" x14ac:dyDescent="0.2">
      <c r="A144" s="108"/>
      <c r="B144" s="108"/>
      <c r="C144" s="99"/>
    </row>
    <row r="145" spans="1:3" s="103" customFormat="1" ht="14.25" x14ac:dyDescent="0.2">
      <c r="A145" s="108"/>
      <c r="B145" s="108"/>
      <c r="C145" s="99"/>
    </row>
    <row r="146" spans="1:3" s="103" customFormat="1" ht="14.25" x14ac:dyDescent="0.2">
      <c r="A146" s="108"/>
      <c r="B146" s="108"/>
      <c r="C146" s="99"/>
    </row>
    <row r="147" spans="1:3" s="103" customFormat="1" ht="14.25" x14ac:dyDescent="0.2">
      <c r="A147" s="108"/>
      <c r="B147" s="108"/>
      <c r="C147" s="99"/>
    </row>
    <row r="148" spans="1:3" s="103" customFormat="1" ht="14.25" x14ac:dyDescent="0.2">
      <c r="A148" s="108"/>
      <c r="B148" s="108"/>
      <c r="C148" s="99"/>
    </row>
    <row r="149" spans="1:3" s="103" customFormat="1" ht="14.25" x14ac:dyDescent="0.2">
      <c r="A149" s="108"/>
      <c r="B149" s="108"/>
      <c r="C149" s="99"/>
    </row>
    <row r="150" spans="1:3" s="103" customFormat="1" ht="14.25" x14ac:dyDescent="0.2">
      <c r="A150" s="108"/>
      <c r="B150" s="108"/>
      <c r="C150" s="99"/>
    </row>
    <row r="151" spans="1:3" s="103" customFormat="1" ht="14.25" x14ac:dyDescent="0.2">
      <c r="A151" s="108"/>
      <c r="B151" s="108"/>
      <c r="C151" s="99"/>
    </row>
    <row r="152" spans="1:3" s="103" customFormat="1" ht="14.25" x14ac:dyDescent="0.2">
      <c r="A152" s="108"/>
      <c r="B152" s="108"/>
      <c r="C152" s="99"/>
    </row>
    <row r="153" spans="1:3" s="103" customFormat="1" ht="14.25" x14ac:dyDescent="0.2">
      <c r="A153" s="108"/>
      <c r="B153" s="108"/>
      <c r="C153" s="99"/>
    </row>
    <row r="154" spans="1:3" s="103" customFormat="1" ht="14.25" x14ac:dyDescent="0.2">
      <c r="A154" s="108"/>
      <c r="B154" s="108"/>
      <c r="C154" s="99"/>
    </row>
    <row r="155" spans="1:3" s="103" customFormat="1" ht="14.25" x14ac:dyDescent="0.2">
      <c r="A155" s="108"/>
      <c r="B155" s="108"/>
      <c r="C155" s="99"/>
    </row>
    <row r="156" spans="1:3" s="103" customFormat="1" ht="14.25" x14ac:dyDescent="0.2">
      <c r="A156" s="108"/>
      <c r="B156" s="108"/>
      <c r="C156" s="99"/>
    </row>
    <row r="157" spans="1:3" s="103" customFormat="1" ht="14.25" x14ac:dyDescent="0.2">
      <c r="A157" s="108"/>
      <c r="B157" s="108"/>
      <c r="C157" s="99"/>
    </row>
    <row r="158" spans="1:3" s="103" customFormat="1" ht="14.25" x14ac:dyDescent="0.2">
      <c r="A158" s="108"/>
      <c r="B158" s="108"/>
      <c r="C158" s="99"/>
    </row>
    <row r="159" spans="1:3" ht="14.25" x14ac:dyDescent="0.2">
      <c r="A159" s="93"/>
      <c r="B159" s="93"/>
    </row>
    <row r="160" spans="1:3" ht="14.25" x14ac:dyDescent="0.2">
      <c r="A160" s="93"/>
      <c r="B160" s="93"/>
    </row>
    <row r="161" spans="1:2" ht="14.25" x14ac:dyDescent="0.2">
      <c r="A161" s="93"/>
      <c r="B161" s="93"/>
    </row>
    <row r="162" spans="1:2" ht="14.25" x14ac:dyDescent="0.2">
      <c r="A162" s="93"/>
      <c r="B162" s="93"/>
    </row>
    <row r="163" spans="1:2" ht="14.25" x14ac:dyDescent="0.2">
      <c r="A163" s="93"/>
      <c r="B163" s="93"/>
    </row>
    <row r="164" spans="1:2" ht="14.25" x14ac:dyDescent="0.2">
      <c r="A164" s="93"/>
      <c r="B164" s="93"/>
    </row>
    <row r="165" spans="1:2" ht="14.25" x14ac:dyDescent="0.2">
      <c r="A165" s="93"/>
      <c r="B165" s="93"/>
    </row>
    <row r="166" spans="1:2" ht="14.25" x14ac:dyDescent="0.2">
      <c r="A166" s="93"/>
      <c r="B166" s="93"/>
    </row>
    <row r="167" spans="1:2" ht="14.25" x14ac:dyDescent="0.2">
      <c r="A167" s="93"/>
      <c r="B167" s="93"/>
    </row>
    <row r="168" spans="1:2" ht="14.25" x14ac:dyDescent="0.2">
      <c r="A168" s="93"/>
      <c r="B168" s="93"/>
    </row>
    <row r="169" spans="1:2" ht="14.25" x14ac:dyDescent="0.2">
      <c r="A169" s="93"/>
      <c r="B169" s="93"/>
    </row>
    <row r="170" spans="1:2" ht="14.25" x14ac:dyDescent="0.2">
      <c r="A170" s="93"/>
      <c r="B170" s="93"/>
    </row>
    <row r="171" spans="1:2" ht="14.25" x14ac:dyDescent="0.2">
      <c r="A171" s="93"/>
      <c r="B171" s="93"/>
    </row>
    <row r="172" spans="1:2" ht="14.25" x14ac:dyDescent="0.2">
      <c r="A172" s="93"/>
      <c r="B172" s="93"/>
    </row>
    <row r="173" spans="1:2" ht="14.25" x14ac:dyDescent="0.2">
      <c r="A173" s="93"/>
      <c r="B173" s="93"/>
    </row>
    <row r="174" spans="1:2" ht="14.25" x14ac:dyDescent="0.2">
      <c r="A174" s="93"/>
      <c r="B174" s="93"/>
    </row>
    <row r="175" spans="1:2" ht="14.25" x14ac:dyDescent="0.2">
      <c r="A175" s="93"/>
      <c r="B175" s="93"/>
    </row>
    <row r="176" spans="1:2" ht="14.25" x14ac:dyDescent="0.2">
      <c r="A176" s="93"/>
      <c r="B176" s="93"/>
    </row>
    <row r="177" spans="1:2" ht="14.25" x14ac:dyDescent="0.2">
      <c r="A177" s="93"/>
      <c r="B177" s="93"/>
    </row>
    <row r="178" spans="1:2" ht="14.25" x14ac:dyDescent="0.2">
      <c r="A178" s="93"/>
      <c r="B178" s="93"/>
    </row>
    <row r="179" spans="1:2" ht="14.25" x14ac:dyDescent="0.2">
      <c r="A179" s="93"/>
      <c r="B179" s="93"/>
    </row>
    <row r="180" spans="1:2" ht="14.25" x14ac:dyDescent="0.2">
      <c r="A180" s="93"/>
      <c r="B180" s="93"/>
    </row>
    <row r="181" spans="1:2" ht="14.25" x14ac:dyDescent="0.2">
      <c r="A181" s="93"/>
      <c r="B181" s="93"/>
    </row>
    <row r="182" spans="1:2" ht="14.25" x14ac:dyDescent="0.2">
      <c r="A182" s="93"/>
      <c r="B182" s="93"/>
    </row>
    <row r="183" spans="1:2" ht="14.25" x14ac:dyDescent="0.2">
      <c r="A183" s="93"/>
      <c r="B183" s="93"/>
    </row>
    <row r="184" spans="1:2" ht="14.25" x14ac:dyDescent="0.2">
      <c r="A184" s="93"/>
      <c r="B184" s="93"/>
    </row>
    <row r="185" spans="1:2" ht="14.25" x14ac:dyDescent="0.2">
      <c r="A185" s="93"/>
      <c r="B185" s="93"/>
    </row>
    <row r="186" spans="1:2" ht="14.25" x14ac:dyDescent="0.2">
      <c r="A186" s="93"/>
      <c r="B186" s="93"/>
    </row>
    <row r="187" spans="1:2" ht="14.25" x14ac:dyDescent="0.2">
      <c r="A187" s="93"/>
      <c r="B187" s="93"/>
    </row>
    <row r="188" spans="1:2" ht="14.25" x14ac:dyDescent="0.2">
      <c r="A188" s="93"/>
      <c r="B188" s="93"/>
    </row>
    <row r="189" spans="1:2" ht="14.25" x14ac:dyDescent="0.2">
      <c r="A189" s="93"/>
      <c r="B189" s="93"/>
    </row>
    <row r="190" spans="1:2" ht="14.25" x14ac:dyDescent="0.2">
      <c r="A190" s="93"/>
      <c r="B190" s="93"/>
    </row>
    <row r="191" spans="1:2" ht="14.25" x14ac:dyDescent="0.2">
      <c r="A191" s="93"/>
      <c r="B191" s="93"/>
    </row>
    <row r="192" spans="1:2" ht="14.25" x14ac:dyDescent="0.2">
      <c r="A192" s="93"/>
      <c r="B192" s="93"/>
    </row>
    <row r="193" spans="1:2" ht="14.25" x14ac:dyDescent="0.2">
      <c r="A193" s="93"/>
      <c r="B193" s="93"/>
    </row>
    <row r="194" spans="1:2" ht="14.25" x14ac:dyDescent="0.2">
      <c r="A194" s="93"/>
      <c r="B194" s="93"/>
    </row>
    <row r="195" spans="1:2" ht="14.25" x14ac:dyDescent="0.2">
      <c r="A195" s="93"/>
      <c r="B195" s="93"/>
    </row>
    <row r="196" spans="1:2" ht="14.25" x14ac:dyDescent="0.2">
      <c r="A196" s="93"/>
      <c r="B196" s="93"/>
    </row>
    <row r="197" spans="1:2" ht="14.25" x14ac:dyDescent="0.2">
      <c r="A197" s="93"/>
      <c r="B197" s="93"/>
    </row>
    <row r="198" spans="1:2" ht="14.25" x14ac:dyDescent="0.2">
      <c r="A198" s="93"/>
      <c r="B198" s="93"/>
    </row>
    <row r="199" spans="1:2" ht="14.25" x14ac:dyDescent="0.2">
      <c r="A199" s="93"/>
      <c r="B199" s="93"/>
    </row>
    <row r="200" spans="1:2" ht="14.25" x14ac:dyDescent="0.2">
      <c r="A200" s="93"/>
      <c r="B200" s="93"/>
    </row>
    <row r="201" spans="1:2" ht="14.25" x14ac:dyDescent="0.2">
      <c r="A201" s="93"/>
      <c r="B201" s="93"/>
    </row>
    <row r="202" spans="1:2" ht="14.25" x14ac:dyDescent="0.2">
      <c r="A202" s="93"/>
      <c r="B202" s="93"/>
    </row>
    <row r="203" spans="1:2" ht="14.25" x14ac:dyDescent="0.2">
      <c r="A203" s="93"/>
      <c r="B203" s="93"/>
    </row>
    <row r="204" spans="1:2" ht="14.25" x14ac:dyDescent="0.2">
      <c r="A204" s="93"/>
      <c r="B204" s="93"/>
    </row>
    <row r="205" spans="1:2" ht="14.25" x14ac:dyDescent="0.2">
      <c r="A205" s="93"/>
      <c r="B205" s="93"/>
    </row>
    <row r="206" spans="1:2" ht="14.25" x14ac:dyDescent="0.2">
      <c r="A206" s="93"/>
      <c r="B206" s="93"/>
    </row>
    <row r="207" spans="1:2" ht="14.25" x14ac:dyDescent="0.2">
      <c r="A207" s="93"/>
      <c r="B207" s="93"/>
    </row>
    <row r="208" spans="1:2" ht="14.25" x14ac:dyDescent="0.2">
      <c r="A208" s="93"/>
      <c r="B208" s="93"/>
    </row>
    <row r="209" spans="1:2" ht="14.25" x14ac:dyDescent="0.2">
      <c r="A209" s="93"/>
      <c r="B209" s="93"/>
    </row>
    <row r="210" spans="1:2" ht="14.25" x14ac:dyDescent="0.2">
      <c r="A210" s="93"/>
      <c r="B210" s="93"/>
    </row>
    <row r="211" spans="1:2" ht="14.25" x14ac:dyDescent="0.2">
      <c r="A211" s="93"/>
      <c r="B211" s="93"/>
    </row>
    <row r="212" spans="1:2" ht="14.25" x14ac:dyDescent="0.2">
      <c r="A212" s="93"/>
      <c r="B212" s="93"/>
    </row>
    <row r="213" spans="1:2" ht="14.25" x14ac:dyDescent="0.2">
      <c r="A213" s="93"/>
      <c r="B213" s="93"/>
    </row>
    <row r="214" spans="1:2" ht="14.25" x14ac:dyDescent="0.2">
      <c r="A214" s="93"/>
      <c r="B214" s="93"/>
    </row>
    <row r="215" spans="1:2" ht="14.25" x14ac:dyDescent="0.2">
      <c r="A215" s="93"/>
      <c r="B215" s="93"/>
    </row>
    <row r="216" spans="1:2" ht="14.25" x14ac:dyDescent="0.2">
      <c r="A216" s="93"/>
      <c r="B216" s="93"/>
    </row>
    <row r="217" spans="1:2" ht="14.25" x14ac:dyDescent="0.2">
      <c r="A217" s="93"/>
      <c r="B217" s="93"/>
    </row>
    <row r="218" spans="1:2" ht="14.25" x14ac:dyDescent="0.2">
      <c r="A218" s="93"/>
      <c r="B218" s="93"/>
    </row>
    <row r="219" spans="1:2" ht="14.25" x14ac:dyDescent="0.2">
      <c r="A219" s="93"/>
      <c r="B219" s="93"/>
    </row>
    <row r="220" spans="1:2" ht="14.25" x14ac:dyDescent="0.2">
      <c r="A220" s="93"/>
      <c r="B220" s="93"/>
    </row>
    <row r="221" spans="1:2" ht="14.25" x14ac:dyDescent="0.2">
      <c r="A221" s="93"/>
      <c r="B221" s="93"/>
    </row>
    <row r="222" spans="1:2" ht="14.25" x14ac:dyDescent="0.2">
      <c r="A222" s="93"/>
      <c r="B222" s="93"/>
    </row>
    <row r="223" spans="1:2" ht="14.25" x14ac:dyDescent="0.2">
      <c r="A223" s="93"/>
      <c r="B223" s="93"/>
    </row>
    <row r="224" spans="1:2" ht="14.25" x14ac:dyDescent="0.2">
      <c r="A224" s="93"/>
      <c r="B224" s="93"/>
    </row>
    <row r="225" spans="1:2" ht="14.25" x14ac:dyDescent="0.2">
      <c r="A225" s="93"/>
      <c r="B225" s="93"/>
    </row>
    <row r="226" spans="1:2" ht="14.25" x14ac:dyDescent="0.2">
      <c r="A226" s="93"/>
      <c r="B226" s="93"/>
    </row>
    <row r="227" spans="1:2" ht="14.25" x14ac:dyDescent="0.2">
      <c r="A227" s="93"/>
      <c r="B227" s="93"/>
    </row>
    <row r="228" spans="1:2" ht="14.25" x14ac:dyDescent="0.2">
      <c r="A228" s="93"/>
      <c r="B228" s="93"/>
    </row>
    <row r="229" spans="1:2" ht="14.25" x14ac:dyDescent="0.2">
      <c r="A229" s="93"/>
      <c r="B229" s="93"/>
    </row>
    <row r="230" spans="1:2" ht="14.25" x14ac:dyDescent="0.2">
      <c r="A230" s="93"/>
      <c r="B230" s="93"/>
    </row>
    <row r="231" spans="1:2" ht="14.25" x14ac:dyDescent="0.2">
      <c r="A231" s="93"/>
      <c r="B231" s="93"/>
    </row>
    <row r="232" spans="1:2" ht="14.25" x14ac:dyDescent="0.2">
      <c r="A232" s="93"/>
      <c r="B232" s="93"/>
    </row>
    <row r="233" spans="1:2" ht="14.25" x14ac:dyDescent="0.2">
      <c r="A233" s="93"/>
      <c r="B233" s="93"/>
    </row>
    <row r="234" spans="1:2" ht="14.25" x14ac:dyDescent="0.2">
      <c r="A234" s="93"/>
      <c r="B234" s="93"/>
    </row>
    <row r="235" spans="1:2" ht="14.25" x14ac:dyDescent="0.2">
      <c r="A235" s="93"/>
      <c r="B235" s="93"/>
    </row>
    <row r="236" spans="1:2" ht="14.25" x14ac:dyDescent="0.2">
      <c r="A236" s="93"/>
      <c r="B236" s="93"/>
    </row>
    <row r="237" spans="1:2" ht="14.25" x14ac:dyDescent="0.2">
      <c r="A237" s="93"/>
      <c r="B237" s="93"/>
    </row>
    <row r="238" spans="1:2" ht="14.25" x14ac:dyDescent="0.2">
      <c r="A238" s="93"/>
      <c r="B238" s="93"/>
    </row>
    <row r="239" spans="1:2" ht="14.25" x14ac:dyDescent="0.2">
      <c r="A239" s="93"/>
      <c r="B239" s="93"/>
    </row>
    <row r="240" spans="1:2" ht="14.25" x14ac:dyDescent="0.2">
      <c r="A240" s="93"/>
      <c r="B240" s="93"/>
    </row>
    <row r="241" spans="1:2" ht="14.25" x14ac:dyDescent="0.2">
      <c r="A241" s="111"/>
      <c r="B241" s="93"/>
    </row>
    <row r="242" spans="1:2" ht="14.25" x14ac:dyDescent="0.2">
      <c r="A242" s="111"/>
      <c r="B242" s="93"/>
    </row>
    <row r="243" spans="1:2" ht="14.25" x14ac:dyDescent="0.2">
      <c r="A243" s="111"/>
      <c r="B243" s="93"/>
    </row>
    <row r="244" spans="1:2" ht="14.25" x14ac:dyDescent="0.2">
      <c r="A244" s="111"/>
      <c r="B244" s="93"/>
    </row>
    <row r="245" spans="1:2" ht="14.25" x14ac:dyDescent="0.2">
      <c r="A245" s="111"/>
      <c r="B245" s="93"/>
    </row>
    <row r="246" spans="1:2" ht="14.25" x14ac:dyDescent="0.2">
      <c r="A246" s="111"/>
      <c r="B246" s="93"/>
    </row>
    <row r="247" spans="1:2" ht="14.25" x14ac:dyDescent="0.2">
      <c r="A247" s="111"/>
      <c r="B247" s="93"/>
    </row>
    <row r="248" spans="1:2" ht="14.25" x14ac:dyDescent="0.2">
      <c r="A248" s="111"/>
      <c r="B248" s="93"/>
    </row>
    <row r="249" spans="1:2" ht="14.25" x14ac:dyDescent="0.2">
      <c r="A249" s="111"/>
      <c r="B249" s="93"/>
    </row>
    <row r="250" spans="1:2" ht="14.25" x14ac:dyDescent="0.2">
      <c r="A250" s="111"/>
      <c r="B250" s="93"/>
    </row>
    <row r="251" spans="1:2" ht="14.25" x14ac:dyDescent="0.2">
      <c r="A251" s="111"/>
      <c r="B251" s="93"/>
    </row>
    <row r="252" spans="1:2" ht="14.25" x14ac:dyDescent="0.2">
      <c r="A252" s="111"/>
      <c r="B252" s="93"/>
    </row>
    <row r="253" spans="1:2" ht="14.25" x14ac:dyDescent="0.2">
      <c r="A253" s="111"/>
      <c r="B253" s="93"/>
    </row>
    <row r="254" spans="1:2" ht="14.25" x14ac:dyDescent="0.2">
      <c r="A254" s="111"/>
      <c r="B254" s="93"/>
    </row>
    <row r="255" spans="1:2" ht="14.25" x14ac:dyDescent="0.2">
      <c r="A255" s="111"/>
      <c r="B255" s="93"/>
    </row>
    <row r="256" spans="1:2" ht="14.25" x14ac:dyDescent="0.2">
      <c r="A256" s="111"/>
      <c r="B256" s="93"/>
    </row>
    <row r="257" spans="1:2" ht="14.25" x14ac:dyDescent="0.2">
      <c r="A257" s="111"/>
      <c r="B257" s="93"/>
    </row>
    <row r="258" spans="1:2" ht="14.25" x14ac:dyDescent="0.2">
      <c r="A258" s="111"/>
      <c r="B258" s="93"/>
    </row>
    <row r="259" spans="1:2" ht="14.25" x14ac:dyDescent="0.2">
      <c r="A259" s="111"/>
      <c r="B259" s="93"/>
    </row>
    <row r="260" spans="1:2" ht="14.25" x14ac:dyDescent="0.2">
      <c r="A260" s="111"/>
      <c r="B260" s="93"/>
    </row>
    <row r="261" spans="1:2" ht="14.25" x14ac:dyDescent="0.2">
      <c r="A261" s="111"/>
      <c r="B261" s="93"/>
    </row>
    <row r="262" spans="1:2" ht="14.25" x14ac:dyDescent="0.2">
      <c r="A262" s="111"/>
      <c r="B262" s="93"/>
    </row>
    <row r="263" spans="1:2" ht="14.25" x14ac:dyDescent="0.2">
      <c r="A263" s="111"/>
      <c r="B263" s="93"/>
    </row>
    <row r="264" spans="1:2" ht="14.25" x14ac:dyDescent="0.2">
      <c r="A264" s="111"/>
      <c r="B264" s="93"/>
    </row>
    <row r="265" spans="1:2" ht="14.25" x14ac:dyDescent="0.2">
      <c r="A265" s="111"/>
      <c r="B265" s="93"/>
    </row>
    <row r="266" spans="1:2" ht="14.25" x14ac:dyDescent="0.2">
      <c r="A266" s="111"/>
      <c r="B266" s="93"/>
    </row>
    <row r="267" spans="1:2" ht="14.25" x14ac:dyDescent="0.2">
      <c r="A267" s="111"/>
      <c r="B267" s="93"/>
    </row>
    <row r="268" spans="1:2" ht="14.25" x14ac:dyDescent="0.2">
      <c r="A268" s="111"/>
      <c r="B268" s="93"/>
    </row>
    <row r="269" spans="1:2" ht="14.25" x14ac:dyDescent="0.2">
      <c r="A269" s="111"/>
      <c r="B269" s="93"/>
    </row>
    <row r="270" spans="1:2" ht="14.25" x14ac:dyDescent="0.2">
      <c r="A270" s="111"/>
      <c r="B270" s="93"/>
    </row>
    <row r="271" spans="1:2" ht="14.25" x14ac:dyDescent="0.2">
      <c r="A271" s="111"/>
      <c r="B271" s="93"/>
    </row>
    <row r="272" spans="1:2" ht="14.25" x14ac:dyDescent="0.2">
      <c r="A272" s="111"/>
      <c r="B272" s="93"/>
    </row>
    <row r="273" spans="1:2" ht="14.25" x14ac:dyDescent="0.2">
      <c r="A273" s="111"/>
      <c r="B273" s="93"/>
    </row>
    <row r="274" spans="1:2" ht="14.25" x14ac:dyDescent="0.2">
      <c r="A274" s="111"/>
      <c r="B274" s="93"/>
    </row>
    <row r="275" spans="1:2" ht="14.25" x14ac:dyDescent="0.2">
      <c r="A275" s="111"/>
      <c r="B275" s="93"/>
    </row>
    <row r="276" spans="1:2" ht="14.25" x14ac:dyDescent="0.2">
      <c r="A276" s="111"/>
      <c r="B276" s="93"/>
    </row>
    <row r="277" spans="1:2" ht="14.25" x14ac:dyDescent="0.2">
      <c r="A277" s="111"/>
      <c r="B277" s="93"/>
    </row>
    <row r="278" spans="1:2" ht="14.25" x14ac:dyDescent="0.2">
      <c r="A278" s="111"/>
      <c r="B278" s="93"/>
    </row>
    <row r="279" spans="1:2" ht="14.25" x14ac:dyDescent="0.2">
      <c r="A279" s="111"/>
      <c r="B279" s="93"/>
    </row>
    <row r="280" spans="1:2" ht="14.25" x14ac:dyDescent="0.2">
      <c r="A280" s="111"/>
      <c r="B280" s="93"/>
    </row>
    <row r="281" spans="1:2" ht="14.25" x14ac:dyDescent="0.2">
      <c r="A281" s="111"/>
      <c r="B281" s="93"/>
    </row>
    <row r="282" spans="1:2" ht="14.25" x14ac:dyDescent="0.2">
      <c r="A282" s="111"/>
      <c r="B282" s="93"/>
    </row>
    <row r="283" spans="1:2" ht="14.25" x14ac:dyDescent="0.2">
      <c r="A283" s="111"/>
      <c r="B283" s="93"/>
    </row>
    <row r="284" spans="1:2" ht="14.25" x14ac:dyDescent="0.2">
      <c r="A284" s="111"/>
      <c r="B284" s="93"/>
    </row>
    <row r="285" spans="1:2" ht="14.25" x14ac:dyDescent="0.2">
      <c r="A285" s="111"/>
      <c r="B285" s="93"/>
    </row>
    <row r="286" spans="1:2" ht="14.25" x14ac:dyDescent="0.2">
      <c r="A286" s="111"/>
      <c r="B286" s="93"/>
    </row>
    <row r="287" spans="1:2" ht="14.25" x14ac:dyDescent="0.2">
      <c r="A287" s="111"/>
      <c r="B287" s="93"/>
    </row>
    <row r="288" spans="1:2" ht="14.25" x14ac:dyDescent="0.2">
      <c r="A288" s="111"/>
      <c r="B288" s="93"/>
    </row>
    <row r="289" spans="1:2" ht="14.25" x14ac:dyDescent="0.2">
      <c r="A289" s="111"/>
      <c r="B289" s="93"/>
    </row>
    <row r="290" spans="1:2" ht="14.25" x14ac:dyDescent="0.2">
      <c r="A290" s="111"/>
      <c r="B290" s="93"/>
    </row>
    <row r="291" spans="1:2" ht="14.25" x14ac:dyDescent="0.2">
      <c r="A291" s="111"/>
      <c r="B291" s="93"/>
    </row>
    <row r="292" spans="1:2" ht="14.25" x14ac:dyDescent="0.2">
      <c r="A292" s="111"/>
      <c r="B292" s="93"/>
    </row>
    <row r="293" spans="1:2" ht="14.25" x14ac:dyDescent="0.2">
      <c r="A293" s="111"/>
      <c r="B293" s="93"/>
    </row>
    <row r="294" spans="1:2" ht="14.25" x14ac:dyDescent="0.2">
      <c r="A294" s="111"/>
      <c r="B294" s="93"/>
    </row>
    <row r="295" spans="1:2" ht="14.25" x14ac:dyDescent="0.2">
      <c r="A295" s="111"/>
      <c r="B295" s="93"/>
    </row>
    <row r="296" spans="1:2" ht="14.25" x14ac:dyDescent="0.2">
      <c r="A296" s="111"/>
      <c r="B296" s="93"/>
    </row>
    <row r="297" spans="1:2" ht="14.25" x14ac:dyDescent="0.2">
      <c r="A297" s="111"/>
      <c r="B297" s="93"/>
    </row>
    <row r="298" spans="1:2" ht="14.25" x14ac:dyDescent="0.2">
      <c r="A298" s="111"/>
      <c r="B298" s="93"/>
    </row>
    <row r="299" spans="1:2" ht="14.25" x14ac:dyDescent="0.2">
      <c r="A299" s="111"/>
      <c r="B299" s="93"/>
    </row>
    <row r="300" spans="1:2" ht="14.25" x14ac:dyDescent="0.2">
      <c r="A300" s="111"/>
      <c r="B300" s="93"/>
    </row>
    <row r="301" spans="1:2" ht="14.25" x14ac:dyDescent="0.2">
      <c r="A301" s="111"/>
      <c r="B301" s="93"/>
    </row>
    <row r="302" spans="1:2" ht="14.25" x14ac:dyDescent="0.2">
      <c r="A302" s="111"/>
      <c r="B302" s="93"/>
    </row>
    <row r="303" spans="1:2" ht="14.25" x14ac:dyDescent="0.2">
      <c r="A303" s="111"/>
      <c r="B303" s="93"/>
    </row>
    <row r="304" spans="1:2" ht="14.25" x14ac:dyDescent="0.2">
      <c r="A304" s="111"/>
      <c r="B304" s="93"/>
    </row>
    <row r="305" spans="1:2" ht="14.25" x14ac:dyDescent="0.2">
      <c r="A305" s="111"/>
      <c r="B305" s="93"/>
    </row>
    <row r="306" spans="1:2" ht="14.25" x14ac:dyDescent="0.2">
      <c r="A306" s="111"/>
      <c r="B306" s="93"/>
    </row>
    <row r="307" spans="1:2" ht="14.25" x14ac:dyDescent="0.2">
      <c r="A307" s="111"/>
      <c r="B307" s="93"/>
    </row>
    <row r="308" spans="1:2" ht="14.25" x14ac:dyDescent="0.2">
      <c r="A308" s="111"/>
      <c r="B308" s="93"/>
    </row>
    <row r="309" spans="1:2" ht="14.25" x14ac:dyDescent="0.2">
      <c r="A309" s="111"/>
      <c r="B309" s="93"/>
    </row>
    <row r="310" spans="1:2" ht="14.25" x14ac:dyDescent="0.2">
      <c r="A310" s="111"/>
      <c r="B310" s="93"/>
    </row>
    <row r="311" spans="1:2" ht="14.25" x14ac:dyDescent="0.2">
      <c r="A311" s="111"/>
      <c r="B311" s="93"/>
    </row>
    <row r="312" spans="1:2" ht="14.25" x14ac:dyDescent="0.2">
      <c r="A312" s="111"/>
      <c r="B312" s="93"/>
    </row>
    <row r="313" spans="1:2" ht="14.25" x14ac:dyDescent="0.2">
      <c r="A313" s="111"/>
      <c r="B313" s="93"/>
    </row>
    <row r="314" spans="1:2" ht="14.25" x14ac:dyDescent="0.2">
      <c r="A314" s="111"/>
      <c r="B314" s="93"/>
    </row>
    <row r="315" spans="1:2" ht="14.25" x14ac:dyDescent="0.2">
      <c r="A315" s="111"/>
      <c r="B315" s="93"/>
    </row>
    <row r="316" spans="1:2" ht="14.25" x14ac:dyDescent="0.2">
      <c r="A316" s="111"/>
      <c r="B316" s="93"/>
    </row>
    <row r="317" spans="1:2" ht="14.25" x14ac:dyDescent="0.2">
      <c r="A317" s="111"/>
      <c r="B317" s="93"/>
    </row>
    <row r="318" spans="1:2" ht="14.25" x14ac:dyDescent="0.2">
      <c r="A318" s="111"/>
      <c r="B318" s="93"/>
    </row>
    <row r="319" spans="1:2" ht="14.25" x14ac:dyDescent="0.2">
      <c r="A319" s="111"/>
      <c r="B319" s="93"/>
    </row>
    <row r="320" spans="1:2" ht="14.25" x14ac:dyDescent="0.2">
      <c r="A320" s="111"/>
      <c r="B320" s="93"/>
    </row>
    <row r="321" spans="1:2" ht="14.25" x14ac:dyDescent="0.2">
      <c r="A321" s="111"/>
      <c r="B321" s="93"/>
    </row>
    <row r="322" spans="1:2" ht="14.25" x14ac:dyDescent="0.2">
      <c r="A322" s="111"/>
      <c r="B322" s="93"/>
    </row>
    <row r="323" spans="1:2" ht="14.25" x14ac:dyDescent="0.2">
      <c r="A323" s="111"/>
      <c r="B323" s="93"/>
    </row>
    <row r="324" spans="1:2" ht="14.25" x14ac:dyDescent="0.2">
      <c r="A324" s="111"/>
      <c r="B324" s="93"/>
    </row>
    <row r="325" spans="1:2" ht="14.25" x14ac:dyDescent="0.2">
      <c r="A325" s="111"/>
      <c r="B325" s="93"/>
    </row>
    <row r="326" spans="1:2" ht="14.25" x14ac:dyDescent="0.2">
      <c r="A326" s="111"/>
      <c r="B326" s="93"/>
    </row>
    <row r="327" spans="1:2" ht="14.25" x14ac:dyDescent="0.2">
      <c r="A327" s="111"/>
      <c r="B327" s="93"/>
    </row>
    <row r="328" spans="1:2" ht="14.25" x14ac:dyDescent="0.2">
      <c r="A328" s="111"/>
      <c r="B328" s="93"/>
    </row>
    <row r="329" spans="1:2" ht="14.25" x14ac:dyDescent="0.2">
      <c r="A329" s="111"/>
      <c r="B329" s="93"/>
    </row>
    <row r="330" spans="1:2" ht="14.25" x14ac:dyDescent="0.2">
      <c r="A330" s="111"/>
      <c r="B330" s="93"/>
    </row>
    <row r="331" spans="1:2" ht="14.25" x14ac:dyDescent="0.2">
      <c r="A331" s="111"/>
      <c r="B331" s="93"/>
    </row>
    <row r="332" spans="1:2" ht="14.25" x14ac:dyDescent="0.2">
      <c r="A332" s="111"/>
      <c r="B332" s="93"/>
    </row>
    <row r="333" spans="1:2" ht="14.25" x14ac:dyDescent="0.2">
      <c r="A333" s="111"/>
      <c r="B333" s="93"/>
    </row>
    <row r="334" spans="1:2" ht="14.25" x14ac:dyDescent="0.2">
      <c r="A334" s="111"/>
      <c r="B334" s="93"/>
    </row>
    <row r="335" spans="1:2" ht="14.25" x14ac:dyDescent="0.2">
      <c r="A335" s="111"/>
      <c r="B335" s="93"/>
    </row>
    <row r="336" spans="1:2" ht="14.25" x14ac:dyDescent="0.2">
      <c r="A336" s="111"/>
      <c r="B336" s="93"/>
    </row>
    <row r="337" spans="1:2" ht="14.25" x14ac:dyDescent="0.2">
      <c r="A337" s="111"/>
      <c r="B337" s="93"/>
    </row>
    <row r="338" spans="1:2" ht="14.25" x14ac:dyDescent="0.2">
      <c r="A338" s="111"/>
      <c r="B338" s="93"/>
    </row>
    <row r="339" spans="1:2" ht="14.25" x14ac:dyDescent="0.2">
      <c r="A339" s="111"/>
      <c r="B339" s="93"/>
    </row>
    <row r="340" spans="1:2" ht="14.25" x14ac:dyDescent="0.2">
      <c r="A340" s="111"/>
      <c r="B340" s="93"/>
    </row>
    <row r="341" spans="1:2" ht="14.25" x14ac:dyDescent="0.2">
      <c r="A341" s="111"/>
      <c r="B341" s="93"/>
    </row>
    <row r="342" spans="1:2" ht="14.25" x14ac:dyDescent="0.2">
      <c r="A342" s="111"/>
      <c r="B342" s="93"/>
    </row>
    <row r="343" spans="1:2" ht="14.25" x14ac:dyDescent="0.2">
      <c r="A343" s="111"/>
      <c r="B343" s="93"/>
    </row>
    <row r="344" spans="1:2" ht="14.25" x14ac:dyDescent="0.2">
      <c r="A344" s="111"/>
      <c r="B344" s="93"/>
    </row>
    <row r="345" spans="1:2" ht="14.25" x14ac:dyDescent="0.2">
      <c r="A345" s="111"/>
      <c r="B345" s="93"/>
    </row>
    <row r="346" spans="1:2" ht="14.25" x14ac:dyDescent="0.2">
      <c r="A346" s="111"/>
      <c r="B346" s="93"/>
    </row>
    <row r="347" spans="1:2" ht="14.25" x14ac:dyDescent="0.2">
      <c r="A347" s="111"/>
      <c r="B347" s="93"/>
    </row>
    <row r="348" spans="1:2" ht="14.25" x14ac:dyDescent="0.2">
      <c r="A348" s="111"/>
      <c r="B348" s="93"/>
    </row>
    <row r="349" spans="1:2" ht="14.25" x14ac:dyDescent="0.2">
      <c r="A349" s="111"/>
      <c r="B349" s="93"/>
    </row>
    <row r="350" spans="1:2" ht="14.25" x14ac:dyDescent="0.2">
      <c r="A350" s="111"/>
      <c r="B350" s="93"/>
    </row>
    <row r="351" spans="1:2" ht="14.25" x14ac:dyDescent="0.2">
      <c r="A351" s="111"/>
      <c r="B351" s="93"/>
    </row>
    <row r="352" spans="1:2" ht="14.25" x14ac:dyDescent="0.2">
      <c r="A352" s="111"/>
      <c r="B352" s="93"/>
    </row>
    <row r="353" spans="1:2" ht="14.25" x14ac:dyDescent="0.2">
      <c r="A353" s="111"/>
      <c r="B353" s="93"/>
    </row>
    <row r="354" spans="1:2" ht="14.25" x14ac:dyDescent="0.2">
      <c r="A354" s="111"/>
      <c r="B354" s="93"/>
    </row>
    <row r="355" spans="1:2" ht="14.25" x14ac:dyDescent="0.2">
      <c r="A355" s="111"/>
      <c r="B355" s="93"/>
    </row>
    <row r="356" spans="1:2" ht="14.25" x14ac:dyDescent="0.2">
      <c r="A356" s="111"/>
      <c r="B356" s="93"/>
    </row>
    <row r="357" spans="1:2" ht="14.25" x14ac:dyDescent="0.2">
      <c r="A357" s="111"/>
      <c r="B357" s="93"/>
    </row>
    <row r="358" spans="1:2" ht="14.25" x14ac:dyDescent="0.2">
      <c r="A358" s="111"/>
      <c r="B358" s="93"/>
    </row>
    <row r="359" spans="1:2" ht="14.25" x14ac:dyDescent="0.2">
      <c r="A359" s="111"/>
      <c r="B359" s="93"/>
    </row>
    <row r="360" spans="1:2" ht="14.25" x14ac:dyDescent="0.2">
      <c r="A360" s="111"/>
      <c r="B360" s="93"/>
    </row>
    <row r="361" spans="1:2" ht="14.25" x14ac:dyDescent="0.2">
      <c r="A361" s="111"/>
      <c r="B361" s="93"/>
    </row>
    <row r="362" spans="1:2" ht="14.25" x14ac:dyDescent="0.2">
      <c r="A362" s="111"/>
      <c r="B362" s="93"/>
    </row>
    <row r="363" spans="1:2" ht="14.25" x14ac:dyDescent="0.2">
      <c r="A363" s="111"/>
      <c r="B363" s="93"/>
    </row>
    <row r="364" spans="1:2" ht="14.25" x14ac:dyDescent="0.2">
      <c r="A364" s="111"/>
      <c r="B364" s="93"/>
    </row>
    <row r="365" spans="1:2" ht="14.25" x14ac:dyDescent="0.2">
      <c r="A365" s="111"/>
      <c r="B365" s="93"/>
    </row>
    <row r="366" spans="1:2" ht="14.25" x14ac:dyDescent="0.2">
      <c r="A366" s="111"/>
      <c r="B366" s="93"/>
    </row>
    <row r="367" spans="1:2" ht="14.25" x14ac:dyDescent="0.2">
      <c r="A367" s="111"/>
      <c r="B367" s="93"/>
    </row>
    <row r="368" spans="1:2" ht="14.25" x14ac:dyDescent="0.2">
      <c r="A368" s="111"/>
      <c r="B368" s="93"/>
    </row>
    <row r="369" spans="1:2" ht="14.25" x14ac:dyDescent="0.2">
      <c r="A369" s="111"/>
      <c r="B369" s="93"/>
    </row>
    <row r="370" spans="1:2" ht="14.25" x14ac:dyDescent="0.2">
      <c r="A370" s="111"/>
      <c r="B370" s="93"/>
    </row>
    <row r="371" spans="1:2" ht="14.25" x14ac:dyDescent="0.2">
      <c r="A371" s="111"/>
      <c r="B371" s="93"/>
    </row>
    <row r="372" spans="1:2" ht="14.25" x14ac:dyDescent="0.2">
      <c r="A372" s="111"/>
      <c r="B372" s="93"/>
    </row>
    <row r="373" spans="1:2" ht="14.25" x14ac:dyDescent="0.2">
      <c r="A373" s="111"/>
      <c r="B373" s="93"/>
    </row>
    <row r="374" spans="1:2" ht="14.25" x14ac:dyDescent="0.2">
      <c r="A374" s="111"/>
      <c r="B374" s="93"/>
    </row>
    <row r="375" spans="1:2" ht="14.25" x14ac:dyDescent="0.2">
      <c r="A375" s="111"/>
      <c r="B375" s="93"/>
    </row>
    <row r="376" spans="1:2" ht="14.25" x14ac:dyDescent="0.2">
      <c r="A376" s="111"/>
      <c r="B376" s="93"/>
    </row>
    <row r="377" spans="1:2" ht="14.25" x14ac:dyDescent="0.2">
      <c r="A377" s="111"/>
      <c r="B377" s="93"/>
    </row>
    <row r="378" spans="1:2" ht="14.25" x14ac:dyDescent="0.2">
      <c r="A378" s="111"/>
      <c r="B378" s="93"/>
    </row>
    <row r="379" spans="1:2" ht="14.25" x14ac:dyDescent="0.2">
      <c r="A379" s="111"/>
      <c r="B379" s="93"/>
    </row>
    <row r="380" spans="1:2" ht="14.25" x14ac:dyDescent="0.2">
      <c r="A380" s="111"/>
      <c r="B380" s="93"/>
    </row>
    <row r="381" spans="1:2" ht="14.25" x14ac:dyDescent="0.2">
      <c r="A381" s="111"/>
      <c r="B381" s="93"/>
    </row>
    <row r="382" spans="1:2" ht="14.25" x14ac:dyDescent="0.2">
      <c r="A382" s="111"/>
      <c r="B382" s="93"/>
    </row>
    <row r="383" spans="1:2" ht="14.25" x14ac:dyDescent="0.2">
      <c r="A383" s="111"/>
      <c r="B383" s="93"/>
    </row>
    <row r="384" spans="1:2" ht="14.25" x14ac:dyDescent="0.2">
      <c r="A384" s="111"/>
      <c r="B384" s="93"/>
    </row>
    <row r="385" spans="1:2" ht="14.25" x14ac:dyDescent="0.2">
      <c r="A385" s="111"/>
      <c r="B385" s="93"/>
    </row>
    <row r="386" spans="1:2" ht="14.25" x14ac:dyDescent="0.2">
      <c r="A386" s="111"/>
      <c r="B386" s="93"/>
    </row>
    <row r="387" spans="1:2" ht="14.25" x14ac:dyDescent="0.2">
      <c r="A387" s="111"/>
      <c r="B387" s="93"/>
    </row>
    <row r="388" spans="1:2" ht="14.25" x14ac:dyDescent="0.2">
      <c r="A388" s="111"/>
      <c r="B388" s="93"/>
    </row>
    <row r="389" spans="1:2" ht="14.25" x14ac:dyDescent="0.2">
      <c r="A389" s="111"/>
      <c r="B389" s="93"/>
    </row>
    <row r="390" spans="1:2" ht="14.25" x14ac:dyDescent="0.2">
      <c r="A390" s="111"/>
      <c r="B390" s="93"/>
    </row>
    <row r="391" spans="1:2" ht="14.25" x14ac:dyDescent="0.2">
      <c r="A391" s="111"/>
      <c r="B391" s="93"/>
    </row>
    <row r="392" spans="1:2" ht="14.25" x14ac:dyDescent="0.2">
      <c r="A392" s="111"/>
      <c r="B392" s="93"/>
    </row>
    <row r="393" spans="1:2" ht="14.25" x14ac:dyDescent="0.2">
      <c r="A393" s="111"/>
      <c r="B393" s="93"/>
    </row>
    <row r="394" spans="1:2" ht="14.25" x14ac:dyDescent="0.2">
      <c r="A394" s="111"/>
      <c r="B394" s="93"/>
    </row>
    <row r="395" spans="1:2" ht="14.25" x14ac:dyDescent="0.2">
      <c r="A395" s="111"/>
      <c r="B395" s="93"/>
    </row>
    <row r="396" spans="1:2" ht="14.25" x14ac:dyDescent="0.2">
      <c r="A396" s="111"/>
      <c r="B396" s="93"/>
    </row>
    <row r="397" spans="1:2" ht="14.25" x14ac:dyDescent="0.2">
      <c r="A397" s="111"/>
      <c r="B397" s="93"/>
    </row>
    <row r="398" spans="1:2" ht="14.25" x14ac:dyDescent="0.2">
      <c r="A398" s="111"/>
      <c r="B398" s="93"/>
    </row>
    <row r="399" spans="1:2" ht="14.25" x14ac:dyDescent="0.2">
      <c r="A399" s="111"/>
      <c r="B399" s="93"/>
    </row>
    <row r="400" spans="1:2" ht="14.25" x14ac:dyDescent="0.2">
      <c r="A400" s="111"/>
      <c r="B400" s="93"/>
    </row>
    <row r="401" spans="1:2" ht="14.25" x14ac:dyDescent="0.2">
      <c r="A401" s="111"/>
      <c r="B401" s="93"/>
    </row>
    <row r="402" spans="1:2" ht="14.25" x14ac:dyDescent="0.2">
      <c r="A402" s="111"/>
      <c r="B402" s="93"/>
    </row>
    <row r="403" spans="1:2" ht="14.25" x14ac:dyDescent="0.2">
      <c r="A403" s="111"/>
      <c r="B403" s="93"/>
    </row>
    <row r="404" spans="1:2" ht="14.25" x14ac:dyDescent="0.2">
      <c r="A404" s="111"/>
      <c r="B404" s="93"/>
    </row>
    <row r="405" spans="1:2" ht="14.25" x14ac:dyDescent="0.2">
      <c r="A405" s="111"/>
      <c r="B405" s="93"/>
    </row>
    <row r="406" spans="1:2" ht="14.25" x14ac:dyDescent="0.2">
      <c r="A406" s="111"/>
      <c r="B406" s="93"/>
    </row>
    <row r="407" spans="1:2" ht="14.25" x14ac:dyDescent="0.2">
      <c r="A407" s="111"/>
      <c r="B407" s="93"/>
    </row>
    <row r="408" spans="1:2" ht="14.25" x14ac:dyDescent="0.2">
      <c r="A408" s="111"/>
      <c r="B408" s="93"/>
    </row>
    <row r="409" spans="1:2" ht="14.25" x14ac:dyDescent="0.2">
      <c r="A409" s="111"/>
      <c r="B409" s="93"/>
    </row>
    <row r="410" spans="1:2" ht="14.25" x14ac:dyDescent="0.2">
      <c r="A410" s="111"/>
      <c r="B410" s="93"/>
    </row>
    <row r="411" spans="1:2" ht="14.25" x14ac:dyDescent="0.2">
      <c r="A411" s="111"/>
      <c r="B411" s="93"/>
    </row>
    <row r="412" spans="1:2" ht="14.25" x14ac:dyDescent="0.2">
      <c r="A412" s="111"/>
      <c r="B412" s="93"/>
    </row>
    <row r="413" spans="1:2" ht="14.25" x14ac:dyDescent="0.2">
      <c r="A413" s="111"/>
      <c r="B413" s="93"/>
    </row>
    <row r="414" spans="1:2" ht="14.25" x14ac:dyDescent="0.2">
      <c r="A414" s="111"/>
      <c r="B414" s="93"/>
    </row>
    <row r="415" spans="1:2" ht="14.25" x14ac:dyDescent="0.2">
      <c r="A415" s="111"/>
      <c r="B415" s="93"/>
    </row>
    <row r="416" spans="1:2" ht="14.25" x14ac:dyDescent="0.2">
      <c r="A416" s="111"/>
      <c r="B416" s="93"/>
    </row>
    <row r="417" spans="1:2" ht="14.25" x14ac:dyDescent="0.2">
      <c r="A417" s="111"/>
      <c r="B417" s="93"/>
    </row>
    <row r="418" spans="1:2" ht="14.25" x14ac:dyDescent="0.2">
      <c r="A418" s="111"/>
      <c r="B418" s="93"/>
    </row>
    <row r="419" spans="1:2" ht="14.25" x14ac:dyDescent="0.2">
      <c r="A419" s="111"/>
      <c r="B419" s="93"/>
    </row>
    <row r="420" spans="1:2" ht="14.25" x14ac:dyDescent="0.2">
      <c r="A420" s="111"/>
      <c r="B420" s="93"/>
    </row>
    <row r="421" spans="1:2" ht="14.25" x14ac:dyDescent="0.2">
      <c r="A421" s="111"/>
      <c r="B421" s="93"/>
    </row>
    <row r="422" spans="1:2" ht="14.25" x14ac:dyDescent="0.2">
      <c r="A422" s="111"/>
      <c r="B422" s="93"/>
    </row>
    <row r="423" spans="1:2" ht="14.25" x14ac:dyDescent="0.2">
      <c r="A423" s="111"/>
      <c r="B423" s="93"/>
    </row>
    <row r="424" spans="1:2" ht="14.25" x14ac:dyDescent="0.2">
      <c r="A424" s="111"/>
      <c r="B424" s="93"/>
    </row>
    <row r="425" spans="1:2" ht="14.25" x14ac:dyDescent="0.2">
      <c r="A425" s="111"/>
      <c r="B425" s="93"/>
    </row>
    <row r="426" spans="1:2" ht="14.25" x14ac:dyDescent="0.2">
      <c r="A426" s="111"/>
      <c r="B426" s="93"/>
    </row>
    <row r="427" spans="1:2" ht="14.25" x14ac:dyDescent="0.2">
      <c r="A427" s="111"/>
      <c r="B427" s="93"/>
    </row>
    <row r="428" spans="1:2" ht="14.25" x14ac:dyDescent="0.2">
      <c r="A428" s="111"/>
      <c r="B428" s="93"/>
    </row>
    <row r="429" spans="1:2" ht="14.25" x14ac:dyDescent="0.2">
      <c r="A429" s="111"/>
      <c r="B429" s="93"/>
    </row>
    <row r="430" spans="1:2" ht="14.25" x14ac:dyDescent="0.2">
      <c r="A430" s="111"/>
      <c r="B430" s="93"/>
    </row>
    <row r="431" spans="1:2" ht="14.25" x14ac:dyDescent="0.2">
      <c r="A431" s="111"/>
      <c r="B431" s="93"/>
    </row>
    <row r="432" spans="1:2" ht="14.25" x14ac:dyDescent="0.2">
      <c r="A432" s="111"/>
      <c r="B432" s="93"/>
    </row>
    <row r="433" spans="1:2" ht="14.25" x14ac:dyDescent="0.2">
      <c r="A433" s="111"/>
      <c r="B433" s="93"/>
    </row>
    <row r="434" spans="1:2" ht="14.25" x14ac:dyDescent="0.2">
      <c r="A434" s="111"/>
      <c r="B434" s="93"/>
    </row>
    <row r="435" spans="1:2" ht="14.25" x14ac:dyDescent="0.2">
      <c r="A435" s="111"/>
      <c r="B435" s="93"/>
    </row>
    <row r="436" spans="1:2" ht="14.25" x14ac:dyDescent="0.2">
      <c r="A436" s="111"/>
      <c r="B436" s="93"/>
    </row>
    <row r="437" spans="1:2" ht="14.25" x14ac:dyDescent="0.2">
      <c r="A437" s="111"/>
      <c r="B437" s="93"/>
    </row>
    <row r="438" spans="1:2" ht="14.25" x14ac:dyDescent="0.2">
      <c r="A438" s="111"/>
      <c r="B438" s="93"/>
    </row>
    <row r="439" spans="1:2" ht="14.25" x14ac:dyDescent="0.2">
      <c r="A439" s="111"/>
      <c r="B439" s="93"/>
    </row>
    <row r="440" spans="1:2" ht="14.25" x14ac:dyDescent="0.2">
      <c r="A440" s="111"/>
      <c r="B440" s="93"/>
    </row>
    <row r="441" spans="1:2" ht="14.25" x14ac:dyDescent="0.2">
      <c r="A441" s="111"/>
      <c r="B441" s="93"/>
    </row>
    <row r="442" spans="1:2" ht="14.25" x14ac:dyDescent="0.2">
      <c r="A442" s="111"/>
      <c r="B442" s="93"/>
    </row>
    <row r="443" spans="1:2" ht="14.25" x14ac:dyDescent="0.2">
      <c r="A443" s="111"/>
      <c r="B443" s="93"/>
    </row>
    <row r="444" spans="1:2" ht="14.25" x14ac:dyDescent="0.2">
      <c r="A444" s="111"/>
      <c r="B444" s="93"/>
    </row>
    <row r="445" spans="1:2" ht="14.25" x14ac:dyDescent="0.2">
      <c r="A445" s="111"/>
      <c r="B445" s="93"/>
    </row>
    <row r="446" spans="1:2" ht="14.25" x14ac:dyDescent="0.2">
      <c r="A446" s="111"/>
      <c r="B446" s="93"/>
    </row>
    <row r="447" spans="1:2" ht="14.25" x14ac:dyDescent="0.2">
      <c r="A447" s="111"/>
      <c r="B447" s="93"/>
    </row>
    <row r="448" spans="1:2" ht="14.25" x14ac:dyDescent="0.2">
      <c r="A448" s="111"/>
      <c r="B448" s="93"/>
    </row>
    <row r="449" spans="1:2" ht="14.25" x14ac:dyDescent="0.2">
      <c r="A449" s="111"/>
      <c r="B449" s="93"/>
    </row>
    <row r="450" spans="1:2" ht="14.25" x14ac:dyDescent="0.2">
      <c r="A450" s="111"/>
      <c r="B450" s="93"/>
    </row>
    <row r="451" spans="1:2" ht="14.25" x14ac:dyDescent="0.2">
      <c r="A451" s="111"/>
      <c r="B451" s="93"/>
    </row>
    <row r="452" spans="1:2" ht="14.25" x14ac:dyDescent="0.2">
      <c r="A452" s="111"/>
      <c r="B452" s="93"/>
    </row>
    <row r="453" spans="1:2" ht="14.25" x14ac:dyDescent="0.2">
      <c r="A453" s="111"/>
      <c r="B453" s="93"/>
    </row>
    <row r="454" spans="1:2" ht="14.25" x14ac:dyDescent="0.2">
      <c r="A454" s="111"/>
      <c r="B454" s="93"/>
    </row>
    <row r="455" spans="1:2" ht="14.25" x14ac:dyDescent="0.2">
      <c r="A455" s="111"/>
      <c r="B455" s="93"/>
    </row>
    <row r="456" spans="1:2" ht="14.25" x14ac:dyDescent="0.2">
      <c r="A456" s="111"/>
      <c r="B456" s="93"/>
    </row>
    <row r="457" spans="1:2" ht="14.25" x14ac:dyDescent="0.2">
      <c r="A457" s="111"/>
      <c r="B457" s="93"/>
    </row>
    <row r="458" spans="1:2" ht="14.25" x14ac:dyDescent="0.2">
      <c r="A458" s="111"/>
      <c r="B458" s="93"/>
    </row>
    <row r="459" spans="1:2" ht="14.25" x14ac:dyDescent="0.2">
      <c r="A459" s="111"/>
      <c r="B459" s="93"/>
    </row>
    <row r="460" spans="1:2" ht="14.25" x14ac:dyDescent="0.2">
      <c r="A460" s="111"/>
      <c r="B460" s="93"/>
    </row>
    <row r="461" spans="1:2" ht="14.25" x14ac:dyDescent="0.2">
      <c r="A461" s="111"/>
      <c r="B461" s="93"/>
    </row>
    <row r="462" spans="1:2" ht="14.25" x14ac:dyDescent="0.2">
      <c r="A462" s="111"/>
      <c r="B462" s="93"/>
    </row>
    <row r="463" spans="1:2" ht="14.25" x14ac:dyDescent="0.2">
      <c r="A463" s="111"/>
      <c r="B463" s="93"/>
    </row>
    <row r="464" spans="1:2" ht="14.25" x14ac:dyDescent="0.2">
      <c r="A464" s="111"/>
      <c r="B464" s="93"/>
    </row>
    <row r="465" spans="1:2" ht="14.25" x14ac:dyDescent="0.2">
      <c r="A465" s="111"/>
      <c r="B465" s="93"/>
    </row>
    <row r="466" spans="1:2" ht="14.25" x14ac:dyDescent="0.2">
      <c r="A466" s="111"/>
      <c r="B466" s="93"/>
    </row>
    <row r="467" spans="1:2" ht="14.25" x14ac:dyDescent="0.2">
      <c r="A467" s="111"/>
      <c r="B467" s="93"/>
    </row>
    <row r="468" spans="1:2" ht="14.25" x14ac:dyDescent="0.2">
      <c r="A468" s="111"/>
      <c r="B468" s="93"/>
    </row>
    <row r="469" spans="1:2" ht="14.25" x14ac:dyDescent="0.2">
      <c r="A469" s="111"/>
      <c r="B469" s="93"/>
    </row>
    <row r="470" spans="1:2" ht="14.25" x14ac:dyDescent="0.2">
      <c r="A470" s="111"/>
      <c r="B470" s="93"/>
    </row>
    <row r="471" spans="1:2" ht="14.25" x14ac:dyDescent="0.2">
      <c r="A471" s="111"/>
      <c r="B471" s="93"/>
    </row>
    <row r="472" spans="1:2" ht="14.25" x14ac:dyDescent="0.2">
      <c r="A472" s="111"/>
      <c r="B472" s="93"/>
    </row>
    <row r="473" spans="1:2" ht="14.25" x14ac:dyDescent="0.2">
      <c r="A473" s="111"/>
      <c r="B473" s="93"/>
    </row>
    <row r="474" spans="1:2" ht="14.25" x14ac:dyDescent="0.2">
      <c r="A474" s="111"/>
      <c r="B474" s="93"/>
    </row>
    <row r="475" spans="1:2" ht="14.25" x14ac:dyDescent="0.2">
      <c r="A475" s="111"/>
      <c r="B475" s="93"/>
    </row>
    <row r="476" spans="1:2" ht="14.25" x14ac:dyDescent="0.2">
      <c r="A476" s="111"/>
      <c r="B476" s="93"/>
    </row>
    <row r="477" spans="1:2" ht="14.25" x14ac:dyDescent="0.2">
      <c r="A477" s="111"/>
      <c r="B477" s="93"/>
    </row>
    <row r="478" spans="1:2" ht="14.25" x14ac:dyDescent="0.2">
      <c r="A478" s="111"/>
      <c r="B478" s="93"/>
    </row>
    <row r="479" spans="1:2" ht="14.25" x14ac:dyDescent="0.2">
      <c r="A479" s="111"/>
      <c r="B479" s="93"/>
    </row>
    <row r="480" spans="1:2" ht="14.25" x14ac:dyDescent="0.2">
      <c r="A480" s="111"/>
      <c r="B480" s="93"/>
    </row>
    <row r="481" spans="1:2" ht="14.25" x14ac:dyDescent="0.2">
      <c r="A481" s="111"/>
      <c r="B481" s="93"/>
    </row>
    <row r="482" spans="1:2" ht="14.25" x14ac:dyDescent="0.2">
      <c r="A482" s="111"/>
      <c r="B482" s="93"/>
    </row>
    <row r="483" spans="1:2" ht="14.25" x14ac:dyDescent="0.2">
      <c r="A483" s="111"/>
      <c r="B483" s="93"/>
    </row>
    <row r="484" spans="1:2" ht="14.25" x14ac:dyDescent="0.2">
      <c r="A484" s="111"/>
      <c r="B484" s="93"/>
    </row>
    <row r="485" spans="1:2" ht="14.25" x14ac:dyDescent="0.2">
      <c r="A485" s="111"/>
      <c r="B485" s="93"/>
    </row>
    <row r="486" spans="1:2" ht="14.25" x14ac:dyDescent="0.2">
      <c r="A486" s="111"/>
      <c r="B486" s="93"/>
    </row>
    <row r="487" spans="1:2" ht="14.25" x14ac:dyDescent="0.2">
      <c r="A487" s="111"/>
      <c r="B487" s="93"/>
    </row>
    <row r="488" spans="1:2" ht="14.25" x14ac:dyDescent="0.2">
      <c r="A488" s="111"/>
      <c r="B488" s="93"/>
    </row>
    <row r="489" spans="1:2" ht="14.25" x14ac:dyDescent="0.2">
      <c r="A489" s="111"/>
      <c r="B489" s="93"/>
    </row>
    <row r="490" spans="1:2" ht="14.25" x14ac:dyDescent="0.2">
      <c r="A490" s="111"/>
      <c r="B490" s="93"/>
    </row>
    <row r="491" spans="1:2" ht="14.25" x14ac:dyDescent="0.2">
      <c r="A491" s="111"/>
      <c r="B491" s="93"/>
    </row>
    <row r="492" spans="1:2" ht="14.25" x14ac:dyDescent="0.2">
      <c r="A492" s="111"/>
      <c r="B492" s="93"/>
    </row>
    <row r="493" spans="1:2" ht="14.25" x14ac:dyDescent="0.2">
      <c r="A493" s="111"/>
      <c r="B493" s="93"/>
    </row>
    <row r="494" spans="1:2" ht="14.25" x14ac:dyDescent="0.2">
      <c r="A494" s="111"/>
      <c r="B494" s="93"/>
    </row>
    <row r="495" spans="1:2" ht="14.25" x14ac:dyDescent="0.2">
      <c r="A495" s="111"/>
      <c r="B495" s="93"/>
    </row>
    <row r="496" spans="1:2" ht="14.25" x14ac:dyDescent="0.2">
      <c r="A496" s="111"/>
      <c r="B496" s="93"/>
    </row>
    <row r="497" spans="1:2" ht="14.25" x14ac:dyDescent="0.2">
      <c r="A497" s="111"/>
      <c r="B497" s="93"/>
    </row>
    <row r="498" spans="1:2" ht="14.25" x14ac:dyDescent="0.2">
      <c r="A498" s="111"/>
      <c r="B498" s="93"/>
    </row>
    <row r="499" spans="1:2" ht="14.25" x14ac:dyDescent="0.2">
      <c r="A499" s="111"/>
      <c r="B499" s="93"/>
    </row>
    <row r="500" spans="1:2" ht="14.25" x14ac:dyDescent="0.2">
      <c r="A500" s="111"/>
      <c r="B500" s="93"/>
    </row>
    <row r="501" spans="1:2" ht="14.25" x14ac:dyDescent="0.2">
      <c r="A501" s="111"/>
      <c r="B501" s="93"/>
    </row>
    <row r="502" spans="1:2" ht="14.25" x14ac:dyDescent="0.2">
      <c r="A502" s="111"/>
      <c r="B502" s="93"/>
    </row>
    <row r="503" spans="1:2" ht="14.25" x14ac:dyDescent="0.2">
      <c r="A503" s="111"/>
      <c r="B503" s="93"/>
    </row>
    <row r="504" spans="1:2" ht="14.25" x14ac:dyDescent="0.2">
      <c r="A504" s="111"/>
      <c r="B504" s="93"/>
    </row>
    <row r="505" spans="1:2" ht="14.25" x14ac:dyDescent="0.2">
      <c r="A505" s="111"/>
      <c r="B505" s="93"/>
    </row>
    <row r="506" spans="1:2" ht="14.25" x14ac:dyDescent="0.2">
      <c r="A506" s="111"/>
      <c r="B506" s="93"/>
    </row>
    <row r="507" spans="1:2" ht="14.25" x14ac:dyDescent="0.2">
      <c r="A507" s="111"/>
      <c r="B507" s="93"/>
    </row>
    <row r="508" spans="1:2" ht="14.25" x14ac:dyDescent="0.2">
      <c r="A508" s="111"/>
      <c r="B508" s="93"/>
    </row>
    <row r="509" spans="1:2" ht="14.25" x14ac:dyDescent="0.2">
      <c r="A509" s="111"/>
      <c r="B509" s="93"/>
    </row>
    <row r="510" spans="1:2" ht="14.25" x14ac:dyDescent="0.2">
      <c r="A510" s="111"/>
      <c r="B510" s="93"/>
    </row>
    <row r="511" spans="1:2" ht="14.25" x14ac:dyDescent="0.2">
      <c r="A511" s="111"/>
      <c r="B511" s="93"/>
    </row>
    <row r="512" spans="1:2" ht="14.25" x14ac:dyDescent="0.2">
      <c r="A512" s="111"/>
      <c r="B512" s="93"/>
    </row>
    <row r="513" spans="1:2" ht="14.25" x14ac:dyDescent="0.2">
      <c r="A513" s="111"/>
      <c r="B513" s="93"/>
    </row>
    <row r="514" spans="1:2" ht="14.25" x14ac:dyDescent="0.2">
      <c r="A514" s="111"/>
      <c r="B514" s="93"/>
    </row>
    <row r="515" spans="1:2" ht="14.25" x14ac:dyDescent="0.2">
      <c r="A515" s="111"/>
      <c r="B515" s="93"/>
    </row>
    <row r="516" spans="1:2" ht="14.25" x14ac:dyDescent="0.2">
      <c r="A516" s="111"/>
      <c r="B516" s="93"/>
    </row>
    <row r="517" spans="1:2" ht="14.25" x14ac:dyDescent="0.2">
      <c r="A517" s="111"/>
      <c r="B517" s="93"/>
    </row>
    <row r="518" spans="1:2" ht="14.25" x14ac:dyDescent="0.2">
      <c r="A518" s="111"/>
      <c r="B518" s="93"/>
    </row>
    <row r="519" spans="1:2" ht="14.25" x14ac:dyDescent="0.2">
      <c r="A519" s="111"/>
      <c r="B519" s="93"/>
    </row>
    <row r="520" spans="1:2" ht="14.25" x14ac:dyDescent="0.2">
      <c r="A520" s="111"/>
      <c r="B520" s="93"/>
    </row>
    <row r="521" spans="1:2" ht="14.25" x14ac:dyDescent="0.2">
      <c r="A521" s="111"/>
      <c r="B521" s="93"/>
    </row>
    <row r="522" spans="1:2" ht="14.25" x14ac:dyDescent="0.2">
      <c r="A522" s="111"/>
      <c r="B522" s="93"/>
    </row>
    <row r="523" spans="1:2" ht="14.25" x14ac:dyDescent="0.2">
      <c r="A523" s="111"/>
      <c r="B523" s="93"/>
    </row>
    <row r="524" spans="1:2" ht="14.25" x14ac:dyDescent="0.2">
      <c r="A524" s="111"/>
      <c r="B524" s="93"/>
    </row>
    <row r="525" spans="1:2" ht="14.25" x14ac:dyDescent="0.2">
      <c r="A525" s="111"/>
      <c r="B525" s="93"/>
    </row>
    <row r="526" spans="1:2" ht="14.25" x14ac:dyDescent="0.2">
      <c r="A526" s="111"/>
      <c r="B526" s="93"/>
    </row>
    <row r="527" spans="1:2" ht="14.25" x14ac:dyDescent="0.2">
      <c r="A527" s="111"/>
      <c r="B527" s="93"/>
    </row>
    <row r="528" spans="1:2" ht="14.25" x14ac:dyDescent="0.2">
      <c r="A528" s="111"/>
      <c r="B528" s="93"/>
    </row>
    <row r="529" spans="1:2" ht="14.25" x14ac:dyDescent="0.2">
      <c r="A529" s="111"/>
      <c r="B529" s="93"/>
    </row>
    <row r="530" spans="1:2" ht="14.25" x14ac:dyDescent="0.2">
      <c r="A530" s="111"/>
      <c r="B530" s="93"/>
    </row>
    <row r="531" spans="1:2" ht="14.25" x14ac:dyDescent="0.2">
      <c r="A531" s="111"/>
      <c r="B531" s="93"/>
    </row>
    <row r="532" spans="1:2" ht="14.25" x14ac:dyDescent="0.2">
      <c r="A532" s="111"/>
      <c r="B532" s="93"/>
    </row>
    <row r="533" spans="1:2" ht="14.25" x14ac:dyDescent="0.2">
      <c r="A533" s="111"/>
      <c r="B533" s="93"/>
    </row>
    <row r="534" spans="1:2" ht="14.25" x14ac:dyDescent="0.2">
      <c r="A534" s="111"/>
      <c r="B534" s="93"/>
    </row>
    <row r="535" spans="1:2" ht="14.25" x14ac:dyDescent="0.2">
      <c r="A535" s="111"/>
      <c r="B535" s="93"/>
    </row>
    <row r="536" spans="1:2" ht="14.25" x14ac:dyDescent="0.2">
      <c r="A536" s="111"/>
      <c r="B536" s="93"/>
    </row>
    <row r="537" spans="1:2" ht="14.25" x14ac:dyDescent="0.2">
      <c r="A537" s="111"/>
      <c r="B537" s="93"/>
    </row>
    <row r="538" spans="1:2" ht="14.25" x14ac:dyDescent="0.2">
      <c r="A538" s="111"/>
      <c r="B538" s="93"/>
    </row>
    <row r="539" spans="1:2" ht="14.25" x14ac:dyDescent="0.2">
      <c r="A539" s="111"/>
      <c r="B539" s="93"/>
    </row>
    <row r="540" spans="1:2" ht="14.25" x14ac:dyDescent="0.2">
      <c r="A540" s="111"/>
      <c r="B540" s="93"/>
    </row>
    <row r="541" spans="1:2" ht="14.25" x14ac:dyDescent="0.2">
      <c r="A541" s="111"/>
      <c r="B541" s="93"/>
    </row>
    <row r="542" spans="1:2" ht="14.25" x14ac:dyDescent="0.2">
      <c r="A542" s="111"/>
      <c r="B542" s="93"/>
    </row>
    <row r="543" spans="1:2" ht="14.25" x14ac:dyDescent="0.2">
      <c r="A543" s="111"/>
      <c r="B543" s="93"/>
    </row>
    <row r="544" spans="1:2" ht="14.25" x14ac:dyDescent="0.2">
      <c r="A544" s="111"/>
      <c r="B544" s="93"/>
    </row>
    <row r="545" spans="1:2" ht="14.25" x14ac:dyDescent="0.2">
      <c r="A545" s="111"/>
      <c r="B545" s="93"/>
    </row>
    <row r="546" spans="1:2" ht="14.25" x14ac:dyDescent="0.2">
      <c r="A546" s="111"/>
      <c r="B546" s="93"/>
    </row>
    <row r="547" spans="1:2" ht="14.25" x14ac:dyDescent="0.2">
      <c r="A547" s="111"/>
      <c r="B547" s="93"/>
    </row>
    <row r="548" spans="1:2" ht="14.25" x14ac:dyDescent="0.2">
      <c r="A548" s="111"/>
      <c r="B548" s="93"/>
    </row>
    <row r="549" spans="1:2" ht="14.25" x14ac:dyDescent="0.2">
      <c r="A549" s="111"/>
      <c r="B549" s="93"/>
    </row>
    <row r="550" spans="1:2" ht="14.25" x14ac:dyDescent="0.2">
      <c r="A550" s="111"/>
      <c r="B550" s="93"/>
    </row>
    <row r="551" spans="1:2" ht="14.25" x14ac:dyDescent="0.2">
      <c r="A551" s="111"/>
      <c r="B551" s="93"/>
    </row>
    <row r="552" spans="1:2" ht="14.25" x14ac:dyDescent="0.2">
      <c r="A552" s="111"/>
      <c r="B552" s="93"/>
    </row>
    <row r="553" spans="1:2" ht="14.25" x14ac:dyDescent="0.2">
      <c r="A553" s="111"/>
      <c r="B553" s="93"/>
    </row>
    <row r="554" spans="1:2" ht="14.25" x14ac:dyDescent="0.2">
      <c r="A554" s="111"/>
      <c r="B554" s="93"/>
    </row>
    <row r="555" spans="1:2" ht="14.25" x14ac:dyDescent="0.2">
      <c r="A555" s="111"/>
      <c r="B555" s="93"/>
    </row>
    <row r="556" spans="1:2" ht="14.25" x14ac:dyDescent="0.2">
      <c r="A556" s="111"/>
      <c r="B556" s="93"/>
    </row>
    <row r="557" spans="1:2" ht="14.25" x14ac:dyDescent="0.2">
      <c r="A557" s="111"/>
      <c r="B557" s="93"/>
    </row>
    <row r="558" spans="1:2" ht="14.25" x14ac:dyDescent="0.2">
      <c r="A558" s="111"/>
      <c r="B558" s="93"/>
    </row>
    <row r="559" spans="1:2" ht="14.25" x14ac:dyDescent="0.2">
      <c r="A559" s="111"/>
      <c r="B559" s="93"/>
    </row>
    <row r="560" spans="1:2" ht="14.25" x14ac:dyDescent="0.2">
      <c r="A560" s="111"/>
      <c r="B560" s="93"/>
    </row>
    <row r="561" spans="1:2" ht="14.25" x14ac:dyDescent="0.2">
      <c r="A561" s="111"/>
      <c r="B561" s="93"/>
    </row>
    <row r="562" spans="1:2" ht="14.25" x14ac:dyDescent="0.2">
      <c r="A562" s="111"/>
      <c r="B562" s="93"/>
    </row>
    <row r="563" spans="1:2" ht="14.25" x14ac:dyDescent="0.2">
      <c r="A563" s="111"/>
      <c r="B563" s="93"/>
    </row>
    <row r="564" spans="1:2" ht="14.25" x14ac:dyDescent="0.2">
      <c r="A564" s="111"/>
      <c r="B564" s="93"/>
    </row>
    <row r="565" spans="1:2" ht="14.25" x14ac:dyDescent="0.2">
      <c r="A565" s="111"/>
      <c r="B565" s="93"/>
    </row>
    <row r="566" spans="1:2" ht="14.25" x14ac:dyDescent="0.2">
      <c r="A566" s="111"/>
      <c r="B566" s="93"/>
    </row>
    <row r="567" spans="1:2" ht="14.25" x14ac:dyDescent="0.2">
      <c r="A567" s="111"/>
      <c r="B567" s="93"/>
    </row>
    <row r="568" spans="1:2" ht="14.25" x14ac:dyDescent="0.2">
      <c r="A568" s="111"/>
      <c r="B568" s="93"/>
    </row>
    <row r="569" spans="1:2" ht="14.25" x14ac:dyDescent="0.2">
      <c r="A569" s="111"/>
      <c r="B569" s="93"/>
    </row>
    <row r="570" spans="1:2" ht="14.25" x14ac:dyDescent="0.2">
      <c r="A570" s="111"/>
      <c r="B570" s="93"/>
    </row>
    <row r="571" spans="1:2" ht="14.25" x14ac:dyDescent="0.2">
      <c r="A571" s="111"/>
      <c r="B571" s="93"/>
    </row>
    <row r="572" spans="1:2" ht="14.25" x14ac:dyDescent="0.2">
      <c r="A572" s="111"/>
      <c r="B572" s="93"/>
    </row>
    <row r="573" spans="1:2" ht="14.25" x14ac:dyDescent="0.2">
      <c r="A573" s="111"/>
      <c r="B573" s="93"/>
    </row>
    <row r="574" spans="1:2" ht="14.25" x14ac:dyDescent="0.2">
      <c r="A574" s="111"/>
      <c r="B574" s="93"/>
    </row>
    <row r="575" spans="1:2" ht="14.25" x14ac:dyDescent="0.2">
      <c r="A575" s="111"/>
      <c r="B575" s="93"/>
    </row>
    <row r="576" spans="1:2" ht="14.25" x14ac:dyDescent="0.2">
      <c r="A576" s="111"/>
      <c r="B576" s="93"/>
    </row>
    <row r="577" spans="1:2" ht="14.25" x14ac:dyDescent="0.2">
      <c r="A577" s="111"/>
      <c r="B577" s="93"/>
    </row>
    <row r="578" spans="1:2" ht="14.25" x14ac:dyDescent="0.2">
      <c r="A578" s="111"/>
      <c r="B578" s="93"/>
    </row>
    <row r="579" spans="1:2" ht="14.25" x14ac:dyDescent="0.2">
      <c r="A579" s="111"/>
      <c r="B579" s="93"/>
    </row>
    <row r="580" spans="1:2" ht="14.25" x14ac:dyDescent="0.2">
      <c r="A580" s="111"/>
      <c r="B580" s="93"/>
    </row>
    <row r="581" spans="1:2" ht="14.25" x14ac:dyDescent="0.2">
      <c r="A581" s="111"/>
      <c r="B581" s="93"/>
    </row>
    <row r="582" spans="1:2" ht="14.25" x14ac:dyDescent="0.2">
      <c r="A582" s="111"/>
      <c r="B582" s="93"/>
    </row>
    <row r="583" spans="1:2" ht="14.25" x14ac:dyDescent="0.2">
      <c r="A583" s="111"/>
      <c r="B583" s="93"/>
    </row>
    <row r="584" spans="1:2" ht="14.25" x14ac:dyDescent="0.2">
      <c r="A584" s="111"/>
      <c r="B584" s="93"/>
    </row>
    <row r="585" spans="1:2" ht="14.25" x14ac:dyDescent="0.2">
      <c r="A585" s="111"/>
      <c r="B585" s="93"/>
    </row>
    <row r="586" spans="1:2" ht="14.25" x14ac:dyDescent="0.2">
      <c r="A586" s="111"/>
      <c r="B586" s="93"/>
    </row>
    <row r="587" spans="1:2" ht="14.25" x14ac:dyDescent="0.2">
      <c r="A587" s="111"/>
      <c r="B587" s="93"/>
    </row>
    <row r="588" spans="1:2" ht="14.25" x14ac:dyDescent="0.2">
      <c r="A588" s="111"/>
      <c r="B588" s="93"/>
    </row>
    <row r="589" spans="1:2" ht="14.25" x14ac:dyDescent="0.2">
      <c r="A589" s="111"/>
      <c r="B589" s="93"/>
    </row>
    <row r="590" spans="1:2" ht="14.25" x14ac:dyDescent="0.2">
      <c r="A590" s="111"/>
      <c r="B590" s="93"/>
    </row>
    <row r="591" spans="1:2" ht="14.25" x14ac:dyDescent="0.2">
      <c r="A591" s="111"/>
      <c r="B591" s="93"/>
    </row>
    <row r="592" spans="1:2" ht="14.25" x14ac:dyDescent="0.2">
      <c r="A592" s="111"/>
      <c r="B592" s="93"/>
    </row>
    <row r="593" spans="1:2" ht="14.25" x14ac:dyDescent="0.2">
      <c r="A593" s="111"/>
      <c r="B593" s="93"/>
    </row>
    <row r="594" spans="1:2" ht="14.25" x14ac:dyDescent="0.2">
      <c r="A594" s="111"/>
      <c r="B594" s="93"/>
    </row>
    <row r="595" spans="1:2" ht="14.25" x14ac:dyDescent="0.2">
      <c r="A595" s="111"/>
      <c r="B595" s="93"/>
    </row>
    <row r="596" spans="1:2" ht="14.25" x14ac:dyDescent="0.2">
      <c r="A596" s="111"/>
      <c r="B596" s="93"/>
    </row>
    <row r="597" spans="1:2" ht="14.25" x14ac:dyDescent="0.2">
      <c r="A597" s="111"/>
      <c r="B597" s="93"/>
    </row>
    <row r="598" spans="1:2" ht="14.25" x14ac:dyDescent="0.2">
      <c r="A598" s="111"/>
      <c r="B598" s="93"/>
    </row>
    <row r="599" spans="1:2" ht="14.25" x14ac:dyDescent="0.2">
      <c r="A599" s="111"/>
      <c r="B599" s="93"/>
    </row>
    <row r="600" spans="1:2" ht="14.25" x14ac:dyDescent="0.2">
      <c r="A600" s="111"/>
      <c r="B600" s="93"/>
    </row>
    <row r="601" spans="1:2" ht="14.25" x14ac:dyDescent="0.2">
      <c r="A601" s="111"/>
      <c r="B601" s="93"/>
    </row>
    <row r="602" spans="1:2" ht="14.25" x14ac:dyDescent="0.2">
      <c r="A602" s="111"/>
      <c r="B602" s="93"/>
    </row>
    <row r="603" spans="1:2" ht="14.25" x14ac:dyDescent="0.2">
      <c r="A603" s="111"/>
      <c r="B603" s="93"/>
    </row>
    <row r="604" spans="1:2" ht="14.25" x14ac:dyDescent="0.2">
      <c r="A604" s="111"/>
      <c r="B604" s="93"/>
    </row>
    <row r="605" spans="1:2" ht="14.25" x14ac:dyDescent="0.2">
      <c r="A605" s="111"/>
      <c r="B605" s="93"/>
    </row>
    <row r="606" spans="1:2" ht="14.25" x14ac:dyDescent="0.2">
      <c r="A606" s="111"/>
      <c r="B606" s="93"/>
    </row>
    <row r="607" spans="1:2" ht="14.25" x14ac:dyDescent="0.2">
      <c r="A607" s="111"/>
      <c r="B607" s="93"/>
    </row>
    <row r="608" spans="1:2" ht="14.25" x14ac:dyDescent="0.2">
      <c r="A608" s="111"/>
      <c r="B608" s="93"/>
    </row>
    <row r="609" spans="1:2" ht="14.25" x14ac:dyDescent="0.2">
      <c r="A609" s="111"/>
      <c r="B609" s="93"/>
    </row>
    <row r="610" spans="1:2" ht="14.25" x14ac:dyDescent="0.2">
      <c r="A610" s="111"/>
      <c r="B610" s="93"/>
    </row>
    <row r="611" spans="1:2" ht="14.25" x14ac:dyDescent="0.2">
      <c r="A611" s="111"/>
      <c r="B611" s="93"/>
    </row>
    <row r="612" spans="1:2" ht="14.25" x14ac:dyDescent="0.2">
      <c r="A612" s="111"/>
      <c r="B612" s="93"/>
    </row>
    <row r="613" spans="1:2" ht="14.25" x14ac:dyDescent="0.2">
      <c r="A613" s="111"/>
      <c r="B613" s="93"/>
    </row>
    <row r="614" spans="1:2" ht="14.25" x14ac:dyDescent="0.2">
      <c r="A614" s="111"/>
      <c r="B614" s="93"/>
    </row>
    <row r="615" spans="1:2" ht="14.25" x14ac:dyDescent="0.2">
      <c r="A615" s="111"/>
      <c r="B615" s="93"/>
    </row>
    <row r="616" spans="1:2" ht="14.25" x14ac:dyDescent="0.2">
      <c r="A616" s="111"/>
      <c r="B616" s="93"/>
    </row>
    <row r="617" spans="1:2" ht="14.25" x14ac:dyDescent="0.2">
      <c r="A617" s="111"/>
      <c r="B617" s="93"/>
    </row>
    <row r="618" spans="1:2" ht="14.25" x14ac:dyDescent="0.2">
      <c r="A618" s="111"/>
      <c r="B618" s="93"/>
    </row>
    <row r="619" spans="1:2" ht="14.25" x14ac:dyDescent="0.2">
      <c r="A619" s="111"/>
      <c r="B619" s="93"/>
    </row>
    <row r="620" spans="1:2" ht="14.25" x14ac:dyDescent="0.2">
      <c r="A620" s="111"/>
      <c r="B620" s="93"/>
    </row>
    <row r="621" spans="1:2" ht="14.25" x14ac:dyDescent="0.2">
      <c r="A621" s="111"/>
      <c r="B621" s="93"/>
    </row>
    <row r="622" spans="1:2" ht="14.25" x14ac:dyDescent="0.2">
      <c r="A622" s="111"/>
      <c r="B622" s="93"/>
    </row>
    <row r="623" spans="1:2" ht="14.25" x14ac:dyDescent="0.2">
      <c r="A623" s="111"/>
      <c r="B623" s="93"/>
    </row>
    <row r="624" spans="1:2" ht="14.25" x14ac:dyDescent="0.2">
      <c r="A624" s="111"/>
      <c r="B624" s="93"/>
    </row>
    <row r="625" spans="1:2" ht="14.25" x14ac:dyDescent="0.2">
      <c r="A625" s="111"/>
      <c r="B625" s="93"/>
    </row>
    <row r="626" spans="1:2" ht="14.25" x14ac:dyDescent="0.2">
      <c r="A626" s="111"/>
      <c r="B626" s="93"/>
    </row>
    <row r="627" spans="1:2" ht="14.25" x14ac:dyDescent="0.2">
      <c r="A627" s="111"/>
      <c r="B627" s="93"/>
    </row>
    <row r="628" spans="1:2" ht="14.25" x14ac:dyDescent="0.2">
      <c r="A628" s="111"/>
      <c r="B628" s="93"/>
    </row>
    <row r="629" spans="1:2" ht="14.25" x14ac:dyDescent="0.2">
      <c r="A629" s="111"/>
      <c r="B629" s="93"/>
    </row>
    <row r="630" spans="1:2" ht="14.25" x14ac:dyDescent="0.2">
      <c r="A630" s="111"/>
      <c r="B630" s="93"/>
    </row>
    <row r="631" spans="1:2" ht="14.25" x14ac:dyDescent="0.2">
      <c r="A631" s="111"/>
      <c r="B631" s="93"/>
    </row>
    <row r="632" spans="1:2" ht="14.25" x14ac:dyDescent="0.2">
      <c r="A632" s="111"/>
      <c r="B632" s="93"/>
    </row>
    <row r="633" spans="1:2" ht="14.25" x14ac:dyDescent="0.2">
      <c r="A633" s="111"/>
      <c r="B633" s="93"/>
    </row>
    <row r="634" spans="1:2" ht="14.25" x14ac:dyDescent="0.2">
      <c r="A634" s="111"/>
      <c r="B634" s="93"/>
    </row>
    <row r="635" spans="1:2" ht="14.25" x14ac:dyDescent="0.2">
      <c r="A635" s="111"/>
      <c r="B635" s="93"/>
    </row>
    <row r="636" spans="1:2" ht="14.25" x14ac:dyDescent="0.2">
      <c r="A636" s="111"/>
      <c r="B636" s="93"/>
    </row>
    <row r="637" spans="1:2" ht="14.25" x14ac:dyDescent="0.2">
      <c r="A637" s="111"/>
      <c r="B637" s="93"/>
    </row>
    <row r="638" spans="1:2" ht="14.25" x14ac:dyDescent="0.2">
      <c r="A638" s="111"/>
      <c r="B638" s="93"/>
    </row>
    <row r="639" spans="1:2" ht="14.25" x14ac:dyDescent="0.2">
      <c r="A639" s="111"/>
      <c r="B639" s="93"/>
    </row>
    <row r="640" spans="1:2" ht="14.25" x14ac:dyDescent="0.2">
      <c r="A640" s="111"/>
      <c r="B640" s="93"/>
    </row>
    <row r="641" spans="1:2" ht="14.25" x14ac:dyDescent="0.2">
      <c r="A641" s="111"/>
      <c r="B641" s="93"/>
    </row>
    <row r="642" spans="1:2" ht="14.25" x14ac:dyDescent="0.2">
      <c r="A642" s="111"/>
      <c r="B642" s="93"/>
    </row>
    <row r="643" spans="1:2" ht="14.25" x14ac:dyDescent="0.2">
      <c r="A643" s="111"/>
      <c r="B643" s="93"/>
    </row>
    <row r="644" spans="1:2" ht="14.25" x14ac:dyDescent="0.2">
      <c r="A644" s="111"/>
      <c r="B644" s="93"/>
    </row>
    <row r="645" spans="1:2" ht="14.25" x14ac:dyDescent="0.2">
      <c r="A645" s="111"/>
      <c r="B645" s="93"/>
    </row>
    <row r="646" spans="1:2" ht="14.25" x14ac:dyDescent="0.2">
      <c r="A646" s="111"/>
      <c r="B646" s="93"/>
    </row>
    <row r="647" spans="1:2" ht="14.25" x14ac:dyDescent="0.2">
      <c r="A647" s="111"/>
      <c r="B647" s="93"/>
    </row>
    <row r="648" spans="1:2" ht="14.25" x14ac:dyDescent="0.2">
      <c r="A648" s="111"/>
      <c r="B648" s="93"/>
    </row>
    <row r="649" spans="1:2" ht="14.25" x14ac:dyDescent="0.2">
      <c r="A649" s="111"/>
      <c r="B649" s="93"/>
    </row>
    <row r="650" spans="1:2" ht="14.25" x14ac:dyDescent="0.2">
      <c r="A650" s="111"/>
      <c r="B650" s="93"/>
    </row>
    <row r="651" spans="1:2" ht="14.25" x14ac:dyDescent="0.2">
      <c r="A651" s="111"/>
      <c r="B651" s="93"/>
    </row>
    <row r="652" spans="1:2" ht="14.25" x14ac:dyDescent="0.2">
      <c r="A652" s="111"/>
      <c r="B652" s="93"/>
    </row>
    <row r="653" spans="1:2" ht="14.25" x14ac:dyDescent="0.2">
      <c r="A653" s="111"/>
      <c r="B653" s="93"/>
    </row>
    <row r="654" spans="1:2" ht="14.25" x14ac:dyDescent="0.2">
      <c r="A654" s="111"/>
      <c r="B654" s="93"/>
    </row>
    <row r="655" spans="1:2" ht="14.25" x14ac:dyDescent="0.2">
      <c r="A655" s="111"/>
      <c r="B655" s="93"/>
    </row>
    <row r="656" spans="1:2" ht="14.25" x14ac:dyDescent="0.2">
      <c r="A656" s="111"/>
      <c r="B656" s="93"/>
    </row>
    <row r="657" spans="1:2" ht="14.25" x14ac:dyDescent="0.2">
      <c r="A657" s="111"/>
      <c r="B657" s="93"/>
    </row>
    <row r="658" spans="1:2" ht="14.25" x14ac:dyDescent="0.2">
      <c r="A658" s="111"/>
      <c r="B658" s="93"/>
    </row>
    <row r="659" spans="1:2" ht="14.25" x14ac:dyDescent="0.2">
      <c r="A659" s="111"/>
      <c r="B659" s="93"/>
    </row>
    <row r="660" spans="1:2" ht="14.25" x14ac:dyDescent="0.2">
      <c r="A660" s="111"/>
      <c r="B660" s="93"/>
    </row>
    <row r="661" spans="1:2" ht="14.25" x14ac:dyDescent="0.2">
      <c r="A661" s="111"/>
      <c r="B661" s="93"/>
    </row>
    <row r="662" spans="1:2" ht="14.25" x14ac:dyDescent="0.2">
      <c r="A662" s="111"/>
      <c r="B662" s="93"/>
    </row>
    <row r="663" spans="1:2" ht="14.25" x14ac:dyDescent="0.2">
      <c r="A663" s="111"/>
      <c r="B663" s="93"/>
    </row>
    <row r="664" spans="1:2" ht="14.25" x14ac:dyDescent="0.2">
      <c r="A664" s="111"/>
      <c r="B664" s="93"/>
    </row>
    <row r="665" spans="1:2" ht="14.25" x14ac:dyDescent="0.2">
      <c r="A665" s="111"/>
      <c r="B665" s="93"/>
    </row>
    <row r="666" spans="1:2" ht="14.25" x14ac:dyDescent="0.2">
      <c r="A666" s="111"/>
      <c r="B666" s="93"/>
    </row>
    <row r="667" spans="1:2" ht="14.25" x14ac:dyDescent="0.2">
      <c r="A667" s="111"/>
      <c r="B667" s="93"/>
    </row>
    <row r="668" spans="1:2" ht="14.25" x14ac:dyDescent="0.2">
      <c r="A668" s="111"/>
      <c r="B668" s="93"/>
    </row>
    <row r="669" spans="1:2" ht="14.25" x14ac:dyDescent="0.2">
      <c r="A669" s="111"/>
      <c r="B669" s="93"/>
    </row>
    <row r="670" spans="1:2" ht="14.25" x14ac:dyDescent="0.2">
      <c r="A670" s="111"/>
      <c r="B670" s="93"/>
    </row>
    <row r="671" spans="1:2" ht="14.25" x14ac:dyDescent="0.2">
      <c r="A671" s="111"/>
      <c r="B671" s="93"/>
    </row>
    <row r="672" spans="1:2" ht="14.25" x14ac:dyDescent="0.2">
      <c r="A672" s="111"/>
      <c r="B672" s="93"/>
    </row>
    <row r="673" spans="1:2" ht="14.25" x14ac:dyDescent="0.2">
      <c r="A673" s="111"/>
      <c r="B673" s="93"/>
    </row>
    <row r="674" spans="1:2" ht="14.25" x14ac:dyDescent="0.2">
      <c r="A674" s="111"/>
      <c r="B674" s="93"/>
    </row>
    <row r="675" spans="1:2" ht="14.25" x14ac:dyDescent="0.2">
      <c r="A675" s="111"/>
      <c r="B675" s="93"/>
    </row>
    <row r="676" spans="1:2" ht="14.25" x14ac:dyDescent="0.2">
      <c r="A676" s="111"/>
      <c r="B676" s="93"/>
    </row>
    <row r="677" spans="1:2" ht="14.25" x14ac:dyDescent="0.2">
      <c r="A677" s="111"/>
      <c r="B677" s="93"/>
    </row>
    <row r="678" spans="1:2" ht="14.25" x14ac:dyDescent="0.2">
      <c r="A678" s="111"/>
      <c r="B678" s="93"/>
    </row>
    <row r="679" spans="1:2" ht="14.25" x14ac:dyDescent="0.2">
      <c r="A679" s="111"/>
      <c r="B679" s="93"/>
    </row>
    <row r="680" spans="1:2" ht="14.25" x14ac:dyDescent="0.2">
      <c r="A680" s="111"/>
      <c r="B680" s="93"/>
    </row>
    <row r="681" spans="1:2" ht="14.25" x14ac:dyDescent="0.2">
      <c r="A681" s="111"/>
      <c r="B681" s="93"/>
    </row>
    <row r="682" spans="1:2" ht="14.25" x14ac:dyDescent="0.2">
      <c r="A682" s="111"/>
      <c r="B682" s="93"/>
    </row>
    <row r="683" spans="1:2" ht="14.25" x14ac:dyDescent="0.2">
      <c r="A683" s="111"/>
      <c r="B683" s="93"/>
    </row>
    <row r="684" spans="1:2" ht="14.25" x14ac:dyDescent="0.2">
      <c r="A684" s="111"/>
      <c r="B684" s="93"/>
    </row>
    <row r="685" spans="1:2" ht="14.25" x14ac:dyDescent="0.2">
      <c r="A685" s="111"/>
      <c r="B685" s="93"/>
    </row>
    <row r="686" spans="1:2" ht="14.25" x14ac:dyDescent="0.2">
      <c r="A686" s="111"/>
      <c r="B686" s="93"/>
    </row>
    <row r="687" spans="1:2" ht="14.25" x14ac:dyDescent="0.2">
      <c r="A687" s="111"/>
      <c r="B687" s="93"/>
    </row>
    <row r="688" spans="1:2" ht="14.25" x14ac:dyDescent="0.2">
      <c r="A688" s="111"/>
      <c r="B688" s="93"/>
    </row>
    <row r="689" spans="1:2" ht="14.25" x14ac:dyDescent="0.2">
      <c r="A689" s="111"/>
      <c r="B689" s="93"/>
    </row>
    <row r="690" spans="1:2" ht="14.25" x14ac:dyDescent="0.2">
      <c r="A690" s="111"/>
      <c r="B690" s="93"/>
    </row>
    <row r="691" spans="1:2" ht="14.25" x14ac:dyDescent="0.2">
      <c r="A691" s="111"/>
      <c r="B691" s="93"/>
    </row>
    <row r="692" spans="1:2" ht="14.25" x14ac:dyDescent="0.2">
      <c r="A692" s="111"/>
      <c r="B692" s="93"/>
    </row>
    <row r="693" spans="1:2" ht="14.25" x14ac:dyDescent="0.2">
      <c r="A693" s="111"/>
      <c r="B693" s="93"/>
    </row>
    <row r="694" spans="1:2" ht="14.25" x14ac:dyDescent="0.2">
      <c r="A694" s="111"/>
      <c r="B694" s="93"/>
    </row>
    <row r="695" spans="1:2" ht="14.25" x14ac:dyDescent="0.2">
      <c r="A695" s="111"/>
      <c r="B695" s="93"/>
    </row>
    <row r="696" spans="1:2" ht="14.25" x14ac:dyDescent="0.2">
      <c r="A696" s="111"/>
      <c r="B696" s="93"/>
    </row>
    <row r="697" spans="1:2" ht="14.25" x14ac:dyDescent="0.2">
      <c r="A697" s="111"/>
      <c r="B697" s="93"/>
    </row>
    <row r="698" spans="1:2" ht="14.25" x14ac:dyDescent="0.2">
      <c r="A698" s="111"/>
      <c r="B698" s="93"/>
    </row>
    <row r="699" spans="1:2" ht="14.25" x14ac:dyDescent="0.2">
      <c r="A699" s="111"/>
      <c r="B699" s="93"/>
    </row>
    <row r="700" spans="1:2" ht="14.25" x14ac:dyDescent="0.2">
      <c r="A700" s="111"/>
      <c r="B700" s="93"/>
    </row>
    <row r="701" spans="1:2" ht="14.25" x14ac:dyDescent="0.2">
      <c r="A701" s="111"/>
      <c r="B701" s="93"/>
    </row>
    <row r="702" spans="1:2" ht="14.25" x14ac:dyDescent="0.2">
      <c r="A702" s="111"/>
      <c r="B702" s="93"/>
    </row>
    <row r="703" spans="1:2" ht="14.25" x14ac:dyDescent="0.2">
      <c r="A703" s="111"/>
      <c r="B703" s="93"/>
    </row>
    <row r="704" spans="1:2" ht="14.25" x14ac:dyDescent="0.2">
      <c r="A704" s="111"/>
      <c r="B704" s="93"/>
    </row>
    <row r="705" spans="1:2" ht="14.25" x14ac:dyDescent="0.2">
      <c r="A705" s="111"/>
      <c r="B705" s="93"/>
    </row>
    <row r="706" spans="1:2" ht="14.25" x14ac:dyDescent="0.2">
      <c r="A706" s="111"/>
      <c r="B706" s="93"/>
    </row>
    <row r="707" spans="1:2" ht="14.25" x14ac:dyDescent="0.2">
      <c r="A707" s="111"/>
      <c r="B707" s="93"/>
    </row>
    <row r="708" spans="1:2" ht="14.25" x14ac:dyDescent="0.2">
      <c r="A708" s="111"/>
      <c r="B708" s="93"/>
    </row>
    <row r="709" spans="1:2" ht="14.25" x14ac:dyDescent="0.2">
      <c r="A709" s="111"/>
      <c r="B709" s="93"/>
    </row>
    <row r="710" spans="1:2" ht="14.25" x14ac:dyDescent="0.2">
      <c r="A710" s="111"/>
      <c r="B710" s="93"/>
    </row>
    <row r="711" spans="1:2" ht="14.25" x14ac:dyDescent="0.2">
      <c r="A711" s="111"/>
      <c r="B711" s="93"/>
    </row>
    <row r="712" spans="1:2" ht="14.25" x14ac:dyDescent="0.2">
      <c r="A712" s="111"/>
      <c r="B712" s="93"/>
    </row>
    <row r="713" spans="1:2" ht="14.25" x14ac:dyDescent="0.2">
      <c r="A713" s="111"/>
      <c r="B713" s="93"/>
    </row>
    <row r="714" spans="1:2" ht="14.25" x14ac:dyDescent="0.2">
      <c r="A714" s="111"/>
      <c r="B714" s="93"/>
    </row>
    <row r="715" spans="1:2" ht="14.25" x14ac:dyDescent="0.2">
      <c r="A715" s="111"/>
      <c r="B715" s="93"/>
    </row>
    <row r="716" spans="1:2" ht="14.25" x14ac:dyDescent="0.2">
      <c r="A716" s="111"/>
      <c r="B716" s="93"/>
    </row>
    <row r="717" spans="1:2" ht="14.25" x14ac:dyDescent="0.2">
      <c r="A717" s="111"/>
      <c r="B717" s="93"/>
    </row>
    <row r="718" spans="1:2" ht="14.25" x14ac:dyDescent="0.2">
      <c r="A718" s="111"/>
      <c r="B718" s="93"/>
    </row>
    <row r="719" spans="1:2" ht="14.25" x14ac:dyDescent="0.2">
      <c r="A719" s="111"/>
      <c r="B719" s="93"/>
    </row>
    <row r="720" spans="1:2" ht="14.25" x14ac:dyDescent="0.2">
      <c r="A720" s="111"/>
      <c r="B720" s="93"/>
    </row>
    <row r="721" spans="1:2" ht="14.25" x14ac:dyDescent="0.2">
      <c r="A721" s="111"/>
      <c r="B721" s="93"/>
    </row>
    <row r="722" spans="1:2" ht="14.25" x14ac:dyDescent="0.2">
      <c r="A722" s="111"/>
      <c r="B722" s="93"/>
    </row>
    <row r="723" spans="1:2" ht="14.25" x14ac:dyDescent="0.2">
      <c r="A723" s="111"/>
      <c r="B723" s="93"/>
    </row>
    <row r="724" spans="1:2" ht="14.25" x14ac:dyDescent="0.2">
      <c r="A724" s="111"/>
      <c r="B724" s="93"/>
    </row>
    <row r="725" spans="1:2" ht="14.25" x14ac:dyDescent="0.2">
      <c r="A725" s="111"/>
      <c r="B725" s="93"/>
    </row>
    <row r="726" spans="1:2" ht="14.25" x14ac:dyDescent="0.2">
      <c r="A726" s="111"/>
      <c r="B726" s="93"/>
    </row>
    <row r="727" spans="1:2" ht="14.25" x14ac:dyDescent="0.2">
      <c r="A727" s="111"/>
      <c r="B727" s="93"/>
    </row>
    <row r="728" spans="1:2" ht="14.25" x14ac:dyDescent="0.2">
      <c r="A728" s="111"/>
      <c r="B728" s="93"/>
    </row>
    <row r="729" spans="1:2" ht="14.25" x14ac:dyDescent="0.2">
      <c r="A729" s="111"/>
      <c r="B729" s="93"/>
    </row>
    <row r="730" spans="1:2" ht="14.25" x14ac:dyDescent="0.2">
      <c r="A730" s="111"/>
      <c r="B730" s="93"/>
    </row>
    <row r="731" spans="1:2" ht="14.25" x14ac:dyDescent="0.2">
      <c r="A731" s="111"/>
      <c r="B731" s="93"/>
    </row>
    <row r="732" spans="1:2" ht="14.25" x14ac:dyDescent="0.2">
      <c r="A732" s="111"/>
      <c r="B732" s="93"/>
    </row>
    <row r="733" spans="1:2" ht="14.25" x14ac:dyDescent="0.2">
      <c r="A733" s="111"/>
      <c r="B733" s="93"/>
    </row>
    <row r="734" spans="1:2" ht="14.25" x14ac:dyDescent="0.2">
      <c r="A734" s="111"/>
      <c r="B734" s="93"/>
    </row>
    <row r="735" spans="1:2" ht="14.25" x14ac:dyDescent="0.2">
      <c r="A735" s="111"/>
      <c r="B735" s="93"/>
    </row>
    <row r="736" spans="1:2" ht="14.25" x14ac:dyDescent="0.2">
      <c r="A736" s="111"/>
      <c r="B736" s="93"/>
    </row>
    <row r="737" spans="1:2" ht="14.25" x14ac:dyDescent="0.2">
      <c r="A737" s="111"/>
      <c r="B737" s="93"/>
    </row>
    <row r="738" spans="1:2" ht="14.25" x14ac:dyDescent="0.2">
      <c r="A738" s="111"/>
      <c r="B738" s="93"/>
    </row>
    <row r="739" spans="1:2" ht="14.25" x14ac:dyDescent="0.2">
      <c r="A739" s="111"/>
      <c r="B739" s="93"/>
    </row>
    <row r="740" spans="1:2" ht="14.25" x14ac:dyDescent="0.2">
      <c r="A740" s="111"/>
      <c r="B740" s="93"/>
    </row>
    <row r="741" spans="1:2" ht="14.25" x14ac:dyDescent="0.2">
      <c r="A741" s="111"/>
      <c r="B741" s="93"/>
    </row>
    <row r="742" spans="1:2" ht="14.25" x14ac:dyDescent="0.2">
      <c r="A742" s="111"/>
      <c r="B742" s="93"/>
    </row>
    <row r="743" spans="1:2" ht="14.25" x14ac:dyDescent="0.2">
      <c r="A743" s="111"/>
      <c r="B743" s="93"/>
    </row>
    <row r="744" spans="1:2" ht="14.25" x14ac:dyDescent="0.2">
      <c r="A744" s="111"/>
      <c r="B744" s="93"/>
    </row>
    <row r="745" spans="1:2" ht="14.25" x14ac:dyDescent="0.2">
      <c r="A745" s="111"/>
      <c r="B745" s="93"/>
    </row>
    <row r="746" spans="1:2" ht="14.25" x14ac:dyDescent="0.2">
      <c r="A746" s="111"/>
      <c r="B746" s="93"/>
    </row>
    <row r="747" spans="1:2" ht="14.25" x14ac:dyDescent="0.2">
      <c r="A747" s="111"/>
      <c r="B747" s="93"/>
    </row>
    <row r="748" spans="1:2" ht="14.25" x14ac:dyDescent="0.2">
      <c r="A748" s="111"/>
      <c r="B748" s="93"/>
    </row>
    <row r="749" spans="1:2" ht="14.25" x14ac:dyDescent="0.2">
      <c r="A749" s="111"/>
      <c r="B749" s="93"/>
    </row>
    <row r="750" spans="1:2" ht="14.25" x14ac:dyDescent="0.2">
      <c r="A750" s="111"/>
      <c r="B750" s="93"/>
    </row>
    <row r="751" spans="1:2" ht="14.25" x14ac:dyDescent="0.2">
      <c r="A751" s="111"/>
      <c r="B751" s="93"/>
    </row>
    <row r="752" spans="1:2" ht="14.25" x14ac:dyDescent="0.2">
      <c r="A752" s="111"/>
      <c r="B752" s="93"/>
    </row>
    <row r="753" spans="1:2" ht="14.25" x14ac:dyDescent="0.2">
      <c r="A753" s="111"/>
      <c r="B753" s="93"/>
    </row>
    <row r="754" spans="1:2" ht="14.25" x14ac:dyDescent="0.2">
      <c r="A754" s="111"/>
      <c r="B754" s="93"/>
    </row>
    <row r="755" spans="1:2" ht="14.25" x14ac:dyDescent="0.2">
      <c r="A755" s="111"/>
      <c r="B755" s="93"/>
    </row>
    <row r="756" spans="1:2" ht="14.25" x14ac:dyDescent="0.2">
      <c r="A756" s="111"/>
      <c r="B756" s="93"/>
    </row>
    <row r="757" spans="1:2" ht="14.25" x14ac:dyDescent="0.2">
      <c r="A757" s="111"/>
      <c r="B757" s="93"/>
    </row>
    <row r="758" spans="1:2" ht="14.25" x14ac:dyDescent="0.2">
      <c r="A758" s="111"/>
      <c r="B758" s="93"/>
    </row>
    <row r="759" spans="1:2" ht="14.25" x14ac:dyDescent="0.2">
      <c r="A759" s="111"/>
      <c r="B759" s="93"/>
    </row>
    <row r="760" spans="1:2" ht="14.25" x14ac:dyDescent="0.2">
      <c r="A760" s="111"/>
      <c r="B760" s="93"/>
    </row>
    <row r="761" spans="1:2" ht="14.25" x14ac:dyDescent="0.2">
      <c r="A761" s="111"/>
      <c r="B761" s="93"/>
    </row>
    <row r="762" spans="1:2" ht="14.25" x14ac:dyDescent="0.2">
      <c r="A762" s="111"/>
      <c r="B762" s="93"/>
    </row>
    <row r="763" spans="1:2" ht="14.25" x14ac:dyDescent="0.2">
      <c r="A763" s="111"/>
      <c r="B763" s="93"/>
    </row>
    <row r="764" spans="1:2" ht="14.25" x14ac:dyDescent="0.2">
      <c r="A764" s="111"/>
      <c r="B764" s="93"/>
    </row>
    <row r="765" spans="1:2" ht="14.25" x14ac:dyDescent="0.2">
      <c r="A765" s="111"/>
      <c r="B765" s="93"/>
    </row>
    <row r="766" spans="1:2" ht="14.25" x14ac:dyDescent="0.2">
      <c r="A766" s="111"/>
      <c r="B766" s="93"/>
    </row>
    <row r="767" spans="1:2" ht="14.25" x14ac:dyDescent="0.2">
      <c r="A767" s="111"/>
      <c r="B767" s="93"/>
    </row>
    <row r="768" spans="1:2" ht="14.25" x14ac:dyDescent="0.2">
      <c r="A768" s="111"/>
      <c r="B768" s="93"/>
    </row>
    <row r="769" spans="1:2" ht="14.25" x14ac:dyDescent="0.2">
      <c r="A769" s="111"/>
      <c r="B769" s="93"/>
    </row>
    <row r="770" spans="1:2" ht="14.25" x14ac:dyDescent="0.2">
      <c r="A770" s="111"/>
      <c r="B770" s="93"/>
    </row>
    <row r="771" spans="1:2" ht="14.25" x14ac:dyDescent="0.2">
      <c r="A771" s="111"/>
      <c r="B771" s="93"/>
    </row>
    <row r="772" spans="1:2" ht="14.25" x14ac:dyDescent="0.2">
      <c r="A772" s="111"/>
      <c r="B772" s="93"/>
    </row>
    <row r="773" spans="1:2" ht="14.25" x14ac:dyDescent="0.2">
      <c r="A773" s="111"/>
      <c r="B773" s="93"/>
    </row>
    <row r="774" spans="1:2" ht="14.25" x14ac:dyDescent="0.2">
      <c r="A774" s="111"/>
      <c r="B774" s="93"/>
    </row>
    <row r="775" spans="1:2" ht="14.25" x14ac:dyDescent="0.2">
      <c r="A775" s="111"/>
      <c r="B775" s="93"/>
    </row>
    <row r="776" spans="1:2" ht="14.25" x14ac:dyDescent="0.2">
      <c r="A776" s="111"/>
      <c r="B776" s="93"/>
    </row>
    <row r="777" spans="1:2" ht="14.25" x14ac:dyDescent="0.2">
      <c r="A777" s="111"/>
      <c r="B777" s="93"/>
    </row>
    <row r="778" spans="1:2" ht="14.25" x14ac:dyDescent="0.2">
      <c r="A778" s="111"/>
      <c r="B778" s="93"/>
    </row>
    <row r="779" spans="1:2" ht="14.25" x14ac:dyDescent="0.2">
      <c r="A779" s="111"/>
      <c r="B779" s="93"/>
    </row>
    <row r="780" spans="1:2" ht="14.25" x14ac:dyDescent="0.2">
      <c r="A780" s="111"/>
      <c r="B780" s="93"/>
    </row>
    <row r="781" spans="1:2" ht="14.25" x14ac:dyDescent="0.2">
      <c r="A781" s="111"/>
      <c r="B781" s="93"/>
    </row>
    <row r="782" spans="1:2" ht="14.25" x14ac:dyDescent="0.2">
      <c r="A782" s="111"/>
      <c r="B782" s="93"/>
    </row>
    <row r="783" spans="1:2" ht="14.25" x14ac:dyDescent="0.2">
      <c r="A783" s="111"/>
      <c r="B783" s="93"/>
    </row>
    <row r="784" spans="1:2" ht="14.25" x14ac:dyDescent="0.2">
      <c r="A784" s="111"/>
      <c r="B784" s="93"/>
    </row>
    <row r="785" spans="1:2" ht="14.25" x14ac:dyDescent="0.2">
      <c r="A785" s="111"/>
      <c r="B785" s="93"/>
    </row>
    <row r="786" spans="1:2" ht="14.25" x14ac:dyDescent="0.2">
      <c r="A786" s="111"/>
      <c r="B786" s="93"/>
    </row>
    <row r="787" spans="1:2" ht="14.25" x14ac:dyDescent="0.2">
      <c r="A787" s="111"/>
      <c r="B787" s="93"/>
    </row>
    <row r="788" spans="1:2" ht="14.25" x14ac:dyDescent="0.2">
      <c r="A788" s="111"/>
      <c r="B788" s="93"/>
    </row>
    <row r="789" spans="1:2" ht="14.25" x14ac:dyDescent="0.2">
      <c r="A789" s="111"/>
      <c r="B789" s="93"/>
    </row>
    <row r="790" spans="1:2" ht="14.25" x14ac:dyDescent="0.2">
      <c r="A790" s="111"/>
      <c r="B790" s="93"/>
    </row>
    <row r="791" spans="1:2" ht="14.25" x14ac:dyDescent="0.2">
      <c r="A791" s="111"/>
      <c r="B791" s="93"/>
    </row>
    <row r="792" spans="1:2" ht="14.25" x14ac:dyDescent="0.2">
      <c r="A792" s="111"/>
      <c r="B792" s="93"/>
    </row>
    <row r="793" spans="1:2" ht="14.25" x14ac:dyDescent="0.2">
      <c r="A793" s="111"/>
      <c r="B793" s="93"/>
    </row>
    <row r="794" spans="1:2" ht="14.25" x14ac:dyDescent="0.2">
      <c r="A794" s="111"/>
      <c r="B794" s="93"/>
    </row>
    <row r="795" spans="1:2" ht="14.25" x14ac:dyDescent="0.2">
      <c r="A795" s="111"/>
      <c r="B795" s="93"/>
    </row>
    <row r="796" spans="1:2" ht="14.25" x14ac:dyDescent="0.2">
      <c r="A796" s="111"/>
      <c r="B796" s="93"/>
    </row>
    <row r="797" spans="1:2" ht="14.25" x14ac:dyDescent="0.2">
      <c r="A797" s="111"/>
      <c r="B797" s="93"/>
    </row>
    <row r="798" spans="1:2" ht="14.25" x14ac:dyDescent="0.2">
      <c r="A798" s="111"/>
      <c r="B798" s="93"/>
    </row>
    <row r="799" spans="1:2" ht="14.25" x14ac:dyDescent="0.2">
      <c r="A799" s="111"/>
      <c r="B799" s="93"/>
    </row>
    <row r="800" spans="1:2" ht="14.25" x14ac:dyDescent="0.2">
      <c r="A800" s="111"/>
      <c r="B800" s="93"/>
    </row>
    <row r="801" spans="1:2" ht="14.25" x14ac:dyDescent="0.2">
      <c r="A801" s="111"/>
      <c r="B801" s="93"/>
    </row>
    <row r="802" spans="1:2" ht="14.25" x14ac:dyDescent="0.2">
      <c r="A802" s="111"/>
      <c r="B802" s="93"/>
    </row>
    <row r="803" spans="1:2" ht="14.25" x14ac:dyDescent="0.2">
      <c r="A803" s="111"/>
      <c r="B803" s="93"/>
    </row>
    <row r="804" spans="1:2" ht="14.25" x14ac:dyDescent="0.2">
      <c r="A804" s="111"/>
      <c r="B804" s="93"/>
    </row>
    <row r="805" spans="1:2" ht="14.25" x14ac:dyDescent="0.2">
      <c r="A805" s="111"/>
      <c r="B805" s="93"/>
    </row>
    <row r="806" spans="1:2" ht="14.25" x14ac:dyDescent="0.2">
      <c r="A806" s="111"/>
      <c r="B806" s="93"/>
    </row>
    <row r="807" spans="1:2" ht="14.25" x14ac:dyDescent="0.2">
      <c r="A807" s="111"/>
      <c r="B807" s="93"/>
    </row>
    <row r="808" spans="1:2" ht="14.25" x14ac:dyDescent="0.2">
      <c r="A808" s="111"/>
      <c r="B808" s="93"/>
    </row>
    <row r="809" spans="1:2" ht="14.25" x14ac:dyDescent="0.2">
      <c r="A809" s="111"/>
      <c r="B809" s="93"/>
    </row>
    <row r="810" spans="1:2" ht="14.25" x14ac:dyDescent="0.2">
      <c r="A810" s="111"/>
      <c r="B810" s="93"/>
    </row>
    <row r="811" spans="1:2" ht="14.25" x14ac:dyDescent="0.2">
      <c r="A811" s="111"/>
      <c r="B811" s="93"/>
    </row>
    <row r="812" spans="1:2" ht="14.25" x14ac:dyDescent="0.2">
      <c r="A812" s="111"/>
      <c r="B812" s="93"/>
    </row>
    <row r="813" spans="1:2" ht="14.25" x14ac:dyDescent="0.2">
      <c r="A813" s="111"/>
      <c r="B813" s="93"/>
    </row>
    <row r="814" spans="1:2" ht="14.25" x14ac:dyDescent="0.2">
      <c r="A814" s="111"/>
      <c r="B814" s="93"/>
    </row>
    <row r="815" spans="1:2" ht="14.25" x14ac:dyDescent="0.2">
      <c r="A815" s="111"/>
      <c r="B815" s="93"/>
    </row>
    <row r="816" spans="1:2" ht="14.25" x14ac:dyDescent="0.2">
      <c r="A816" s="111"/>
      <c r="B816" s="93"/>
    </row>
    <row r="817" spans="1:2" ht="14.25" x14ac:dyDescent="0.2">
      <c r="A817" s="111"/>
      <c r="B817" s="93"/>
    </row>
    <row r="818" spans="1:2" ht="14.25" x14ac:dyDescent="0.2">
      <c r="A818" s="111"/>
      <c r="B818" s="93"/>
    </row>
    <row r="819" spans="1:2" ht="14.25" x14ac:dyDescent="0.2">
      <c r="A819" s="111"/>
      <c r="B819" s="93"/>
    </row>
    <row r="820" spans="1:2" ht="14.25" x14ac:dyDescent="0.2">
      <c r="A820" s="111"/>
      <c r="B820" s="93"/>
    </row>
    <row r="821" spans="1:2" ht="14.25" x14ac:dyDescent="0.2">
      <c r="A821" s="111"/>
      <c r="B821" s="93"/>
    </row>
    <row r="822" spans="1:2" ht="14.25" x14ac:dyDescent="0.2">
      <c r="A822" s="111"/>
      <c r="B822" s="93"/>
    </row>
    <row r="823" spans="1:2" ht="14.25" x14ac:dyDescent="0.2">
      <c r="A823" s="111"/>
      <c r="B823" s="93"/>
    </row>
    <row r="824" spans="1:2" ht="14.25" x14ac:dyDescent="0.2">
      <c r="A824" s="111"/>
      <c r="B824" s="93"/>
    </row>
    <row r="825" spans="1:2" ht="14.25" x14ac:dyDescent="0.2">
      <c r="A825" s="111"/>
      <c r="B825" s="93"/>
    </row>
    <row r="826" spans="1:2" ht="14.25" x14ac:dyDescent="0.2">
      <c r="A826" s="111"/>
      <c r="B826" s="93"/>
    </row>
    <row r="827" spans="1:2" ht="14.25" x14ac:dyDescent="0.2">
      <c r="A827" s="111"/>
      <c r="B827" s="93"/>
    </row>
    <row r="828" spans="1:2" ht="14.25" x14ac:dyDescent="0.2">
      <c r="A828" s="111"/>
      <c r="B828" s="93"/>
    </row>
    <row r="829" spans="1:2" ht="14.25" x14ac:dyDescent="0.2">
      <c r="A829" s="111"/>
      <c r="B829" s="93"/>
    </row>
    <row r="830" spans="1:2" ht="14.25" x14ac:dyDescent="0.2">
      <c r="A830" s="111"/>
      <c r="B830" s="93"/>
    </row>
    <row r="831" spans="1:2" ht="14.25" x14ac:dyDescent="0.2">
      <c r="A831" s="111"/>
      <c r="B831" s="93"/>
    </row>
    <row r="832" spans="1:2" ht="14.25" x14ac:dyDescent="0.2">
      <c r="A832" s="111"/>
      <c r="B832" s="93"/>
    </row>
    <row r="833" spans="1:2" ht="14.25" x14ac:dyDescent="0.2">
      <c r="A833" s="111"/>
      <c r="B833" s="93"/>
    </row>
    <row r="834" spans="1:2" ht="14.25" x14ac:dyDescent="0.2">
      <c r="A834" s="111"/>
      <c r="B834" s="93"/>
    </row>
    <row r="835" spans="1:2" ht="14.25" x14ac:dyDescent="0.2">
      <c r="A835" s="111"/>
      <c r="B835" s="93"/>
    </row>
    <row r="836" spans="1:2" ht="14.25" x14ac:dyDescent="0.2">
      <c r="A836" s="111"/>
      <c r="B836" s="93"/>
    </row>
    <row r="837" spans="1:2" ht="14.25" x14ac:dyDescent="0.2">
      <c r="A837" s="111"/>
      <c r="B837" s="93"/>
    </row>
    <row r="838" spans="1:2" ht="14.25" x14ac:dyDescent="0.2">
      <c r="A838" s="111"/>
      <c r="B838" s="93"/>
    </row>
    <row r="839" spans="1:2" ht="14.25" x14ac:dyDescent="0.2">
      <c r="A839" s="111"/>
      <c r="B839" s="93"/>
    </row>
    <row r="840" spans="1:2" ht="14.25" x14ac:dyDescent="0.2">
      <c r="A840" s="111"/>
      <c r="B840" s="93"/>
    </row>
    <row r="841" spans="1:2" ht="14.25" x14ac:dyDescent="0.2">
      <c r="A841" s="111"/>
      <c r="B841" s="93"/>
    </row>
    <row r="842" spans="1:2" ht="14.25" x14ac:dyDescent="0.2">
      <c r="A842" s="111"/>
      <c r="B842" s="93"/>
    </row>
    <row r="843" spans="1:2" ht="14.25" x14ac:dyDescent="0.2">
      <c r="A843" s="111"/>
      <c r="B843" s="93"/>
    </row>
    <row r="844" spans="1:2" ht="14.25" x14ac:dyDescent="0.2">
      <c r="A844" s="111"/>
      <c r="B844" s="93"/>
    </row>
    <row r="845" spans="1:2" ht="14.25" x14ac:dyDescent="0.2">
      <c r="A845" s="111"/>
      <c r="B845" s="93"/>
    </row>
    <row r="846" spans="1:2" ht="14.25" x14ac:dyDescent="0.2">
      <c r="A846" s="111"/>
      <c r="B846" s="93"/>
    </row>
    <row r="847" spans="1:2" ht="14.25" x14ac:dyDescent="0.2">
      <c r="A847" s="111"/>
      <c r="B847" s="93"/>
    </row>
    <row r="848" spans="1:2" ht="14.25" x14ac:dyDescent="0.2">
      <c r="A848" s="111"/>
      <c r="B848" s="93"/>
    </row>
    <row r="849" spans="1:2" ht="14.25" x14ac:dyDescent="0.2">
      <c r="A849" s="111"/>
      <c r="B849" s="93"/>
    </row>
    <row r="850" spans="1:2" ht="14.25" x14ac:dyDescent="0.2">
      <c r="A850" s="111"/>
      <c r="B850" s="93"/>
    </row>
    <row r="851" spans="1:2" ht="14.25" x14ac:dyDescent="0.2">
      <c r="A851" s="111"/>
      <c r="B851" s="93"/>
    </row>
    <row r="852" spans="1:2" ht="14.25" x14ac:dyDescent="0.2">
      <c r="A852" s="111"/>
      <c r="B852" s="93"/>
    </row>
    <row r="853" spans="1:2" ht="14.25" x14ac:dyDescent="0.2">
      <c r="A853" s="111"/>
      <c r="B853" s="93"/>
    </row>
    <row r="854" spans="1:2" ht="14.25" x14ac:dyDescent="0.2">
      <c r="A854" s="111"/>
      <c r="B854" s="93"/>
    </row>
    <row r="855" spans="1:2" ht="14.25" x14ac:dyDescent="0.2">
      <c r="A855" s="111"/>
      <c r="B855" s="93"/>
    </row>
    <row r="856" spans="1:2" ht="14.25" x14ac:dyDescent="0.2">
      <c r="A856" s="111"/>
      <c r="B856" s="93"/>
    </row>
    <row r="857" spans="1:2" ht="14.25" x14ac:dyDescent="0.2">
      <c r="A857" s="111"/>
      <c r="B857" s="93"/>
    </row>
    <row r="858" spans="1:2" ht="14.25" x14ac:dyDescent="0.2">
      <c r="A858" s="111"/>
      <c r="B858" s="93"/>
    </row>
    <row r="859" spans="1:2" ht="14.25" x14ac:dyDescent="0.2">
      <c r="A859" s="111"/>
      <c r="B859" s="93"/>
    </row>
    <row r="860" spans="1:2" ht="14.25" x14ac:dyDescent="0.2">
      <c r="A860" s="111"/>
      <c r="B860" s="93"/>
    </row>
    <row r="861" spans="1:2" ht="14.25" x14ac:dyDescent="0.2">
      <c r="A861" s="111"/>
      <c r="B861" s="93"/>
    </row>
    <row r="862" spans="1:2" ht="14.25" x14ac:dyDescent="0.2">
      <c r="A862" s="111"/>
      <c r="B862" s="93"/>
    </row>
    <row r="863" spans="1:2" ht="14.25" x14ac:dyDescent="0.2">
      <c r="A863" s="111"/>
      <c r="B863" s="93"/>
    </row>
    <row r="864" spans="1:2" ht="14.25" x14ac:dyDescent="0.2">
      <c r="A864" s="111"/>
      <c r="B864" s="93"/>
    </row>
    <row r="865" spans="1:2" ht="14.25" x14ac:dyDescent="0.2">
      <c r="A865" s="111"/>
      <c r="B865" s="93"/>
    </row>
    <row r="866" spans="1:2" ht="14.25" x14ac:dyDescent="0.2">
      <c r="A866" s="111"/>
      <c r="B866" s="93"/>
    </row>
    <row r="867" spans="1:2" ht="14.25" x14ac:dyDescent="0.2">
      <c r="A867" s="111"/>
      <c r="B867" s="93"/>
    </row>
    <row r="868" spans="1:2" ht="14.25" x14ac:dyDescent="0.2">
      <c r="A868" s="111"/>
      <c r="B868" s="93"/>
    </row>
    <row r="869" spans="1:2" ht="14.25" x14ac:dyDescent="0.2">
      <c r="A869" s="111"/>
      <c r="B869" s="93"/>
    </row>
    <row r="870" spans="1:2" ht="14.25" x14ac:dyDescent="0.2">
      <c r="A870" s="111"/>
      <c r="B870" s="93"/>
    </row>
    <row r="871" spans="1:2" ht="14.25" x14ac:dyDescent="0.2">
      <c r="A871" s="111"/>
      <c r="B871" s="93"/>
    </row>
    <row r="872" spans="1:2" ht="14.25" x14ac:dyDescent="0.2">
      <c r="A872" s="111"/>
      <c r="B872" s="93"/>
    </row>
    <row r="873" spans="1:2" ht="14.25" x14ac:dyDescent="0.2">
      <c r="A873" s="111"/>
      <c r="B873" s="93"/>
    </row>
    <row r="874" spans="1:2" ht="14.25" x14ac:dyDescent="0.2">
      <c r="A874" s="111"/>
      <c r="B874" s="93"/>
    </row>
    <row r="875" spans="1:2" ht="14.25" x14ac:dyDescent="0.2">
      <c r="A875" s="111"/>
      <c r="B875" s="93"/>
    </row>
    <row r="876" spans="1:2" ht="14.25" x14ac:dyDescent="0.2">
      <c r="A876" s="111"/>
      <c r="B876" s="93"/>
    </row>
    <row r="877" spans="1:2" ht="14.25" x14ac:dyDescent="0.2">
      <c r="A877" s="111"/>
      <c r="B877" s="93"/>
    </row>
    <row r="878" spans="1:2" ht="14.25" x14ac:dyDescent="0.2">
      <c r="A878" s="111"/>
      <c r="B878" s="93"/>
    </row>
    <row r="879" spans="1:2" ht="14.25" x14ac:dyDescent="0.2">
      <c r="A879" s="111"/>
      <c r="B879" s="93"/>
    </row>
    <row r="880" spans="1:2" ht="14.25" x14ac:dyDescent="0.2">
      <c r="A880" s="111"/>
      <c r="B880" s="93"/>
    </row>
    <row r="881" spans="1:2" ht="14.25" x14ac:dyDescent="0.2">
      <c r="A881" s="111"/>
      <c r="B881" s="93"/>
    </row>
    <row r="882" spans="1:2" ht="14.25" x14ac:dyDescent="0.2">
      <c r="A882" s="111"/>
      <c r="B882" s="93"/>
    </row>
    <row r="883" spans="1:2" ht="14.25" x14ac:dyDescent="0.2">
      <c r="A883" s="111"/>
      <c r="B883" s="93"/>
    </row>
    <row r="884" spans="1:2" ht="14.25" x14ac:dyDescent="0.2">
      <c r="A884" s="111"/>
      <c r="B884" s="93"/>
    </row>
    <row r="885" spans="1:2" ht="14.25" x14ac:dyDescent="0.2">
      <c r="A885" s="111"/>
      <c r="B885" s="93"/>
    </row>
    <row r="886" spans="1:2" ht="14.25" x14ac:dyDescent="0.2">
      <c r="A886" s="111"/>
      <c r="B886" s="93"/>
    </row>
    <row r="887" spans="1:2" ht="14.25" x14ac:dyDescent="0.2">
      <c r="A887" s="111"/>
      <c r="B887" s="93"/>
    </row>
    <row r="888" spans="1:2" ht="14.25" x14ac:dyDescent="0.2">
      <c r="A888" s="111"/>
      <c r="B888" s="93"/>
    </row>
    <row r="889" spans="1:2" ht="14.25" x14ac:dyDescent="0.2">
      <c r="A889" s="111"/>
      <c r="B889" s="93"/>
    </row>
    <row r="890" spans="1:2" ht="14.25" x14ac:dyDescent="0.2">
      <c r="A890" s="111"/>
      <c r="B890" s="93"/>
    </row>
    <row r="891" spans="1:2" ht="14.25" x14ac:dyDescent="0.2">
      <c r="A891" s="111"/>
      <c r="B891" s="93"/>
    </row>
    <row r="892" spans="1:2" ht="14.25" x14ac:dyDescent="0.2">
      <c r="A892" s="111"/>
      <c r="B892" s="93"/>
    </row>
    <row r="893" spans="1:2" ht="14.25" x14ac:dyDescent="0.2">
      <c r="A893" s="111"/>
      <c r="B893" s="93"/>
    </row>
    <row r="894" spans="1:2" ht="14.25" x14ac:dyDescent="0.2">
      <c r="A894" s="111"/>
      <c r="B894" s="93"/>
    </row>
    <row r="895" spans="1:2" ht="14.25" x14ac:dyDescent="0.2">
      <c r="A895" s="111"/>
      <c r="B895" s="93"/>
    </row>
    <row r="896" spans="1:2" ht="14.25" x14ac:dyDescent="0.2">
      <c r="A896" s="111"/>
      <c r="B896" s="93"/>
    </row>
    <row r="897" spans="1:2" ht="14.25" x14ac:dyDescent="0.2">
      <c r="A897" s="111"/>
      <c r="B897" s="93"/>
    </row>
    <row r="898" spans="1:2" ht="14.25" x14ac:dyDescent="0.2">
      <c r="A898" s="111"/>
      <c r="B898" s="93"/>
    </row>
    <row r="899" spans="1:2" ht="14.25" x14ac:dyDescent="0.2">
      <c r="A899" s="111"/>
      <c r="B899" s="93"/>
    </row>
    <row r="900" spans="1:2" ht="14.25" x14ac:dyDescent="0.2">
      <c r="A900" s="111"/>
      <c r="B900" s="93"/>
    </row>
    <row r="901" spans="1:2" ht="14.25" x14ac:dyDescent="0.2">
      <c r="A901" s="111"/>
      <c r="B901" s="93"/>
    </row>
    <row r="902" spans="1:2" ht="14.25" x14ac:dyDescent="0.2">
      <c r="A902" s="111"/>
      <c r="B902" s="93"/>
    </row>
    <row r="903" spans="1:2" ht="14.25" x14ac:dyDescent="0.2">
      <c r="A903" s="111"/>
      <c r="B903" s="93"/>
    </row>
    <row r="904" spans="1:2" ht="14.25" x14ac:dyDescent="0.2">
      <c r="A904" s="111"/>
      <c r="B904" s="93"/>
    </row>
    <row r="905" spans="1:2" ht="14.25" x14ac:dyDescent="0.2">
      <c r="A905" s="111"/>
      <c r="B905" s="93"/>
    </row>
    <row r="906" spans="1:2" ht="14.25" x14ac:dyDescent="0.2">
      <c r="A906" s="111"/>
      <c r="B906" s="93"/>
    </row>
    <row r="907" spans="1:2" ht="14.25" x14ac:dyDescent="0.2">
      <c r="A907" s="111"/>
      <c r="B907" s="93"/>
    </row>
    <row r="908" spans="1:2" ht="14.25" x14ac:dyDescent="0.2">
      <c r="A908" s="111"/>
      <c r="B908" s="93"/>
    </row>
    <row r="909" spans="1:2" ht="14.25" x14ac:dyDescent="0.2">
      <c r="A909" s="111"/>
      <c r="B909" s="93"/>
    </row>
    <row r="910" spans="1:2" ht="14.25" x14ac:dyDescent="0.2">
      <c r="A910" s="111"/>
      <c r="B910" s="93"/>
    </row>
    <row r="911" spans="1:2" ht="14.25" x14ac:dyDescent="0.2">
      <c r="A911" s="111"/>
      <c r="B911" s="93"/>
    </row>
    <row r="912" spans="1:2" ht="14.25" x14ac:dyDescent="0.2">
      <c r="A912" s="111"/>
      <c r="B912" s="93"/>
    </row>
    <row r="913" spans="1:2" ht="14.25" x14ac:dyDescent="0.2">
      <c r="A913" s="111"/>
      <c r="B913" s="93"/>
    </row>
    <row r="914" spans="1:2" ht="14.25" x14ac:dyDescent="0.2">
      <c r="A914" s="111"/>
      <c r="B914" s="93"/>
    </row>
    <row r="915" spans="1:2" ht="14.25" x14ac:dyDescent="0.2">
      <c r="A915" s="111"/>
      <c r="B915" s="93"/>
    </row>
    <row r="916" spans="1:2" ht="14.25" x14ac:dyDescent="0.2">
      <c r="A916" s="111"/>
      <c r="B916" s="93"/>
    </row>
    <row r="917" spans="1:2" ht="14.25" x14ac:dyDescent="0.2">
      <c r="A917" s="111"/>
      <c r="B917" s="93"/>
    </row>
    <row r="918" spans="1:2" ht="14.25" x14ac:dyDescent="0.2">
      <c r="A918" s="111"/>
      <c r="B918" s="93"/>
    </row>
    <row r="919" spans="1:2" ht="14.25" x14ac:dyDescent="0.2">
      <c r="A919" s="111"/>
      <c r="B919" s="93"/>
    </row>
    <row r="920" spans="1:2" ht="14.25" x14ac:dyDescent="0.2">
      <c r="A920" s="111"/>
      <c r="B920" s="93"/>
    </row>
    <row r="921" spans="1:2" ht="14.25" x14ac:dyDescent="0.2">
      <c r="A921" s="111"/>
      <c r="B921" s="93"/>
    </row>
    <row r="922" spans="1:2" ht="14.25" x14ac:dyDescent="0.2">
      <c r="A922" s="111"/>
      <c r="B922" s="93"/>
    </row>
    <row r="923" spans="1:2" ht="14.25" x14ac:dyDescent="0.2">
      <c r="A923" s="111"/>
      <c r="B923" s="93"/>
    </row>
    <row r="924" spans="1:2" ht="14.25" x14ac:dyDescent="0.2">
      <c r="A924" s="111"/>
      <c r="B924" s="93"/>
    </row>
    <row r="925" spans="1:2" ht="14.25" x14ac:dyDescent="0.2">
      <c r="A925" s="111"/>
      <c r="B925" s="93"/>
    </row>
    <row r="926" spans="1:2" ht="14.25" x14ac:dyDescent="0.2">
      <c r="A926" s="111"/>
      <c r="B926" s="93"/>
    </row>
    <row r="927" spans="1:2" ht="14.25" x14ac:dyDescent="0.2">
      <c r="A927" s="111"/>
      <c r="B927" s="93"/>
    </row>
    <row r="928" spans="1:2" ht="14.25" x14ac:dyDescent="0.2">
      <c r="A928" s="111"/>
      <c r="B928" s="93"/>
    </row>
    <row r="929" spans="1:2" ht="14.25" x14ac:dyDescent="0.2">
      <c r="A929" s="111"/>
      <c r="B929" s="93"/>
    </row>
    <row r="930" spans="1:2" ht="14.25" x14ac:dyDescent="0.2">
      <c r="A930" s="111"/>
      <c r="B930" s="93"/>
    </row>
    <row r="931" spans="1:2" ht="14.25" x14ac:dyDescent="0.2">
      <c r="A931" s="111"/>
      <c r="B931" s="93"/>
    </row>
    <row r="932" spans="1:2" ht="14.25" x14ac:dyDescent="0.2">
      <c r="A932" s="111"/>
      <c r="B932" s="93"/>
    </row>
    <row r="933" spans="1:2" ht="14.25" x14ac:dyDescent="0.2">
      <c r="A933" s="111"/>
      <c r="B933" s="93"/>
    </row>
    <row r="934" spans="1:2" ht="14.25" x14ac:dyDescent="0.2">
      <c r="A934" s="111"/>
      <c r="B934" s="93"/>
    </row>
    <row r="935" spans="1:2" ht="14.25" x14ac:dyDescent="0.2">
      <c r="A935" s="111"/>
      <c r="B935" s="93"/>
    </row>
    <row r="936" spans="1:2" ht="14.25" x14ac:dyDescent="0.2">
      <c r="A936" s="111"/>
      <c r="B936" s="93"/>
    </row>
    <row r="937" spans="1:2" ht="14.25" x14ac:dyDescent="0.2">
      <c r="A937" s="111"/>
      <c r="B937" s="93"/>
    </row>
    <row r="938" spans="1:2" ht="14.25" x14ac:dyDescent="0.2">
      <c r="A938" s="111"/>
      <c r="B938" s="93"/>
    </row>
    <row r="939" spans="1:2" ht="14.25" x14ac:dyDescent="0.2">
      <c r="A939" s="111"/>
      <c r="B939" s="93"/>
    </row>
    <row r="940" spans="1:2" ht="14.25" x14ac:dyDescent="0.2">
      <c r="A940" s="111"/>
      <c r="B940" s="93"/>
    </row>
    <row r="941" spans="1:2" ht="14.25" x14ac:dyDescent="0.2">
      <c r="A941" s="111"/>
      <c r="B941" s="93"/>
    </row>
    <row r="942" spans="1:2" ht="14.25" x14ac:dyDescent="0.2">
      <c r="A942" s="111"/>
      <c r="B942" s="93"/>
    </row>
    <row r="943" spans="1:2" ht="14.25" x14ac:dyDescent="0.2">
      <c r="A943" s="111"/>
      <c r="B943" s="93"/>
    </row>
    <row r="944" spans="1:2" ht="14.25" x14ac:dyDescent="0.2">
      <c r="A944" s="111"/>
      <c r="B944" s="93"/>
    </row>
    <row r="945" spans="1:2" ht="14.25" x14ac:dyDescent="0.2">
      <c r="A945" s="111"/>
      <c r="B945" s="93"/>
    </row>
    <row r="946" spans="1:2" ht="14.25" x14ac:dyDescent="0.2">
      <c r="A946" s="111"/>
      <c r="B946" s="93"/>
    </row>
    <row r="947" spans="1:2" ht="14.25" x14ac:dyDescent="0.2">
      <c r="A947" s="111"/>
      <c r="B947" s="93"/>
    </row>
    <row r="948" spans="1:2" ht="14.25" x14ac:dyDescent="0.2">
      <c r="A948" s="111"/>
      <c r="B948" s="93"/>
    </row>
    <row r="949" spans="1:2" ht="14.25" x14ac:dyDescent="0.2">
      <c r="A949" s="111"/>
      <c r="B949" s="93"/>
    </row>
    <row r="950" spans="1:2" ht="14.25" x14ac:dyDescent="0.2">
      <c r="A950" s="111"/>
      <c r="B950" s="93"/>
    </row>
    <row r="951" spans="1:2" ht="14.25" x14ac:dyDescent="0.2">
      <c r="A951" s="111"/>
      <c r="B951" s="93"/>
    </row>
    <row r="952" spans="1:2" ht="14.25" x14ac:dyDescent="0.2">
      <c r="A952" s="111"/>
      <c r="B952" s="93"/>
    </row>
    <row r="953" spans="1:2" ht="14.25" x14ac:dyDescent="0.2">
      <c r="A953" s="111"/>
      <c r="B953" s="93"/>
    </row>
    <row r="954" spans="1:2" ht="14.25" x14ac:dyDescent="0.2">
      <c r="A954" s="111"/>
      <c r="B954" s="93"/>
    </row>
    <row r="955" spans="1:2" ht="14.25" x14ac:dyDescent="0.2">
      <c r="A955" s="111"/>
      <c r="B955" s="93"/>
    </row>
    <row r="956" spans="1:2" ht="14.25" x14ac:dyDescent="0.2">
      <c r="A956" s="111"/>
      <c r="B956" s="93"/>
    </row>
    <row r="957" spans="1:2" ht="14.25" x14ac:dyDescent="0.2">
      <c r="A957" s="111"/>
      <c r="B957" s="93"/>
    </row>
    <row r="958" spans="1:2" ht="14.25" x14ac:dyDescent="0.2">
      <c r="A958" s="111"/>
      <c r="B958" s="93"/>
    </row>
    <row r="959" spans="1:2" ht="14.25" x14ac:dyDescent="0.2">
      <c r="A959" s="111"/>
      <c r="B959" s="93"/>
    </row>
    <row r="960" spans="1:2" ht="14.25" x14ac:dyDescent="0.2">
      <c r="A960" s="111"/>
      <c r="B960" s="93"/>
    </row>
    <row r="961" spans="1:2" ht="14.25" x14ac:dyDescent="0.2">
      <c r="A961" s="111"/>
      <c r="B961" s="93"/>
    </row>
    <row r="962" spans="1:2" ht="14.25" x14ac:dyDescent="0.2">
      <c r="A962" s="111"/>
      <c r="B962" s="93"/>
    </row>
    <row r="963" spans="1:2" ht="14.25" x14ac:dyDescent="0.2">
      <c r="A963" s="111"/>
      <c r="B963" s="93"/>
    </row>
    <row r="964" spans="1:2" ht="14.25" x14ac:dyDescent="0.2">
      <c r="A964" s="111"/>
      <c r="B964" s="93"/>
    </row>
    <row r="965" spans="1:2" ht="14.25" x14ac:dyDescent="0.2">
      <c r="A965" s="111"/>
      <c r="B965" s="93"/>
    </row>
    <row r="966" spans="1:2" ht="14.25" x14ac:dyDescent="0.2">
      <c r="A966" s="111"/>
      <c r="B966" s="93"/>
    </row>
    <row r="967" spans="1:2" ht="14.25" x14ac:dyDescent="0.2">
      <c r="A967" s="111"/>
      <c r="B967" s="93"/>
    </row>
    <row r="968" spans="1:2" ht="14.25" x14ac:dyDescent="0.2">
      <c r="A968" s="111"/>
      <c r="B968" s="93"/>
    </row>
    <row r="969" spans="1:2" ht="14.25" x14ac:dyDescent="0.2">
      <c r="A969" s="111"/>
      <c r="B969" s="93"/>
    </row>
    <row r="970" spans="1:2" ht="14.25" x14ac:dyDescent="0.2">
      <c r="A970" s="111"/>
      <c r="B970" s="93"/>
    </row>
    <row r="971" spans="1:2" ht="14.25" x14ac:dyDescent="0.2">
      <c r="A971" s="111"/>
      <c r="B971" s="93"/>
    </row>
    <row r="972" spans="1:2" ht="14.25" x14ac:dyDescent="0.2">
      <c r="A972" s="111"/>
      <c r="B972" s="93"/>
    </row>
    <row r="973" spans="1:2" ht="14.25" x14ac:dyDescent="0.2">
      <c r="A973" s="111"/>
      <c r="B973" s="93"/>
    </row>
    <row r="974" spans="1:2" ht="14.25" x14ac:dyDescent="0.2">
      <c r="A974" s="111"/>
      <c r="B974" s="93"/>
    </row>
    <row r="975" spans="1:2" ht="14.25" x14ac:dyDescent="0.2">
      <c r="A975" s="111"/>
      <c r="B975" s="93"/>
    </row>
    <row r="976" spans="1:2" ht="14.25" x14ac:dyDescent="0.2">
      <c r="A976" s="111"/>
      <c r="B976" s="93"/>
    </row>
    <row r="977" spans="1:2" ht="14.25" x14ac:dyDescent="0.2">
      <c r="A977" s="111"/>
      <c r="B977" s="93"/>
    </row>
    <row r="978" spans="1:2" ht="14.25" x14ac:dyDescent="0.2">
      <c r="A978" s="111"/>
      <c r="B978" s="93"/>
    </row>
    <row r="979" spans="1:2" ht="14.25" x14ac:dyDescent="0.2">
      <c r="A979" s="111"/>
      <c r="B979" s="93"/>
    </row>
    <row r="980" spans="1:2" ht="14.25" x14ac:dyDescent="0.2">
      <c r="A980" s="111"/>
      <c r="B980" s="93"/>
    </row>
    <row r="981" spans="1:2" ht="14.25" x14ac:dyDescent="0.2">
      <c r="A981" s="111"/>
      <c r="B981" s="93"/>
    </row>
    <row r="982" spans="1:2" ht="14.25" x14ac:dyDescent="0.2">
      <c r="A982" s="111"/>
      <c r="B982" s="93"/>
    </row>
    <row r="983" spans="1:2" ht="14.25" x14ac:dyDescent="0.2">
      <c r="A983" s="111"/>
      <c r="B983" s="93"/>
    </row>
    <row r="984" spans="1:2" ht="14.25" x14ac:dyDescent="0.2">
      <c r="A984" s="111"/>
      <c r="B984" s="93"/>
    </row>
    <row r="985" spans="1:2" ht="14.25" x14ac:dyDescent="0.2">
      <c r="A985" s="111"/>
      <c r="B985" s="93"/>
    </row>
    <row r="986" spans="1:2" ht="14.25" x14ac:dyDescent="0.2">
      <c r="A986" s="111"/>
      <c r="B986" s="93"/>
    </row>
    <row r="987" spans="1:2" ht="14.25" x14ac:dyDescent="0.2">
      <c r="A987" s="111"/>
      <c r="B987" s="93"/>
    </row>
    <row r="988" spans="1:2" ht="14.25" x14ac:dyDescent="0.2">
      <c r="A988" s="111"/>
      <c r="B988" s="93"/>
    </row>
    <row r="989" spans="1:2" ht="14.25" x14ac:dyDescent="0.2">
      <c r="A989" s="111"/>
      <c r="B989" s="93"/>
    </row>
    <row r="990" spans="1:2" ht="14.25" x14ac:dyDescent="0.2">
      <c r="A990" s="111"/>
      <c r="B990" s="93"/>
    </row>
    <row r="991" spans="1:2" ht="14.25" x14ac:dyDescent="0.2">
      <c r="A991" s="111"/>
      <c r="B991" s="93"/>
    </row>
    <row r="992" spans="1:2" ht="14.25" x14ac:dyDescent="0.2">
      <c r="A992" s="111"/>
      <c r="B992" s="93"/>
    </row>
    <row r="993" spans="1:2" ht="14.25" x14ac:dyDescent="0.2">
      <c r="A993" s="111"/>
      <c r="B993" s="93"/>
    </row>
    <row r="994" spans="1:2" ht="14.25" x14ac:dyDescent="0.2">
      <c r="A994" s="111"/>
      <c r="B994" s="93"/>
    </row>
    <row r="995" spans="1:2" ht="14.25" x14ac:dyDescent="0.2">
      <c r="A995" s="111"/>
      <c r="B995" s="93"/>
    </row>
    <row r="996" spans="1:2" ht="14.25" x14ac:dyDescent="0.2">
      <c r="A996" s="111"/>
      <c r="B996" s="93"/>
    </row>
    <row r="997" spans="1:2" ht="14.25" x14ac:dyDescent="0.2">
      <c r="A997" s="111"/>
      <c r="B997" s="93"/>
    </row>
    <row r="998" spans="1:2" ht="14.25" x14ac:dyDescent="0.2">
      <c r="A998" s="111"/>
      <c r="B998" s="93"/>
    </row>
    <row r="999" spans="1:2" ht="14.25" x14ac:dyDescent="0.2">
      <c r="A999" s="111"/>
      <c r="B999" s="93"/>
    </row>
    <row r="1000" spans="1:2" ht="14.25" x14ac:dyDescent="0.2">
      <c r="A1000" s="111"/>
      <c r="B1000" s="93"/>
    </row>
    <row r="1001" spans="1:2" ht="14.25" x14ac:dyDescent="0.2">
      <c r="A1001" s="111"/>
      <c r="B1001" s="93"/>
    </row>
    <row r="1002" spans="1:2" ht="14.25" x14ac:dyDescent="0.2">
      <c r="A1002" s="111"/>
      <c r="B1002" s="93"/>
    </row>
    <row r="1003" spans="1:2" ht="14.25" x14ac:dyDescent="0.2">
      <c r="A1003" s="111"/>
      <c r="B1003" s="93"/>
    </row>
    <row r="1004" spans="1:2" ht="14.25" x14ac:dyDescent="0.2">
      <c r="A1004" s="111"/>
      <c r="B1004" s="93"/>
    </row>
    <row r="1005" spans="1:2" ht="14.25" x14ac:dyDescent="0.2">
      <c r="A1005" s="111"/>
      <c r="B1005" s="93"/>
    </row>
    <row r="1006" spans="1:2" ht="14.25" x14ac:dyDescent="0.2">
      <c r="A1006" s="111"/>
      <c r="B1006" s="93"/>
    </row>
    <row r="1007" spans="1:2" ht="14.25" x14ac:dyDescent="0.2">
      <c r="A1007" s="111"/>
      <c r="B1007" s="93"/>
    </row>
    <row r="1008" spans="1:2" ht="14.25" x14ac:dyDescent="0.2">
      <c r="A1008" s="111"/>
      <c r="B1008" s="93"/>
    </row>
    <row r="1009" spans="1:2" ht="14.25" x14ac:dyDescent="0.2">
      <c r="A1009" s="111"/>
      <c r="B1009" s="93"/>
    </row>
    <row r="1010" spans="1:2" ht="14.25" x14ac:dyDescent="0.2">
      <c r="A1010" s="111"/>
      <c r="B1010" s="93"/>
    </row>
    <row r="1011" spans="1:2" ht="14.25" x14ac:dyDescent="0.2">
      <c r="A1011" s="111"/>
      <c r="B1011" s="93"/>
    </row>
    <row r="1012" spans="1:2" ht="14.25" x14ac:dyDescent="0.2">
      <c r="A1012" s="111"/>
      <c r="B1012" s="93"/>
    </row>
    <row r="1013" spans="1:2" ht="14.25" x14ac:dyDescent="0.2">
      <c r="A1013" s="111"/>
      <c r="B1013" s="93"/>
    </row>
    <row r="1014" spans="1:2" ht="14.25" x14ac:dyDescent="0.2">
      <c r="A1014" s="111"/>
      <c r="B1014" s="93"/>
    </row>
    <row r="1015" spans="1:2" ht="14.25" x14ac:dyDescent="0.2">
      <c r="A1015" s="111"/>
      <c r="B1015" s="93"/>
    </row>
    <row r="1016" spans="1:2" ht="14.25" x14ac:dyDescent="0.2">
      <c r="A1016" s="111"/>
      <c r="B1016" s="93"/>
    </row>
    <row r="1017" spans="1:2" ht="14.25" x14ac:dyDescent="0.2">
      <c r="A1017" s="111"/>
      <c r="B1017" s="93"/>
    </row>
    <row r="1018" spans="1:2" ht="14.25" x14ac:dyDescent="0.2">
      <c r="A1018" s="111"/>
      <c r="B1018" s="93"/>
    </row>
    <row r="1019" spans="1:2" ht="14.25" x14ac:dyDescent="0.2">
      <c r="A1019" s="111"/>
      <c r="B1019" s="93"/>
    </row>
    <row r="1020" spans="1:2" ht="14.25" x14ac:dyDescent="0.2">
      <c r="A1020" s="111"/>
      <c r="B1020" s="93"/>
    </row>
    <row r="1021" spans="1:2" ht="14.25" x14ac:dyDescent="0.2">
      <c r="A1021" s="111"/>
      <c r="B1021" s="93"/>
    </row>
    <row r="1022" spans="1:2" ht="14.25" x14ac:dyDescent="0.2">
      <c r="A1022" s="111"/>
      <c r="B1022" s="93"/>
    </row>
    <row r="1023" spans="1:2" ht="14.25" x14ac:dyDescent="0.2">
      <c r="A1023" s="111"/>
      <c r="B1023" s="93"/>
    </row>
    <row r="1024" spans="1:2" ht="14.25" x14ac:dyDescent="0.2">
      <c r="A1024" s="111"/>
      <c r="B1024" s="93"/>
    </row>
    <row r="1025" spans="1:2" ht="14.25" x14ac:dyDescent="0.2">
      <c r="A1025" s="111"/>
      <c r="B1025" s="93"/>
    </row>
    <row r="1026" spans="1:2" ht="14.25" x14ac:dyDescent="0.2">
      <c r="A1026" s="111"/>
      <c r="B1026" s="93"/>
    </row>
    <row r="1027" spans="1:2" ht="14.25" x14ac:dyDescent="0.2">
      <c r="A1027" s="111"/>
      <c r="B1027" s="93"/>
    </row>
    <row r="1028" spans="1:2" ht="14.25" x14ac:dyDescent="0.2">
      <c r="A1028" s="111"/>
      <c r="B1028" s="93"/>
    </row>
    <row r="1029" spans="1:2" ht="14.25" x14ac:dyDescent="0.2">
      <c r="A1029" s="111"/>
      <c r="B1029" s="93"/>
    </row>
    <row r="1030" spans="1:2" ht="14.25" x14ac:dyDescent="0.2">
      <c r="A1030" s="111"/>
      <c r="B1030" s="93"/>
    </row>
    <row r="1031" spans="1:2" ht="14.25" x14ac:dyDescent="0.2">
      <c r="A1031" s="111"/>
      <c r="B1031" s="93"/>
    </row>
    <row r="1032" spans="1:2" ht="14.25" x14ac:dyDescent="0.2">
      <c r="A1032" s="111"/>
      <c r="B1032" s="93"/>
    </row>
    <row r="1033" spans="1:2" ht="14.25" x14ac:dyDescent="0.2">
      <c r="A1033" s="111"/>
      <c r="B1033" s="93"/>
    </row>
    <row r="1034" spans="1:2" ht="14.25" x14ac:dyDescent="0.2">
      <c r="A1034" s="111"/>
      <c r="B1034" s="93"/>
    </row>
    <row r="1035" spans="1:2" ht="14.25" x14ac:dyDescent="0.2">
      <c r="A1035" s="111"/>
      <c r="B1035" s="93"/>
    </row>
    <row r="1036" spans="1:2" ht="14.25" x14ac:dyDescent="0.2">
      <c r="A1036" s="111"/>
      <c r="B1036" s="93"/>
    </row>
    <row r="1037" spans="1:2" ht="14.25" x14ac:dyDescent="0.2">
      <c r="A1037" s="111"/>
      <c r="B1037" s="93"/>
    </row>
    <row r="1038" spans="1:2" ht="14.25" x14ac:dyDescent="0.2">
      <c r="A1038" s="111"/>
      <c r="B1038" s="93"/>
    </row>
    <row r="1039" spans="1:2" ht="14.25" x14ac:dyDescent="0.2">
      <c r="A1039" s="111"/>
      <c r="B1039" s="93"/>
    </row>
    <row r="1040" spans="1:2" ht="14.25" x14ac:dyDescent="0.2">
      <c r="A1040" s="111"/>
      <c r="B1040" s="93"/>
    </row>
    <row r="1041" spans="1:2" ht="14.25" x14ac:dyDescent="0.2">
      <c r="A1041" s="111"/>
      <c r="B1041" s="93"/>
    </row>
    <row r="1042" spans="1:2" ht="14.25" x14ac:dyDescent="0.2">
      <c r="A1042" s="111"/>
      <c r="B1042" s="93"/>
    </row>
    <row r="1043" spans="1:2" ht="14.25" x14ac:dyDescent="0.2">
      <c r="A1043" s="111"/>
      <c r="B1043" s="93"/>
    </row>
    <row r="1044" spans="1:2" ht="14.25" x14ac:dyDescent="0.2">
      <c r="A1044" s="111"/>
      <c r="B1044" s="93"/>
    </row>
    <row r="1045" spans="1:2" ht="14.25" x14ac:dyDescent="0.2">
      <c r="A1045" s="111"/>
      <c r="B1045" s="93"/>
    </row>
    <row r="1046" spans="1:2" ht="14.25" x14ac:dyDescent="0.2">
      <c r="A1046" s="111"/>
      <c r="B1046" s="93"/>
    </row>
    <row r="1047" spans="1:2" ht="14.25" x14ac:dyDescent="0.2">
      <c r="A1047" s="111"/>
      <c r="B1047" s="93"/>
    </row>
    <row r="1048" spans="1:2" ht="14.25" x14ac:dyDescent="0.2">
      <c r="A1048" s="111"/>
      <c r="B1048" s="93"/>
    </row>
    <row r="1049" spans="1:2" ht="14.25" x14ac:dyDescent="0.2">
      <c r="A1049" s="111"/>
      <c r="B1049" s="93"/>
    </row>
    <row r="1050" spans="1:2" ht="14.25" x14ac:dyDescent="0.2">
      <c r="A1050" s="111"/>
      <c r="B1050" s="93"/>
    </row>
    <row r="1051" spans="1:2" ht="14.25" x14ac:dyDescent="0.2">
      <c r="A1051" s="111"/>
      <c r="B1051" s="93"/>
    </row>
    <row r="1052" spans="1:2" ht="14.25" x14ac:dyDescent="0.2">
      <c r="A1052" s="111"/>
      <c r="B1052" s="93"/>
    </row>
    <row r="1053" spans="1:2" ht="14.25" x14ac:dyDescent="0.2">
      <c r="A1053" s="111"/>
      <c r="B1053" s="93"/>
    </row>
    <row r="1054" spans="1:2" ht="14.25" x14ac:dyDescent="0.2">
      <c r="A1054" s="111"/>
      <c r="B1054" s="93"/>
    </row>
    <row r="1055" spans="1:2" ht="14.25" x14ac:dyDescent="0.2">
      <c r="A1055" s="111"/>
      <c r="B1055" s="93"/>
    </row>
    <row r="1056" spans="1:2" ht="14.25" x14ac:dyDescent="0.2">
      <c r="A1056" s="111"/>
      <c r="B1056" s="93"/>
    </row>
    <row r="1057" spans="1:2" ht="14.25" x14ac:dyDescent="0.2">
      <c r="A1057" s="111"/>
      <c r="B1057" s="93"/>
    </row>
    <row r="1058" spans="1:2" ht="14.25" x14ac:dyDescent="0.2">
      <c r="A1058" s="111"/>
      <c r="B1058" s="93"/>
    </row>
    <row r="1059" spans="1:2" ht="14.25" x14ac:dyDescent="0.2">
      <c r="A1059" s="111"/>
      <c r="B1059" s="93"/>
    </row>
    <row r="1060" spans="1:2" ht="14.25" x14ac:dyDescent="0.2">
      <c r="A1060" s="111"/>
      <c r="B1060" s="93"/>
    </row>
    <row r="1061" spans="1:2" ht="14.25" x14ac:dyDescent="0.2">
      <c r="A1061" s="111"/>
      <c r="B1061" s="93"/>
    </row>
    <row r="1062" spans="1:2" ht="14.25" x14ac:dyDescent="0.2">
      <c r="A1062" s="111"/>
      <c r="B1062" s="93"/>
    </row>
    <row r="1063" spans="1:2" ht="14.25" x14ac:dyDescent="0.2">
      <c r="A1063" s="111"/>
      <c r="B1063" s="93"/>
    </row>
    <row r="1064" spans="1:2" ht="14.25" x14ac:dyDescent="0.2">
      <c r="A1064" s="111"/>
      <c r="B1064" s="93"/>
    </row>
    <row r="1065" spans="1:2" ht="14.25" x14ac:dyDescent="0.2">
      <c r="A1065" s="111"/>
      <c r="B1065" s="93"/>
    </row>
    <row r="1066" spans="1:2" ht="14.25" x14ac:dyDescent="0.2">
      <c r="A1066" s="111"/>
      <c r="B1066" s="93"/>
    </row>
    <row r="1067" spans="1:2" ht="14.25" x14ac:dyDescent="0.2">
      <c r="A1067" s="111"/>
      <c r="B1067" s="93"/>
    </row>
    <row r="1068" spans="1:2" ht="14.25" x14ac:dyDescent="0.2">
      <c r="A1068" s="111"/>
      <c r="B1068" s="93"/>
    </row>
    <row r="1069" spans="1:2" ht="14.25" x14ac:dyDescent="0.2">
      <c r="A1069" s="111"/>
      <c r="B1069" s="93"/>
    </row>
    <row r="1070" spans="1:2" ht="14.25" x14ac:dyDescent="0.2">
      <c r="A1070" s="111"/>
      <c r="B1070" s="93"/>
    </row>
    <row r="1071" spans="1:2" ht="14.25" x14ac:dyDescent="0.2">
      <c r="A1071" s="111"/>
      <c r="B1071" s="93"/>
    </row>
    <row r="1072" spans="1:2" ht="14.25" x14ac:dyDescent="0.2">
      <c r="A1072" s="111"/>
      <c r="B1072" s="93"/>
    </row>
    <row r="1073" spans="1:2" ht="14.25" x14ac:dyDescent="0.2">
      <c r="A1073" s="111"/>
      <c r="B1073" s="93"/>
    </row>
    <row r="1074" spans="1:2" ht="14.25" x14ac:dyDescent="0.2">
      <c r="A1074" s="111"/>
      <c r="B1074" s="93"/>
    </row>
    <row r="1075" spans="1:2" ht="14.25" x14ac:dyDescent="0.2">
      <c r="A1075" s="111"/>
      <c r="B1075" s="93"/>
    </row>
    <row r="1076" spans="1:2" ht="14.25" x14ac:dyDescent="0.2">
      <c r="A1076" s="111"/>
      <c r="B1076" s="93"/>
    </row>
    <row r="1077" spans="1:2" ht="14.25" x14ac:dyDescent="0.2">
      <c r="A1077" s="111"/>
      <c r="B1077" s="93"/>
    </row>
    <row r="1078" spans="1:2" ht="14.25" x14ac:dyDescent="0.2">
      <c r="A1078" s="111"/>
      <c r="B1078" s="93"/>
    </row>
    <row r="1079" spans="1:2" ht="14.25" x14ac:dyDescent="0.2">
      <c r="A1079" s="111"/>
      <c r="B1079" s="93"/>
    </row>
    <row r="1080" spans="1:2" ht="14.25" x14ac:dyDescent="0.2">
      <c r="A1080" s="111"/>
      <c r="B1080" s="93"/>
    </row>
    <row r="1081" spans="1:2" ht="14.25" x14ac:dyDescent="0.2">
      <c r="A1081" s="111"/>
      <c r="B1081" s="93"/>
    </row>
    <row r="1082" spans="1:2" ht="14.25" x14ac:dyDescent="0.2">
      <c r="A1082" s="111"/>
      <c r="B1082" s="93"/>
    </row>
    <row r="1083" spans="1:2" ht="14.25" x14ac:dyDescent="0.2">
      <c r="A1083" s="111"/>
      <c r="B1083" s="93"/>
    </row>
    <row r="1084" spans="1:2" ht="14.25" x14ac:dyDescent="0.2">
      <c r="A1084" s="111"/>
      <c r="B1084" s="93"/>
    </row>
    <row r="1085" spans="1:2" ht="14.25" x14ac:dyDescent="0.2">
      <c r="A1085" s="111"/>
      <c r="B1085" s="93"/>
    </row>
    <row r="1086" spans="1:2" ht="14.25" x14ac:dyDescent="0.2">
      <c r="A1086" s="111"/>
      <c r="B1086" s="93"/>
    </row>
    <row r="1087" spans="1:2" ht="14.25" x14ac:dyDescent="0.2">
      <c r="A1087" s="111"/>
      <c r="B1087" s="93"/>
    </row>
    <row r="1088" spans="1:2" ht="14.25" x14ac:dyDescent="0.2">
      <c r="A1088" s="111"/>
      <c r="B1088" s="93"/>
    </row>
    <row r="1089" spans="1:2" ht="14.25" x14ac:dyDescent="0.2">
      <c r="A1089" s="111"/>
      <c r="B1089" s="93"/>
    </row>
    <row r="1090" spans="1:2" ht="14.25" x14ac:dyDescent="0.2">
      <c r="A1090" s="111"/>
      <c r="B1090" s="93"/>
    </row>
    <row r="1091" spans="1:2" ht="14.25" x14ac:dyDescent="0.2">
      <c r="A1091" s="111"/>
      <c r="B1091" s="93"/>
    </row>
    <row r="1092" spans="1:2" ht="14.25" x14ac:dyDescent="0.2">
      <c r="A1092" s="111"/>
      <c r="B1092" s="93"/>
    </row>
    <row r="1093" spans="1:2" ht="14.25" x14ac:dyDescent="0.2">
      <c r="A1093" s="111"/>
      <c r="B1093" s="93"/>
    </row>
    <row r="1094" spans="1:2" ht="14.25" x14ac:dyDescent="0.2">
      <c r="A1094" s="111"/>
      <c r="B1094" s="93"/>
    </row>
    <row r="1095" spans="1:2" ht="14.25" x14ac:dyDescent="0.2">
      <c r="A1095" s="111"/>
      <c r="B1095" s="93"/>
    </row>
    <row r="1096" spans="1:2" ht="14.25" x14ac:dyDescent="0.2">
      <c r="A1096" s="111"/>
      <c r="B1096" s="93"/>
    </row>
    <row r="1097" spans="1:2" ht="14.25" x14ac:dyDescent="0.2">
      <c r="A1097" s="111"/>
      <c r="B1097" s="93"/>
    </row>
    <row r="1098" spans="1:2" ht="14.25" x14ac:dyDescent="0.2">
      <c r="A1098" s="111"/>
      <c r="B1098" s="93"/>
    </row>
    <row r="1099" spans="1:2" ht="14.25" x14ac:dyDescent="0.2">
      <c r="A1099" s="111"/>
      <c r="B1099" s="93"/>
    </row>
    <row r="1100" spans="1:2" ht="14.25" x14ac:dyDescent="0.2">
      <c r="A1100" s="111"/>
      <c r="B1100" s="93"/>
    </row>
    <row r="1101" spans="1:2" ht="14.25" x14ac:dyDescent="0.2">
      <c r="A1101" s="111"/>
      <c r="B1101" s="93"/>
    </row>
    <row r="1102" spans="1:2" ht="14.25" x14ac:dyDescent="0.2">
      <c r="A1102" s="111"/>
      <c r="B1102" s="93"/>
    </row>
    <row r="1103" spans="1:2" ht="14.25" x14ac:dyDescent="0.2">
      <c r="A1103" s="111"/>
      <c r="B1103" s="93"/>
    </row>
    <row r="1104" spans="1:2" ht="14.25" x14ac:dyDescent="0.2">
      <c r="A1104" s="111"/>
      <c r="B1104" s="93"/>
    </row>
    <row r="1105" spans="1:2" ht="14.25" x14ac:dyDescent="0.2">
      <c r="A1105" s="111"/>
      <c r="B1105" s="93"/>
    </row>
    <row r="1106" spans="1:2" ht="14.25" x14ac:dyDescent="0.2">
      <c r="A1106" s="111"/>
      <c r="B1106" s="93"/>
    </row>
    <row r="1107" spans="1:2" ht="14.25" x14ac:dyDescent="0.2">
      <c r="A1107" s="111"/>
      <c r="B1107" s="93"/>
    </row>
    <row r="1108" spans="1:2" ht="14.25" x14ac:dyDescent="0.2">
      <c r="A1108" s="111"/>
      <c r="B1108" s="93"/>
    </row>
    <row r="1109" spans="1:2" ht="14.25" x14ac:dyDescent="0.2">
      <c r="A1109" s="111"/>
      <c r="B1109" s="93"/>
    </row>
    <row r="1110" spans="1:2" ht="14.25" x14ac:dyDescent="0.2">
      <c r="A1110" s="111"/>
      <c r="B1110" s="93"/>
    </row>
    <row r="1111" spans="1:2" ht="14.25" x14ac:dyDescent="0.2">
      <c r="A1111" s="111"/>
      <c r="B1111" s="93"/>
    </row>
    <row r="1112" spans="1:2" ht="14.25" x14ac:dyDescent="0.2">
      <c r="A1112" s="111"/>
      <c r="B1112" s="93"/>
    </row>
    <row r="1113" spans="1:2" ht="14.25" x14ac:dyDescent="0.2">
      <c r="A1113" s="111"/>
      <c r="B1113" s="93"/>
    </row>
    <row r="1114" spans="1:2" ht="14.25" x14ac:dyDescent="0.2">
      <c r="A1114" s="111"/>
      <c r="B1114" s="93"/>
    </row>
    <row r="1115" spans="1:2" ht="14.25" x14ac:dyDescent="0.2">
      <c r="A1115" s="111"/>
      <c r="B1115" s="93"/>
    </row>
    <row r="1116" spans="1:2" ht="14.25" x14ac:dyDescent="0.2">
      <c r="A1116" s="111"/>
      <c r="B1116" s="93"/>
    </row>
    <row r="1117" spans="1:2" ht="14.25" x14ac:dyDescent="0.2">
      <c r="A1117" s="111"/>
      <c r="B1117" s="93"/>
    </row>
    <row r="1118" spans="1:2" ht="14.25" x14ac:dyDescent="0.2">
      <c r="A1118" s="111"/>
      <c r="B1118" s="93"/>
    </row>
    <row r="1119" spans="1:2" ht="14.25" x14ac:dyDescent="0.2">
      <c r="A1119" s="111"/>
      <c r="B1119" s="93"/>
    </row>
    <row r="1120" spans="1:2" ht="14.25" x14ac:dyDescent="0.2">
      <c r="A1120" s="111"/>
      <c r="B1120" s="93"/>
    </row>
    <row r="1121" spans="1:2" ht="14.25" x14ac:dyDescent="0.2">
      <c r="A1121" s="111"/>
      <c r="B1121" s="93"/>
    </row>
    <row r="1122" spans="1:2" ht="14.25" x14ac:dyDescent="0.2">
      <c r="A1122" s="111"/>
      <c r="B1122" s="93"/>
    </row>
    <row r="1123" spans="1:2" ht="14.25" x14ac:dyDescent="0.2">
      <c r="A1123" s="111"/>
      <c r="B1123" s="93"/>
    </row>
    <row r="1124" spans="1:2" ht="14.25" x14ac:dyDescent="0.2">
      <c r="A1124" s="111"/>
      <c r="B1124" s="93"/>
    </row>
    <row r="1125" spans="1:2" ht="14.25" x14ac:dyDescent="0.2">
      <c r="A1125" s="111"/>
      <c r="B1125" s="93"/>
    </row>
    <row r="1126" spans="1:2" ht="14.25" x14ac:dyDescent="0.2">
      <c r="A1126" s="111"/>
      <c r="B1126" s="93"/>
    </row>
    <row r="1127" spans="1:2" ht="14.25" x14ac:dyDescent="0.2">
      <c r="A1127" s="111"/>
      <c r="B1127" s="93"/>
    </row>
    <row r="1128" spans="1:2" ht="14.25" x14ac:dyDescent="0.2">
      <c r="A1128" s="111"/>
      <c r="B1128" s="93"/>
    </row>
    <row r="1129" spans="1:2" ht="14.25" x14ac:dyDescent="0.2">
      <c r="A1129" s="111"/>
      <c r="B1129" s="93"/>
    </row>
    <row r="1130" spans="1:2" ht="14.25" x14ac:dyDescent="0.2">
      <c r="A1130" s="111"/>
      <c r="B1130" s="93"/>
    </row>
    <row r="1131" spans="1:2" ht="14.25" x14ac:dyDescent="0.2">
      <c r="A1131" s="111"/>
      <c r="B1131" s="93"/>
    </row>
    <row r="1132" spans="1:2" ht="14.25" x14ac:dyDescent="0.2">
      <c r="A1132" s="111"/>
      <c r="B1132" s="93"/>
    </row>
    <row r="1133" spans="1:2" ht="14.25" x14ac:dyDescent="0.2">
      <c r="A1133" s="111"/>
      <c r="B1133" s="93"/>
    </row>
    <row r="1134" spans="1:2" ht="14.25" x14ac:dyDescent="0.2">
      <c r="A1134" s="111"/>
      <c r="B1134" s="93"/>
    </row>
    <row r="1135" spans="1:2" ht="14.25" x14ac:dyDescent="0.2">
      <c r="A1135" s="111"/>
      <c r="B1135" s="93"/>
    </row>
    <row r="1136" spans="1:2" ht="14.25" x14ac:dyDescent="0.2">
      <c r="A1136" s="111"/>
      <c r="B1136" s="93"/>
    </row>
    <row r="1137" spans="1:2" ht="14.25" x14ac:dyDescent="0.2">
      <c r="A1137" s="111"/>
      <c r="B1137" s="93"/>
    </row>
    <row r="1138" spans="1:2" ht="14.25" x14ac:dyDescent="0.2">
      <c r="A1138" s="111"/>
      <c r="B1138" s="93"/>
    </row>
    <row r="1139" spans="1:2" ht="14.25" x14ac:dyDescent="0.2">
      <c r="A1139" s="111"/>
      <c r="B1139" s="93"/>
    </row>
    <row r="1140" spans="1:2" ht="14.25" x14ac:dyDescent="0.2">
      <c r="A1140" s="111"/>
      <c r="B1140" s="93"/>
    </row>
    <row r="1141" spans="1:2" ht="14.25" x14ac:dyDescent="0.2">
      <c r="A1141" s="111"/>
      <c r="B1141" s="93"/>
    </row>
    <row r="1142" spans="1:2" ht="14.25" x14ac:dyDescent="0.2">
      <c r="A1142" s="111"/>
      <c r="B1142" s="93"/>
    </row>
    <row r="1143" spans="1:2" ht="14.25" x14ac:dyDescent="0.2">
      <c r="A1143" s="111"/>
      <c r="B1143" s="93"/>
    </row>
    <row r="1144" spans="1:2" ht="14.25" x14ac:dyDescent="0.2">
      <c r="A1144" s="111"/>
      <c r="B1144" s="93"/>
    </row>
    <row r="1145" spans="1:2" ht="14.25" x14ac:dyDescent="0.2">
      <c r="A1145" s="111"/>
      <c r="B1145" s="93"/>
    </row>
    <row r="1146" spans="1:2" ht="14.25" x14ac:dyDescent="0.2">
      <c r="A1146" s="111"/>
      <c r="B1146" s="93"/>
    </row>
    <row r="1147" spans="1:2" ht="14.25" x14ac:dyDescent="0.2">
      <c r="A1147" s="111"/>
      <c r="B1147" s="93"/>
    </row>
    <row r="1148" spans="1:2" ht="14.25" x14ac:dyDescent="0.2">
      <c r="A1148" s="111"/>
      <c r="B1148" s="93"/>
    </row>
    <row r="1149" spans="1:2" ht="14.25" x14ac:dyDescent="0.2">
      <c r="A1149" s="111"/>
      <c r="B1149" s="93"/>
    </row>
    <row r="1150" spans="1:2" ht="14.25" x14ac:dyDescent="0.2">
      <c r="A1150" s="111"/>
      <c r="B1150" s="93"/>
    </row>
    <row r="1151" spans="1:2" ht="14.25" x14ac:dyDescent="0.2">
      <c r="A1151" s="111"/>
      <c r="B1151" s="93"/>
    </row>
    <row r="1152" spans="1:2" ht="14.25" x14ac:dyDescent="0.2">
      <c r="A1152" s="111"/>
      <c r="B1152" s="93"/>
    </row>
    <row r="1153" spans="1:2" ht="14.25" x14ac:dyDescent="0.2">
      <c r="A1153" s="111"/>
      <c r="B1153" s="93"/>
    </row>
    <row r="1154" spans="1:2" ht="14.25" x14ac:dyDescent="0.2">
      <c r="A1154" s="111"/>
      <c r="B1154" s="93"/>
    </row>
    <row r="1155" spans="1:2" ht="14.25" x14ac:dyDescent="0.2">
      <c r="A1155" s="111"/>
      <c r="B1155" s="93"/>
    </row>
    <row r="1156" spans="1:2" ht="14.25" x14ac:dyDescent="0.2">
      <c r="A1156" s="111"/>
      <c r="B1156" s="93"/>
    </row>
    <row r="1157" spans="1:2" ht="14.25" x14ac:dyDescent="0.2">
      <c r="A1157" s="111"/>
      <c r="B1157" s="93"/>
    </row>
    <row r="1158" spans="1:2" ht="14.25" x14ac:dyDescent="0.2">
      <c r="A1158" s="111"/>
      <c r="B1158" s="93"/>
    </row>
    <row r="1159" spans="1:2" ht="14.25" x14ac:dyDescent="0.2">
      <c r="A1159" s="111"/>
      <c r="B1159" s="93"/>
    </row>
    <row r="1160" spans="1:2" ht="14.25" x14ac:dyDescent="0.2">
      <c r="A1160" s="111"/>
      <c r="B1160" s="93"/>
    </row>
    <row r="1161" spans="1:2" ht="14.25" x14ac:dyDescent="0.2">
      <c r="A1161" s="111"/>
      <c r="B1161" s="93"/>
    </row>
    <row r="1162" spans="1:2" ht="14.25" x14ac:dyDescent="0.2">
      <c r="A1162" s="111"/>
      <c r="B1162" s="93"/>
    </row>
    <row r="1163" spans="1:2" ht="14.25" x14ac:dyDescent="0.2">
      <c r="A1163" s="111"/>
      <c r="B1163" s="93"/>
    </row>
    <row r="1164" spans="1:2" ht="14.25" x14ac:dyDescent="0.2">
      <c r="A1164" s="111"/>
      <c r="B1164" s="93"/>
    </row>
    <row r="1165" spans="1:2" ht="14.25" x14ac:dyDescent="0.2">
      <c r="A1165" s="111"/>
      <c r="B1165" s="93"/>
    </row>
    <row r="1166" spans="1:2" ht="14.25" x14ac:dyDescent="0.2">
      <c r="A1166" s="111"/>
      <c r="B1166" s="93"/>
    </row>
    <row r="1167" spans="1:2" ht="14.25" x14ac:dyDescent="0.2">
      <c r="A1167" s="111"/>
      <c r="B1167" s="93"/>
    </row>
    <row r="1168" spans="1:2" ht="14.25" x14ac:dyDescent="0.2">
      <c r="A1168" s="111"/>
      <c r="B1168" s="93"/>
    </row>
    <row r="1169" spans="1:2" ht="14.25" x14ac:dyDescent="0.2">
      <c r="A1169" s="111"/>
      <c r="B1169" s="93"/>
    </row>
    <row r="1170" spans="1:2" ht="14.25" x14ac:dyDescent="0.2">
      <c r="A1170" s="111"/>
      <c r="B1170" s="93"/>
    </row>
    <row r="1171" spans="1:2" ht="14.25" x14ac:dyDescent="0.2">
      <c r="A1171" s="111"/>
      <c r="B1171" s="93"/>
    </row>
    <row r="1172" spans="1:2" ht="14.25" x14ac:dyDescent="0.2">
      <c r="A1172" s="111"/>
      <c r="B1172" s="93"/>
    </row>
    <row r="1173" spans="1:2" ht="14.25" x14ac:dyDescent="0.2">
      <c r="A1173" s="111"/>
      <c r="B1173" s="93"/>
    </row>
    <row r="1174" spans="1:2" ht="14.25" x14ac:dyDescent="0.2">
      <c r="A1174" s="111"/>
      <c r="B1174" s="93"/>
    </row>
    <row r="1175" spans="1:2" ht="14.25" x14ac:dyDescent="0.2">
      <c r="A1175" s="111"/>
      <c r="B1175" s="93"/>
    </row>
    <row r="1176" spans="1:2" ht="14.25" x14ac:dyDescent="0.2">
      <c r="A1176" s="111"/>
      <c r="B1176" s="93"/>
    </row>
    <row r="1177" spans="1:2" ht="14.25" x14ac:dyDescent="0.2">
      <c r="A1177" s="111"/>
      <c r="B1177" s="93"/>
    </row>
    <row r="1178" spans="1:2" ht="14.25" x14ac:dyDescent="0.2">
      <c r="A1178" s="111"/>
      <c r="B1178" s="93"/>
    </row>
    <row r="1179" spans="1:2" ht="14.25" x14ac:dyDescent="0.2">
      <c r="A1179" s="111"/>
      <c r="B1179" s="93"/>
    </row>
    <row r="1180" spans="1:2" ht="14.25" x14ac:dyDescent="0.2">
      <c r="A1180" s="111"/>
      <c r="B1180" s="93"/>
    </row>
    <row r="1181" spans="1:2" ht="14.25" x14ac:dyDescent="0.2">
      <c r="A1181" s="111"/>
      <c r="B1181" s="93"/>
    </row>
    <row r="1182" spans="1:2" ht="14.25" x14ac:dyDescent="0.2">
      <c r="A1182" s="111"/>
      <c r="B1182" s="93"/>
    </row>
    <row r="1183" spans="1:2" ht="14.25" x14ac:dyDescent="0.2">
      <c r="A1183" s="111"/>
      <c r="B1183" s="93"/>
    </row>
    <row r="1184" spans="1:2" ht="14.25" x14ac:dyDescent="0.2">
      <c r="A1184" s="111"/>
      <c r="B1184" s="93"/>
    </row>
    <row r="1185" spans="1:2" ht="14.25" x14ac:dyDescent="0.2">
      <c r="A1185" s="111"/>
      <c r="B1185" s="93"/>
    </row>
    <row r="1186" spans="1:2" ht="14.25" x14ac:dyDescent="0.2">
      <c r="A1186" s="111"/>
      <c r="B1186" s="93"/>
    </row>
    <row r="1187" spans="1:2" ht="14.25" x14ac:dyDescent="0.2">
      <c r="A1187" s="111"/>
      <c r="B1187" s="93"/>
    </row>
    <row r="1188" spans="1:2" ht="14.25" x14ac:dyDescent="0.2">
      <c r="A1188" s="111"/>
      <c r="B1188" s="93"/>
    </row>
    <row r="1189" spans="1:2" ht="14.25" x14ac:dyDescent="0.2">
      <c r="A1189" s="111"/>
      <c r="B1189" s="93"/>
    </row>
    <row r="1190" spans="1:2" ht="14.25" x14ac:dyDescent="0.2">
      <c r="A1190" s="111"/>
      <c r="B1190" s="93"/>
    </row>
    <row r="1191" spans="1:2" ht="14.25" x14ac:dyDescent="0.2">
      <c r="A1191" s="111"/>
      <c r="B1191" s="93"/>
    </row>
    <row r="1192" spans="1:2" ht="14.25" x14ac:dyDescent="0.2">
      <c r="A1192" s="111"/>
      <c r="B1192" s="93"/>
    </row>
    <row r="1193" spans="1:2" ht="14.25" x14ac:dyDescent="0.2">
      <c r="A1193" s="111"/>
      <c r="B1193" s="93"/>
    </row>
    <row r="1194" spans="1:2" ht="14.25" x14ac:dyDescent="0.2">
      <c r="A1194" s="111"/>
      <c r="B1194" s="93"/>
    </row>
    <row r="1195" spans="1:2" ht="14.25" x14ac:dyDescent="0.2">
      <c r="A1195" s="111"/>
      <c r="B1195" s="93"/>
    </row>
    <row r="1196" spans="1:2" ht="14.25" x14ac:dyDescent="0.2">
      <c r="A1196" s="111"/>
      <c r="B1196" s="93"/>
    </row>
    <row r="1197" spans="1:2" ht="14.25" x14ac:dyDescent="0.2">
      <c r="A1197" s="111"/>
      <c r="B1197" s="93"/>
    </row>
    <row r="1198" spans="1:2" ht="14.25" x14ac:dyDescent="0.2">
      <c r="A1198" s="111"/>
      <c r="B1198" s="93"/>
    </row>
    <row r="1199" spans="1:2" ht="14.25" x14ac:dyDescent="0.2">
      <c r="A1199" s="111"/>
      <c r="B1199" s="93"/>
    </row>
    <row r="1200" spans="1:2" ht="14.25" x14ac:dyDescent="0.2">
      <c r="A1200" s="111"/>
      <c r="B1200" s="93"/>
    </row>
    <row r="1201" spans="1:2" ht="14.25" x14ac:dyDescent="0.2">
      <c r="A1201" s="111"/>
      <c r="B1201" s="93"/>
    </row>
    <row r="1202" spans="1:2" ht="14.25" x14ac:dyDescent="0.2">
      <c r="A1202" s="111"/>
      <c r="B1202" s="93"/>
    </row>
    <row r="1203" spans="1:2" ht="14.25" x14ac:dyDescent="0.2">
      <c r="A1203" s="111"/>
      <c r="B1203" s="93"/>
    </row>
    <row r="1204" spans="1:2" ht="14.25" x14ac:dyDescent="0.2">
      <c r="A1204" s="111"/>
      <c r="B1204" s="93"/>
    </row>
    <row r="1205" spans="1:2" ht="14.25" x14ac:dyDescent="0.2">
      <c r="A1205" s="111"/>
      <c r="B1205" s="93"/>
    </row>
    <row r="1206" spans="1:2" ht="14.25" x14ac:dyDescent="0.2">
      <c r="A1206" s="111"/>
      <c r="B1206" s="93"/>
    </row>
    <row r="1207" spans="1:2" ht="14.25" x14ac:dyDescent="0.2">
      <c r="A1207" s="111"/>
      <c r="B1207" s="93"/>
    </row>
    <row r="1208" spans="1:2" ht="14.25" x14ac:dyDescent="0.2">
      <c r="A1208" s="111"/>
      <c r="B1208" s="93"/>
    </row>
    <row r="1209" spans="1:2" ht="14.25" x14ac:dyDescent="0.2">
      <c r="A1209" s="111"/>
      <c r="B1209" s="93"/>
    </row>
    <row r="1210" spans="1:2" ht="14.25" x14ac:dyDescent="0.2">
      <c r="A1210" s="111"/>
      <c r="B1210" s="93"/>
    </row>
    <row r="1211" spans="1:2" ht="14.25" x14ac:dyDescent="0.2">
      <c r="A1211" s="111"/>
      <c r="B1211" s="93"/>
    </row>
    <row r="1212" spans="1:2" ht="14.25" x14ac:dyDescent="0.2">
      <c r="A1212" s="111"/>
      <c r="B1212" s="93"/>
    </row>
    <row r="1213" spans="1:2" ht="14.25" x14ac:dyDescent="0.2">
      <c r="A1213" s="111"/>
      <c r="B1213" s="93"/>
    </row>
    <row r="1214" spans="1:2" ht="14.25" x14ac:dyDescent="0.2">
      <c r="A1214" s="111"/>
      <c r="B1214" s="93"/>
    </row>
    <row r="1215" spans="1:2" ht="14.25" x14ac:dyDescent="0.2">
      <c r="A1215" s="111"/>
      <c r="B1215" s="93"/>
    </row>
    <row r="1216" spans="1:2" ht="14.25" x14ac:dyDescent="0.2">
      <c r="A1216" s="111"/>
      <c r="B1216" s="93"/>
    </row>
    <row r="1217" spans="1:2" ht="14.25" x14ac:dyDescent="0.2">
      <c r="A1217" s="111"/>
      <c r="B1217" s="93"/>
    </row>
    <row r="1218" spans="1:2" ht="14.25" x14ac:dyDescent="0.2">
      <c r="A1218" s="111"/>
      <c r="B1218" s="93"/>
    </row>
    <row r="1219" spans="1:2" ht="14.25" x14ac:dyDescent="0.2">
      <c r="A1219" s="111"/>
      <c r="B1219" s="93"/>
    </row>
    <row r="1220" spans="1:2" ht="14.25" x14ac:dyDescent="0.2">
      <c r="A1220" s="111"/>
      <c r="B1220" s="93"/>
    </row>
    <row r="1221" spans="1:2" ht="14.25" x14ac:dyDescent="0.2">
      <c r="A1221" s="111"/>
      <c r="B1221" s="93"/>
    </row>
    <row r="1222" spans="1:2" ht="14.25" x14ac:dyDescent="0.2">
      <c r="A1222" s="111"/>
      <c r="B1222" s="93"/>
    </row>
    <row r="1223" spans="1:2" ht="14.25" x14ac:dyDescent="0.2">
      <c r="A1223" s="111"/>
      <c r="B1223" s="93"/>
    </row>
    <row r="1224" spans="1:2" ht="14.25" x14ac:dyDescent="0.2">
      <c r="A1224" s="111"/>
      <c r="B1224" s="93"/>
    </row>
    <row r="1225" spans="1:2" ht="14.25" x14ac:dyDescent="0.2">
      <c r="A1225" s="111"/>
      <c r="B1225" s="93"/>
    </row>
    <row r="1226" spans="1:2" ht="14.25" x14ac:dyDescent="0.2">
      <c r="A1226" s="111"/>
      <c r="B1226" s="93"/>
    </row>
    <row r="1227" spans="1:2" ht="14.25" x14ac:dyDescent="0.2">
      <c r="A1227" s="111"/>
      <c r="B1227" s="93"/>
    </row>
    <row r="1228" spans="1:2" ht="14.25" x14ac:dyDescent="0.2">
      <c r="A1228" s="111"/>
      <c r="B1228" s="93"/>
    </row>
    <row r="1229" spans="1:2" ht="14.25" x14ac:dyDescent="0.2">
      <c r="A1229" s="111"/>
      <c r="B1229" s="93"/>
    </row>
    <row r="1230" spans="1:2" ht="14.25" x14ac:dyDescent="0.2">
      <c r="A1230" s="111"/>
      <c r="B1230" s="93"/>
    </row>
    <row r="1231" spans="1:2" ht="14.25" x14ac:dyDescent="0.2">
      <c r="A1231" s="111"/>
      <c r="B1231" s="93"/>
    </row>
    <row r="1232" spans="1:2" ht="14.25" x14ac:dyDescent="0.2">
      <c r="A1232" s="111"/>
      <c r="B1232" s="93"/>
    </row>
    <row r="1233" spans="1:2" ht="14.25" x14ac:dyDescent="0.2">
      <c r="A1233" s="111"/>
      <c r="B1233" s="93"/>
    </row>
    <row r="1234" spans="1:2" ht="14.25" x14ac:dyDescent="0.2">
      <c r="A1234" s="111"/>
      <c r="B1234" s="93"/>
    </row>
    <row r="1235" spans="1:2" ht="14.25" x14ac:dyDescent="0.2">
      <c r="A1235" s="111"/>
      <c r="B1235" s="93"/>
    </row>
    <row r="1236" spans="1:2" ht="14.25" x14ac:dyDescent="0.2">
      <c r="A1236" s="111"/>
      <c r="B1236" s="93"/>
    </row>
    <row r="1237" spans="1:2" ht="14.25" x14ac:dyDescent="0.2">
      <c r="A1237" s="111"/>
      <c r="B1237" s="93"/>
    </row>
    <row r="1238" spans="1:2" ht="14.25" x14ac:dyDescent="0.2">
      <c r="A1238" s="111"/>
      <c r="B1238" s="93"/>
    </row>
    <row r="1239" spans="1:2" ht="14.25" x14ac:dyDescent="0.2">
      <c r="A1239" s="111"/>
      <c r="B1239" s="93"/>
    </row>
    <row r="1240" spans="1:2" ht="14.25" x14ac:dyDescent="0.2">
      <c r="A1240" s="111"/>
      <c r="B1240" s="93"/>
    </row>
    <row r="1241" spans="1:2" ht="14.25" x14ac:dyDescent="0.2">
      <c r="A1241" s="111"/>
      <c r="B1241" s="93"/>
    </row>
    <row r="1242" spans="1:2" ht="14.25" x14ac:dyDescent="0.2">
      <c r="A1242" s="111"/>
      <c r="B1242" s="93"/>
    </row>
    <row r="1243" spans="1:2" ht="14.25" x14ac:dyDescent="0.2">
      <c r="A1243" s="111"/>
      <c r="B1243" s="93"/>
    </row>
    <row r="1244" spans="1:2" ht="14.25" x14ac:dyDescent="0.2">
      <c r="A1244" s="111"/>
      <c r="B1244" s="93"/>
    </row>
    <row r="1245" spans="1:2" ht="14.25" x14ac:dyDescent="0.2">
      <c r="A1245" s="111"/>
      <c r="B1245" s="93"/>
    </row>
    <row r="1246" spans="1:2" ht="14.25" x14ac:dyDescent="0.2">
      <c r="A1246" s="111"/>
      <c r="B1246" s="93"/>
    </row>
    <row r="1247" spans="1:2" ht="14.25" x14ac:dyDescent="0.2">
      <c r="A1247" s="111"/>
      <c r="B1247" s="93"/>
    </row>
    <row r="1248" spans="1:2" ht="14.25" x14ac:dyDescent="0.2">
      <c r="A1248" s="111"/>
      <c r="B1248" s="93"/>
    </row>
    <row r="1249" spans="1:2" ht="14.25" x14ac:dyDescent="0.2">
      <c r="A1249" s="111"/>
      <c r="B1249" s="93"/>
    </row>
    <row r="1250" spans="1:2" ht="14.25" x14ac:dyDescent="0.2">
      <c r="A1250" s="111"/>
      <c r="B1250" s="93"/>
    </row>
    <row r="1251" spans="1:2" ht="14.25" x14ac:dyDescent="0.2">
      <c r="A1251" s="111"/>
      <c r="B1251" s="93"/>
    </row>
    <row r="1252" spans="1:2" ht="14.25" x14ac:dyDescent="0.2">
      <c r="A1252" s="111"/>
      <c r="B1252" s="93"/>
    </row>
    <row r="1253" spans="1:2" ht="14.25" x14ac:dyDescent="0.2">
      <c r="A1253" s="111"/>
      <c r="B1253" s="93"/>
    </row>
    <row r="1254" spans="1:2" ht="14.25" x14ac:dyDescent="0.2">
      <c r="A1254" s="111"/>
      <c r="B1254" s="93"/>
    </row>
    <row r="1255" spans="1:2" ht="14.25" x14ac:dyDescent="0.2">
      <c r="A1255" s="111"/>
      <c r="B1255" s="93"/>
    </row>
    <row r="1256" spans="1:2" ht="14.25" x14ac:dyDescent="0.2">
      <c r="A1256" s="111"/>
      <c r="B1256" s="93"/>
    </row>
    <row r="1257" spans="1:2" ht="14.25" x14ac:dyDescent="0.2">
      <c r="A1257" s="111"/>
      <c r="B1257" s="93"/>
    </row>
    <row r="1258" spans="1:2" ht="14.25" x14ac:dyDescent="0.2">
      <c r="A1258" s="111"/>
      <c r="B1258" s="93"/>
    </row>
    <row r="1259" spans="1:2" ht="14.25" x14ac:dyDescent="0.2">
      <c r="A1259" s="111"/>
      <c r="B1259" s="93"/>
    </row>
    <row r="1260" spans="1:2" ht="14.25" x14ac:dyDescent="0.2">
      <c r="A1260" s="111"/>
      <c r="B1260" s="93"/>
    </row>
    <row r="1261" spans="1:2" ht="14.25" x14ac:dyDescent="0.2">
      <c r="A1261" s="111"/>
      <c r="B1261" s="93"/>
    </row>
    <row r="1262" spans="1:2" ht="14.25" x14ac:dyDescent="0.2">
      <c r="A1262" s="111"/>
      <c r="B1262" s="93"/>
    </row>
    <row r="1263" spans="1:2" ht="14.25" x14ac:dyDescent="0.2">
      <c r="A1263" s="111"/>
      <c r="B1263" s="93"/>
    </row>
    <row r="1264" spans="1:2" ht="14.25" x14ac:dyDescent="0.2">
      <c r="A1264" s="111"/>
      <c r="B1264" s="93"/>
    </row>
    <row r="1265" spans="1:2" ht="14.25" x14ac:dyDescent="0.2">
      <c r="A1265" s="111"/>
      <c r="B1265" s="93"/>
    </row>
    <row r="1266" spans="1:2" ht="14.25" x14ac:dyDescent="0.2">
      <c r="A1266" s="111"/>
      <c r="B1266" s="93"/>
    </row>
    <row r="1267" spans="1:2" ht="14.25" x14ac:dyDescent="0.2">
      <c r="A1267" s="111"/>
      <c r="B1267" s="93"/>
    </row>
    <row r="1268" spans="1:2" ht="14.25" x14ac:dyDescent="0.2">
      <c r="A1268" s="111"/>
      <c r="B1268" s="93"/>
    </row>
    <row r="1269" spans="1:2" ht="14.25" x14ac:dyDescent="0.2">
      <c r="A1269" s="111"/>
      <c r="B1269" s="93"/>
    </row>
    <row r="1270" spans="1:2" ht="14.25" x14ac:dyDescent="0.2">
      <c r="A1270" s="111"/>
      <c r="B1270" s="93"/>
    </row>
    <row r="1271" spans="1:2" ht="14.25" x14ac:dyDescent="0.2">
      <c r="A1271" s="111"/>
      <c r="B1271" s="93"/>
    </row>
    <row r="1272" spans="1:2" ht="14.25" x14ac:dyDescent="0.2">
      <c r="A1272" s="111"/>
      <c r="B1272" s="93"/>
    </row>
    <row r="1273" spans="1:2" ht="14.25" x14ac:dyDescent="0.2">
      <c r="A1273" s="111"/>
      <c r="B1273" s="93"/>
    </row>
    <row r="1274" spans="1:2" ht="14.25" x14ac:dyDescent="0.2">
      <c r="A1274" s="111"/>
      <c r="B1274" s="93"/>
    </row>
    <row r="1275" spans="1:2" ht="14.25" x14ac:dyDescent="0.2">
      <c r="A1275" s="111"/>
      <c r="B1275" s="93"/>
    </row>
    <row r="1276" spans="1:2" ht="14.25" x14ac:dyDescent="0.2">
      <c r="A1276" s="111"/>
      <c r="B1276" s="93"/>
    </row>
    <row r="1277" spans="1:2" ht="14.25" x14ac:dyDescent="0.2">
      <c r="A1277" s="111"/>
      <c r="B1277" s="93"/>
    </row>
    <row r="1278" spans="1:2" ht="14.25" x14ac:dyDescent="0.2">
      <c r="A1278" s="111"/>
      <c r="B1278" s="93"/>
    </row>
    <row r="1279" spans="1:2" ht="14.25" x14ac:dyDescent="0.2">
      <c r="A1279" s="111"/>
      <c r="B1279" s="93"/>
    </row>
    <row r="1280" spans="1:2" ht="14.25" x14ac:dyDescent="0.2">
      <c r="A1280" s="111"/>
      <c r="B1280" s="93"/>
    </row>
    <row r="1281" spans="1:2" ht="14.25" x14ac:dyDescent="0.2">
      <c r="A1281" s="111"/>
      <c r="B1281" s="93"/>
    </row>
    <row r="1282" spans="1:2" ht="14.25" x14ac:dyDescent="0.2">
      <c r="A1282" s="111"/>
      <c r="B1282" s="93"/>
    </row>
    <row r="1283" spans="1:2" ht="14.25" x14ac:dyDescent="0.2">
      <c r="A1283" s="111"/>
      <c r="B1283" s="93"/>
    </row>
    <row r="1284" spans="1:2" ht="14.25" x14ac:dyDescent="0.2">
      <c r="A1284" s="111"/>
      <c r="B1284" s="93"/>
    </row>
    <row r="1285" spans="1:2" ht="14.25" x14ac:dyDescent="0.2">
      <c r="A1285" s="111"/>
      <c r="B1285" s="93"/>
    </row>
    <row r="1286" spans="1:2" ht="14.25" x14ac:dyDescent="0.2">
      <c r="A1286" s="111"/>
      <c r="B1286" s="93"/>
    </row>
    <row r="1287" spans="1:2" ht="14.25" x14ac:dyDescent="0.2">
      <c r="A1287" s="111"/>
      <c r="B1287" s="93"/>
    </row>
    <row r="1288" spans="1:2" ht="14.25" x14ac:dyDescent="0.2">
      <c r="A1288" s="111"/>
      <c r="B1288" s="93"/>
    </row>
    <row r="1289" spans="1:2" ht="14.25" x14ac:dyDescent="0.2">
      <c r="A1289" s="111"/>
      <c r="B1289" s="93"/>
    </row>
    <row r="1290" spans="1:2" ht="14.25" x14ac:dyDescent="0.2">
      <c r="A1290" s="111"/>
      <c r="B1290" s="93"/>
    </row>
    <row r="1291" spans="1:2" ht="14.25" x14ac:dyDescent="0.2">
      <c r="A1291" s="111"/>
      <c r="B1291" s="93"/>
    </row>
    <row r="1292" spans="1:2" ht="14.25" x14ac:dyDescent="0.2">
      <c r="A1292" s="111"/>
      <c r="B1292" s="93"/>
    </row>
    <row r="1293" spans="1:2" ht="14.25" x14ac:dyDescent="0.2">
      <c r="A1293" s="111"/>
      <c r="B1293" s="93"/>
    </row>
    <row r="1294" spans="1:2" ht="14.25" x14ac:dyDescent="0.2">
      <c r="A1294" s="111"/>
      <c r="B1294" s="93"/>
    </row>
    <row r="1295" spans="1:2" ht="14.25" x14ac:dyDescent="0.2">
      <c r="A1295" s="111"/>
      <c r="B1295" s="93"/>
    </row>
    <row r="1296" spans="1:2" ht="14.25" x14ac:dyDescent="0.2">
      <c r="A1296" s="111"/>
      <c r="B1296" s="93"/>
    </row>
    <row r="1297" spans="1:2" ht="14.25" x14ac:dyDescent="0.2">
      <c r="A1297" s="111"/>
      <c r="B1297" s="93"/>
    </row>
    <row r="1298" spans="1:2" ht="14.25" x14ac:dyDescent="0.2">
      <c r="A1298" s="111"/>
      <c r="B1298" s="93"/>
    </row>
    <row r="1299" spans="1:2" ht="14.25" x14ac:dyDescent="0.2">
      <c r="A1299" s="111"/>
      <c r="B1299" s="93"/>
    </row>
    <row r="1300" spans="1:2" ht="14.25" x14ac:dyDescent="0.2">
      <c r="A1300" s="111"/>
      <c r="B1300" s="93"/>
    </row>
    <row r="1301" spans="1:2" ht="14.25" x14ac:dyDescent="0.2">
      <c r="A1301" s="111"/>
      <c r="B1301" s="93"/>
    </row>
    <row r="1302" spans="1:2" ht="14.25" x14ac:dyDescent="0.2">
      <c r="A1302" s="111"/>
      <c r="B1302" s="93"/>
    </row>
    <row r="1303" spans="1:2" ht="14.25" x14ac:dyDescent="0.2">
      <c r="A1303" s="111"/>
      <c r="B1303" s="93"/>
    </row>
    <row r="1304" spans="1:2" ht="14.25" x14ac:dyDescent="0.2">
      <c r="A1304" s="111"/>
      <c r="B1304" s="93"/>
    </row>
    <row r="1305" spans="1:2" ht="14.25" x14ac:dyDescent="0.2">
      <c r="A1305" s="111"/>
      <c r="B1305" s="93"/>
    </row>
    <row r="1306" spans="1:2" ht="14.25" x14ac:dyDescent="0.2">
      <c r="A1306" s="111"/>
      <c r="B1306" s="93"/>
    </row>
    <row r="1307" spans="1:2" ht="14.25" x14ac:dyDescent="0.2">
      <c r="A1307" s="111"/>
      <c r="B1307" s="93"/>
    </row>
    <row r="1308" spans="1:2" ht="14.25" x14ac:dyDescent="0.2">
      <c r="A1308" s="111"/>
      <c r="B1308" s="93"/>
    </row>
    <row r="1309" spans="1:2" ht="14.25" x14ac:dyDescent="0.2">
      <c r="A1309" s="111"/>
      <c r="B1309" s="93"/>
    </row>
    <row r="1310" spans="1:2" ht="14.25" x14ac:dyDescent="0.2">
      <c r="A1310" s="111"/>
      <c r="B1310" s="93"/>
    </row>
    <row r="1311" spans="1:2" ht="14.25" x14ac:dyDescent="0.2">
      <c r="A1311" s="111"/>
      <c r="B1311" s="93"/>
    </row>
    <row r="1312" spans="1:2" ht="14.25" x14ac:dyDescent="0.2">
      <c r="A1312" s="111"/>
      <c r="B1312" s="93"/>
    </row>
    <row r="1313" spans="1:2" ht="14.25" x14ac:dyDescent="0.2">
      <c r="A1313" s="111"/>
      <c r="B1313" s="93"/>
    </row>
    <row r="1314" spans="1:2" ht="14.25" x14ac:dyDescent="0.2">
      <c r="A1314" s="111"/>
      <c r="B1314" s="93"/>
    </row>
    <row r="1315" spans="1:2" ht="14.25" x14ac:dyDescent="0.2">
      <c r="A1315" s="111"/>
      <c r="B1315" s="93"/>
    </row>
    <row r="1316" spans="1:2" ht="14.25" x14ac:dyDescent="0.2">
      <c r="A1316" s="111"/>
      <c r="B1316" s="93"/>
    </row>
    <row r="1317" spans="1:2" ht="14.25" x14ac:dyDescent="0.2">
      <c r="A1317" s="111"/>
      <c r="B1317" s="93"/>
    </row>
    <row r="1318" spans="1:2" ht="14.25" x14ac:dyDescent="0.2">
      <c r="A1318" s="111"/>
      <c r="B1318" s="93"/>
    </row>
    <row r="1319" spans="1:2" ht="14.25" x14ac:dyDescent="0.2">
      <c r="A1319" s="111"/>
      <c r="B1319" s="93"/>
    </row>
    <row r="1320" spans="1:2" ht="14.25" x14ac:dyDescent="0.2">
      <c r="A1320" s="111"/>
      <c r="B1320" s="93"/>
    </row>
    <row r="1321" spans="1:2" ht="14.25" x14ac:dyDescent="0.2">
      <c r="A1321" s="111"/>
      <c r="B1321" s="93"/>
    </row>
    <row r="1322" spans="1:2" ht="14.25" x14ac:dyDescent="0.2">
      <c r="A1322" s="111"/>
      <c r="B1322" s="93"/>
    </row>
    <row r="1323" spans="1:2" ht="14.25" x14ac:dyDescent="0.2">
      <c r="A1323" s="111"/>
      <c r="B1323" s="93"/>
    </row>
    <row r="1324" spans="1:2" ht="14.25" x14ac:dyDescent="0.2">
      <c r="A1324" s="111"/>
      <c r="B1324" s="93"/>
    </row>
    <row r="1325" spans="1:2" ht="14.25" x14ac:dyDescent="0.2">
      <c r="A1325" s="111"/>
      <c r="B1325" s="93"/>
    </row>
    <row r="1326" spans="1:2" ht="14.25" x14ac:dyDescent="0.2">
      <c r="A1326" s="111"/>
      <c r="B1326" s="93"/>
    </row>
    <row r="1327" spans="1:2" ht="14.25" x14ac:dyDescent="0.2">
      <c r="A1327" s="111"/>
      <c r="B1327" s="93"/>
    </row>
    <row r="1328" spans="1:2" ht="14.25" x14ac:dyDescent="0.2">
      <c r="A1328" s="111"/>
      <c r="B1328" s="93"/>
    </row>
    <row r="1329" spans="1:2" ht="14.25" x14ac:dyDescent="0.2">
      <c r="A1329" s="111"/>
      <c r="B1329" s="93"/>
    </row>
    <row r="1330" spans="1:2" ht="14.25" x14ac:dyDescent="0.2">
      <c r="A1330" s="111"/>
      <c r="B1330" s="93"/>
    </row>
    <row r="1331" spans="1:2" ht="14.25" x14ac:dyDescent="0.2">
      <c r="A1331" s="111"/>
      <c r="B1331" s="93"/>
    </row>
    <row r="1332" spans="1:2" ht="14.25" x14ac:dyDescent="0.2">
      <c r="A1332" s="111"/>
      <c r="B1332" s="93"/>
    </row>
    <row r="1333" spans="1:2" ht="14.25" x14ac:dyDescent="0.2">
      <c r="A1333" s="111"/>
      <c r="B1333" s="93"/>
    </row>
    <row r="1334" spans="1:2" ht="14.25" x14ac:dyDescent="0.2">
      <c r="A1334" s="111"/>
      <c r="B1334" s="93"/>
    </row>
    <row r="1335" spans="1:2" ht="14.25" x14ac:dyDescent="0.2">
      <c r="A1335" s="111"/>
      <c r="B1335" s="93"/>
    </row>
    <row r="1336" spans="1:2" ht="14.25" x14ac:dyDescent="0.2">
      <c r="A1336" s="111"/>
      <c r="B1336" s="93"/>
    </row>
    <row r="1337" spans="1:2" ht="14.25" x14ac:dyDescent="0.2">
      <c r="A1337" s="111"/>
      <c r="B1337" s="93"/>
    </row>
    <row r="1338" spans="1:2" ht="14.25" x14ac:dyDescent="0.2">
      <c r="A1338" s="111"/>
      <c r="B1338" s="93"/>
    </row>
    <row r="1339" spans="1:2" ht="14.25" x14ac:dyDescent="0.2">
      <c r="A1339" s="111"/>
      <c r="B1339" s="93"/>
    </row>
    <row r="1340" spans="1:2" ht="14.25" x14ac:dyDescent="0.2">
      <c r="A1340" s="111"/>
      <c r="B1340" s="93"/>
    </row>
    <row r="1341" spans="1:2" ht="14.25" x14ac:dyDescent="0.2">
      <c r="A1341" s="111"/>
      <c r="B1341" s="93"/>
    </row>
    <row r="1342" spans="1:2" ht="14.25" x14ac:dyDescent="0.2">
      <c r="A1342" s="111"/>
      <c r="B1342" s="93"/>
    </row>
    <row r="1343" spans="1:2" ht="14.25" x14ac:dyDescent="0.2">
      <c r="A1343" s="111"/>
      <c r="B1343" s="93"/>
    </row>
    <row r="1344" spans="1:2" ht="14.25" x14ac:dyDescent="0.2">
      <c r="A1344" s="111"/>
      <c r="B1344" s="93"/>
    </row>
    <row r="1345" spans="1:2" ht="14.25" x14ac:dyDescent="0.2">
      <c r="A1345" s="111"/>
      <c r="B1345" s="93"/>
    </row>
    <row r="1346" spans="1:2" ht="14.25" x14ac:dyDescent="0.2">
      <c r="A1346" s="111"/>
      <c r="B1346" s="93"/>
    </row>
    <row r="1347" spans="1:2" ht="14.25" x14ac:dyDescent="0.2">
      <c r="A1347" s="111"/>
      <c r="B1347" s="93"/>
    </row>
    <row r="1348" spans="1:2" ht="14.25" x14ac:dyDescent="0.2">
      <c r="A1348" s="111"/>
      <c r="B1348" s="93"/>
    </row>
    <row r="1349" spans="1:2" ht="14.25" x14ac:dyDescent="0.2">
      <c r="A1349" s="111"/>
      <c r="B1349" s="93"/>
    </row>
    <row r="1350" spans="1:2" ht="14.25" x14ac:dyDescent="0.2">
      <c r="A1350" s="111"/>
      <c r="B1350" s="93"/>
    </row>
    <row r="1351" spans="1:2" ht="14.25" x14ac:dyDescent="0.2">
      <c r="A1351" s="111"/>
      <c r="B1351" s="93"/>
    </row>
    <row r="1352" spans="1:2" ht="14.25" x14ac:dyDescent="0.2">
      <c r="A1352" s="111"/>
      <c r="B1352" s="93"/>
    </row>
    <row r="1353" spans="1:2" ht="14.25" x14ac:dyDescent="0.2">
      <c r="A1353" s="111"/>
      <c r="B1353" s="93"/>
    </row>
    <row r="1354" spans="1:2" ht="14.25" x14ac:dyDescent="0.2">
      <c r="A1354" s="111"/>
      <c r="B1354" s="93"/>
    </row>
    <row r="1355" spans="1:2" ht="14.25" x14ac:dyDescent="0.2">
      <c r="A1355" s="111"/>
      <c r="B1355" s="93"/>
    </row>
    <row r="1356" spans="1:2" ht="14.25" x14ac:dyDescent="0.2">
      <c r="A1356" s="111"/>
      <c r="B1356" s="93"/>
    </row>
    <row r="1357" spans="1:2" ht="14.25" x14ac:dyDescent="0.2">
      <c r="A1357" s="111"/>
      <c r="B1357" s="93"/>
    </row>
    <row r="1358" spans="1:2" ht="14.25" x14ac:dyDescent="0.2">
      <c r="A1358" s="111"/>
      <c r="B1358" s="93"/>
    </row>
    <row r="1359" spans="1:2" ht="14.25" x14ac:dyDescent="0.2">
      <c r="A1359" s="111"/>
      <c r="B1359" s="93"/>
    </row>
    <row r="1360" spans="1:2" ht="14.25" x14ac:dyDescent="0.2">
      <c r="A1360" s="111"/>
      <c r="B1360" s="93"/>
    </row>
    <row r="1361" spans="1:2" ht="14.25" x14ac:dyDescent="0.2">
      <c r="A1361" s="111"/>
      <c r="B1361" s="93"/>
    </row>
    <row r="1362" spans="1:2" ht="14.25" x14ac:dyDescent="0.2">
      <c r="A1362" s="111"/>
      <c r="B1362" s="93"/>
    </row>
    <row r="1363" spans="1:2" ht="14.25" x14ac:dyDescent="0.2">
      <c r="A1363" s="111"/>
      <c r="B1363" s="93"/>
    </row>
    <row r="1364" spans="1:2" ht="14.25" x14ac:dyDescent="0.2">
      <c r="A1364" s="111"/>
      <c r="B1364" s="93"/>
    </row>
    <row r="1365" spans="1:2" ht="14.25" x14ac:dyDescent="0.2">
      <c r="A1365" s="111"/>
      <c r="B1365" s="93"/>
    </row>
    <row r="1366" spans="1:2" ht="14.25" x14ac:dyDescent="0.2">
      <c r="A1366" s="111"/>
      <c r="B1366" s="93"/>
    </row>
    <row r="1367" spans="1:2" ht="14.25" x14ac:dyDescent="0.2">
      <c r="A1367" s="111"/>
      <c r="B1367" s="93"/>
    </row>
    <row r="1368" spans="1:2" ht="14.25" x14ac:dyDescent="0.2">
      <c r="A1368" s="111"/>
      <c r="B1368" s="93"/>
    </row>
    <row r="1369" spans="1:2" ht="14.25" x14ac:dyDescent="0.2">
      <c r="A1369" s="111"/>
      <c r="B1369" s="93"/>
    </row>
    <row r="1370" spans="1:2" ht="14.25" x14ac:dyDescent="0.2">
      <c r="A1370" s="111"/>
      <c r="B1370" s="93"/>
    </row>
    <row r="1371" spans="1:2" ht="14.25" x14ac:dyDescent="0.2">
      <c r="A1371" s="111"/>
      <c r="B1371" s="93"/>
    </row>
    <row r="1372" spans="1:2" ht="14.25" x14ac:dyDescent="0.2">
      <c r="A1372" s="111"/>
      <c r="B1372" s="93"/>
    </row>
    <row r="1373" spans="1:2" ht="14.25" x14ac:dyDescent="0.2">
      <c r="A1373" s="111"/>
      <c r="B1373" s="93"/>
    </row>
    <row r="1374" spans="1:2" ht="14.25" x14ac:dyDescent="0.2">
      <c r="A1374" s="111"/>
      <c r="B1374" s="93"/>
    </row>
    <row r="1375" spans="1:2" ht="14.25" x14ac:dyDescent="0.2">
      <c r="A1375" s="111"/>
      <c r="B1375" s="93"/>
    </row>
    <row r="1376" spans="1:2" ht="14.25" x14ac:dyDescent="0.2">
      <c r="A1376" s="111"/>
      <c r="B1376" s="93"/>
    </row>
    <row r="1377" spans="1:2" ht="14.25" x14ac:dyDescent="0.2">
      <c r="A1377" s="111"/>
      <c r="B1377" s="93"/>
    </row>
    <row r="1378" spans="1:2" ht="14.25" x14ac:dyDescent="0.2">
      <c r="A1378" s="111"/>
      <c r="B1378" s="93"/>
    </row>
    <row r="1379" spans="1:2" ht="14.25" x14ac:dyDescent="0.2">
      <c r="A1379" s="111"/>
      <c r="B1379" s="93"/>
    </row>
    <row r="1380" spans="1:2" ht="14.25" x14ac:dyDescent="0.2">
      <c r="A1380" s="111"/>
      <c r="B1380" s="93"/>
    </row>
    <row r="1381" spans="1:2" ht="14.25" x14ac:dyDescent="0.2">
      <c r="A1381" s="111"/>
      <c r="B1381" s="93"/>
    </row>
    <row r="1382" spans="1:2" ht="14.25" x14ac:dyDescent="0.2">
      <c r="A1382" s="111"/>
      <c r="B1382" s="93"/>
    </row>
    <row r="1383" spans="1:2" ht="14.25" x14ac:dyDescent="0.2">
      <c r="A1383" s="111"/>
      <c r="B1383" s="93"/>
    </row>
    <row r="1384" spans="1:2" ht="14.25" x14ac:dyDescent="0.2">
      <c r="A1384" s="111"/>
      <c r="B1384" s="93"/>
    </row>
    <row r="1385" spans="1:2" ht="14.25" x14ac:dyDescent="0.2">
      <c r="A1385" s="111"/>
      <c r="B1385" s="93"/>
    </row>
    <row r="1386" spans="1:2" ht="14.25" x14ac:dyDescent="0.2">
      <c r="A1386" s="111"/>
      <c r="B1386" s="93"/>
    </row>
    <row r="1387" spans="1:2" ht="14.25" x14ac:dyDescent="0.2">
      <c r="A1387" s="111"/>
      <c r="B1387" s="93"/>
    </row>
    <row r="1388" spans="1:2" ht="14.25" x14ac:dyDescent="0.2">
      <c r="A1388" s="111"/>
      <c r="B1388" s="93"/>
    </row>
    <row r="1389" spans="1:2" ht="14.25" x14ac:dyDescent="0.2">
      <c r="A1389" s="111"/>
      <c r="B1389" s="93"/>
    </row>
    <row r="1390" spans="1:2" ht="14.25" x14ac:dyDescent="0.2">
      <c r="A1390" s="111"/>
      <c r="B1390" s="93"/>
    </row>
    <row r="1391" spans="1:2" ht="14.25" x14ac:dyDescent="0.2">
      <c r="A1391" s="111"/>
      <c r="B1391" s="93"/>
    </row>
    <row r="1392" spans="1:2" ht="14.25" x14ac:dyDescent="0.2">
      <c r="A1392" s="111"/>
      <c r="B1392" s="93"/>
    </row>
    <row r="1393" spans="1:2" ht="14.25" x14ac:dyDescent="0.2">
      <c r="A1393" s="111"/>
      <c r="B1393" s="93"/>
    </row>
    <row r="1394" spans="1:2" ht="14.25" x14ac:dyDescent="0.2">
      <c r="A1394" s="111"/>
      <c r="B1394" s="93"/>
    </row>
    <row r="1395" spans="1:2" ht="14.25" x14ac:dyDescent="0.2">
      <c r="A1395" s="111"/>
      <c r="B1395" s="93"/>
    </row>
    <row r="1396" spans="1:2" ht="14.25" x14ac:dyDescent="0.2">
      <c r="A1396" s="111"/>
      <c r="B1396" s="93"/>
    </row>
    <row r="1397" spans="1:2" ht="14.25" x14ac:dyDescent="0.2">
      <c r="A1397" s="111"/>
      <c r="B1397" s="93"/>
    </row>
    <row r="1398" spans="1:2" ht="14.25" x14ac:dyDescent="0.2">
      <c r="A1398" s="111"/>
      <c r="B1398" s="93"/>
    </row>
    <row r="1399" spans="1:2" ht="14.25" x14ac:dyDescent="0.2">
      <c r="A1399" s="111"/>
      <c r="B1399" s="93"/>
    </row>
    <row r="1400" spans="1:2" ht="14.25" x14ac:dyDescent="0.2">
      <c r="A1400" s="111"/>
      <c r="B1400" s="93"/>
    </row>
    <row r="1401" spans="1:2" ht="14.25" x14ac:dyDescent="0.2">
      <c r="A1401" s="111"/>
      <c r="B1401" s="93"/>
    </row>
    <row r="1402" spans="1:2" ht="14.25" x14ac:dyDescent="0.2">
      <c r="A1402" s="111"/>
      <c r="B1402" s="93"/>
    </row>
    <row r="1403" spans="1:2" ht="14.25" x14ac:dyDescent="0.2">
      <c r="A1403" s="111"/>
      <c r="B1403" s="93"/>
    </row>
    <row r="1404" spans="1:2" ht="14.25" x14ac:dyDescent="0.2">
      <c r="A1404" s="111"/>
      <c r="B1404" s="93"/>
    </row>
    <row r="1405" spans="1:2" ht="14.25" x14ac:dyDescent="0.2">
      <c r="A1405" s="111"/>
      <c r="B1405" s="93"/>
    </row>
    <row r="1406" spans="1:2" ht="14.25" x14ac:dyDescent="0.2">
      <c r="A1406" s="111"/>
      <c r="B1406" s="93"/>
    </row>
    <row r="1407" spans="1:2" ht="14.25" x14ac:dyDescent="0.2">
      <c r="A1407" s="111"/>
      <c r="B1407" s="93"/>
    </row>
    <row r="1408" spans="1:2" ht="14.25" x14ac:dyDescent="0.2">
      <c r="A1408" s="111"/>
      <c r="B1408" s="93"/>
    </row>
    <row r="1409" spans="1:2" ht="14.25" x14ac:dyDescent="0.2">
      <c r="A1409" s="111"/>
      <c r="B1409" s="93"/>
    </row>
    <row r="1410" spans="1:2" ht="14.25" x14ac:dyDescent="0.2">
      <c r="A1410" s="111"/>
      <c r="B1410" s="93"/>
    </row>
    <row r="1411" spans="1:2" ht="14.25" x14ac:dyDescent="0.2">
      <c r="A1411" s="111"/>
      <c r="B1411" s="93"/>
    </row>
    <row r="1412" spans="1:2" ht="14.25" x14ac:dyDescent="0.2">
      <c r="A1412" s="111"/>
      <c r="B1412" s="93"/>
    </row>
    <row r="1413" spans="1:2" ht="14.25" x14ac:dyDescent="0.2">
      <c r="A1413" s="111"/>
      <c r="B1413" s="93"/>
    </row>
    <row r="1414" spans="1:2" ht="14.25" x14ac:dyDescent="0.2">
      <c r="A1414" s="111"/>
      <c r="B1414" s="93"/>
    </row>
    <row r="1415" spans="1:2" ht="14.25" x14ac:dyDescent="0.2">
      <c r="A1415" s="111"/>
      <c r="B1415" s="93"/>
    </row>
    <row r="1416" spans="1:2" ht="14.25" x14ac:dyDescent="0.2">
      <c r="A1416" s="111"/>
      <c r="B1416" s="93"/>
    </row>
    <row r="1417" spans="1:2" ht="14.25" x14ac:dyDescent="0.2">
      <c r="A1417" s="111"/>
      <c r="B1417" s="93"/>
    </row>
    <row r="1418" spans="1:2" ht="14.25" x14ac:dyDescent="0.2">
      <c r="A1418" s="111"/>
      <c r="B1418" s="93"/>
    </row>
    <row r="1419" spans="1:2" ht="14.25" x14ac:dyDescent="0.2">
      <c r="A1419" s="111"/>
      <c r="B1419" s="93"/>
    </row>
    <row r="1420" spans="1:2" ht="14.25" x14ac:dyDescent="0.2">
      <c r="A1420" s="111"/>
      <c r="B1420" s="93"/>
    </row>
    <row r="1421" spans="1:2" ht="14.25" x14ac:dyDescent="0.2">
      <c r="A1421" s="111"/>
      <c r="B1421" s="93"/>
    </row>
    <row r="1422" spans="1:2" ht="14.25" x14ac:dyDescent="0.2">
      <c r="A1422" s="111"/>
      <c r="B1422" s="93"/>
    </row>
    <row r="1423" spans="1:2" ht="14.25" x14ac:dyDescent="0.2">
      <c r="A1423" s="111"/>
      <c r="B1423" s="93"/>
    </row>
    <row r="1424" spans="1:2" ht="14.25" x14ac:dyDescent="0.2">
      <c r="A1424" s="111"/>
      <c r="B1424" s="93"/>
    </row>
    <row r="1425" spans="1:2" ht="14.25" x14ac:dyDescent="0.2">
      <c r="A1425" s="111"/>
      <c r="B1425" s="93"/>
    </row>
    <row r="1426" spans="1:2" ht="14.25" x14ac:dyDescent="0.2">
      <c r="A1426" s="111"/>
      <c r="B1426" s="93"/>
    </row>
    <row r="1427" spans="1:2" ht="14.25" x14ac:dyDescent="0.2">
      <c r="A1427" s="111"/>
      <c r="B1427" s="93"/>
    </row>
    <row r="1428" spans="1:2" ht="14.25" x14ac:dyDescent="0.2">
      <c r="A1428" s="111"/>
      <c r="B1428" s="93"/>
    </row>
    <row r="1429" spans="1:2" ht="14.25" x14ac:dyDescent="0.2">
      <c r="A1429" s="111"/>
      <c r="B1429" s="93"/>
    </row>
    <row r="1430" spans="1:2" ht="14.25" x14ac:dyDescent="0.2">
      <c r="A1430" s="111"/>
      <c r="B1430" s="93"/>
    </row>
    <row r="1431" spans="1:2" ht="14.25" x14ac:dyDescent="0.2">
      <c r="A1431" s="111"/>
      <c r="B1431" s="93"/>
    </row>
    <row r="1432" spans="1:2" ht="14.25" x14ac:dyDescent="0.2">
      <c r="A1432" s="111"/>
      <c r="B1432" s="93"/>
    </row>
    <row r="1433" spans="1:2" ht="14.25" x14ac:dyDescent="0.2">
      <c r="A1433" s="111"/>
      <c r="B1433" s="93"/>
    </row>
    <row r="1434" spans="1:2" ht="14.25" x14ac:dyDescent="0.2">
      <c r="A1434" s="111"/>
      <c r="B1434" s="93"/>
    </row>
    <row r="1435" spans="1:2" ht="14.25" x14ac:dyDescent="0.2">
      <c r="A1435" s="111"/>
      <c r="B1435" s="93"/>
    </row>
    <row r="1436" spans="1:2" ht="14.25" x14ac:dyDescent="0.2">
      <c r="A1436" s="111"/>
      <c r="B1436" s="93"/>
    </row>
    <row r="1437" spans="1:2" ht="14.25" x14ac:dyDescent="0.2">
      <c r="A1437" s="111"/>
      <c r="B1437" s="93"/>
    </row>
    <row r="1438" spans="1:2" ht="14.25" x14ac:dyDescent="0.2">
      <c r="A1438" s="111"/>
      <c r="B1438" s="93"/>
    </row>
    <row r="1439" spans="1:2" ht="14.25" x14ac:dyDescent="0.2">
      <c r="A1439" s="111"/>
      <c r="B1439" s="93"/>
    </row>
    <row r="1440" spans="1:2" ht="14.25" x14ac:dyDescent="0.2">
      <c r="A1440" s="111"/>
      <c r="B1440" s="93"/>
    </row>
    <row r="1441" spans="1:2" ht="14.25" x14ac:dyDescent="0.2">
      <c r="A1441" s="111"/>
      <c r="B1441" s="93"/>
    </row>
    <row r="1442" spans="1:2" ht="14.25" x14ac:dyDescent="0.2">
      <c r="A1442" s="111"/>
      <c r="B1442" s="93"/>
    </row>
    <row r="1443" spans="1:2" ht="14.25" x14ac:dyDescent="0.2">
      <c r="A1443" s="111"/>
      <c r="B1443" s="93"/>
    </row>
    <row r="1444" spans="1:2" ht="14.25" x14ac:dyDescent="0.2">
      <c r="A1444" s="111"/>
      <c r="B1444" s="93"/>
    </row>
    <row r="1445" spans="1:2" ht="14.25" x14ac:dyDescent="0.2">
      <c r="A1445" s="111"/>
      <c r="B1445" s="93"/>
    </row>
    <row r="1446" spans="1:2" ht="14.25" x14ac:dyDescent="0.2">
      <c r="A1446" s="111"/>
      <c r="B1446" s="93"/>
    </row>
    <row r="1447" spans="1:2" ht="14.25" x14ac:dyDescent="0.2">
      <c r="A1447" s="111"/>
      <c r="B1447" s="93"/>
    </row>
    <row r="1448" spans="1:2" ht="14.25" x14ac:dyDescent="0.2">
      <c r="A1448" s="111"/>
      <c r="B1448" s="93"/>
    </row>
    <row r="1449" spans="1:2" ht="14.25" x14ac:dyDescent="0.2">
      <c r="A1449" s="111"/>
      <c r="B1449" s="93"/>
    </row>
    <row r="1450" spans="1:2" ht="14.25" x14ac:dyDescent="0.2">
      <c r="A1450" s="111"/>
      <c r="B1450" s="93"/>
    </row>
    <row r="1451" spans="1:2" ht="14.25" x14ac:dyDescent="0.2">
      <c r="A1451" s="111"/>
      <c r="B1451" s="93"/>
    </row>
    <row r="1452" spans="1:2" ht="14.25" x14ac:dyDescent="0.2">
      <c r="A1452" s="111"/>
      <c r="B1452" s="93"/>
    </row>
    <row r="1453" spans="1:2" ht="14.25" x14ac:dyDescent="0.2">
      <c r="A1453" s="111"/>
      <c r="B1453" s="93"/>
    </row>
    <row r="1454" spans="1:2" ht="14.25" x14ac:dyDescent="0.2">
      <c r="A1454" s="111"/>
      <c r="B1454" s="93"/>
    </row>
    <row r="1455" spans="1:2" ht="14.25" x14ac:dyDescent="0.2">
      <c r="A1455" s="111"/>
      <c r="B1455" s="93"/>
    </row>
    <row r="1456" spans="1:2" ht="14.25" x14ac:dyDescent="0.2">
      <c r="A1456" s="111"/>
      <c r="B1456" s="93"/>
    </row>
    <row r="1457" spans="1:2" ht="14.25" x14ac:dyDescent="0.2">
      <c r="A1457" s="111"/>
      <c r="B1457" s="93"/>
    </row>
    <row r="1458" spans="1:2" ht="14.25" x14ac:dyDescent="0.2">
      <c r="A1458" s="111"/>
      <c r="B1458" s="93"/>
    </row>
    <row r="1459" spans="1:2" ht="14.25" x14ac:dyDescent="0.2">
      <c r="A1459" s="111"/>
      <c r="B1459" s="93"/>
    </row>
    <row r="1460" spans="1:2" ht="14.25" x14ac:dyDescent="0.2">
      <c r="A1460" s="111"/>
      <c r="B1460" s="93"/>
    </row>
    <row r="1461" spans="1:2" ht="14.25" x14ac:dyDescent="0.2">
      <c r="A1461" s="111"/>
      <c r="B1461" s="93"/>
    </row>
    <row r="1462" spans="1:2" ht="14.25" x14ac:dyDescent="0.2">
      <c r="A1462" s="111"/>
      <c r="B1462" s="93"/>
    </row>
    <row r="1463" spans="1:2" ht="14.25" x14ac:dyDescent="0.2">
      <c r="A1463" s="111"/>
      <c r="B1463" s="93"/>
    </row>
    <row r="1464" spans="1:2" ht="14.25" x14ac:dyDescent="0.2">
      <c r="A1464" s="111"/>
      <c r="B1464" s="93"/>
    </row>
    <row r="1465" spans="1:2" ht="14.25" x14ac:dyDescent="0.2">
      <c r="A1465" s="111"/>
      <c r="B1465" s="93"/>
    </row>
    <row r="1466" spans="1:2" ht="14.25" x14ac:dyDescent="0.2">
      <c r="A1466" s="111"/>
      <c r="B1466" s="93"/>
    </row>
    <row r="1467" spans="1:2" ht="14.25" x14ac:dyDescent="0.2">
      <c r="A1467" s="111"/>
      <c r="B1467" s="93"/>
    </row>
    <row r="1468" spans="1:2" ht="14.25" x14ac:dyDescent="0.2">
      <c r="A1468" s="111"/>
      <c r="B1468" s="93"/>
    </row>
    <row r="1469" spans="1:2" ht="14.25" x14ac:dyDescent="0.2">
      <c r="A1469" s="111"/>
      <c r="B1469" s="93"/>
    </row>
    <row r="1470" spans="1:2" ht="14.25" x14ac:dyDescent="0.2">
      <c r="A1470" s="111"/>
      <c r="B1470" s="93"/>
    </row>
    <row r="1471" spans="1:2" ht="14.25" x14ac:dyDescent="0.2">
      <c r="A1471" s="111"/>
      <c r="B1471" s="93"/>
    </row>
    <row r="1472" spans="1:2" ht="14.25" x14ac:dyDescent="0.2">
      <c r="A1472" s="111"/>
      <c r="B1472" s="93"/>
    </row>
    <row r="1473" spans="1:2" ht="14.25" x14ac:dyDescent="0.2">
      <c r="A1473" s="111"/>
      <c r="B1473" s="93"/>
    </row>
    <row r="1474" spans="1:2" ht="14.25" x14ac:dyDescent="0.2">
      <c r="A1474" s="111"/>
      <c r="B1474" s="93"/>
    </row>
    <row r="1475" spans="1:2" ht="14.25" x14ac:dyDescent="0.2">
      <c r="A1475" s="111"/>
      <c r="B1475" s="93"/>
    </row>
    <row r="1476" spans="1:2" ht="14.25" x14ac:dyDescent="0.2">
      <c r="A1476" s="111"/>
      <c r="B1476" s="93"/>
    </row>
    <row r="1477" spans="1:2" ht="14.25" x14ac:dyDescent="0.2">
      <c r="A1477" s="111"/>
      <c r="B1477" s="93"/>
    </row>
    <row r="1478" spans="1:2" ht="14.25" x14ac:dyDescent="0.2">
      <c r="A1478" s="111"/>
      <c r="B1478" s="93"/>
    </row>
    <row r="1479" spans="1:2" ht="14.25" x14ac:dyDescent="0.2">
      <c r="A1479" s="111"/>
      <c r="B1479" s="93"/>
    </row>
    <row r="1480" spans="1:2" ht="14.25" x14ac:dyDescent="0.2">
      <c r="A1480" s="111"/>
      <c r="B1480" s="93"/>
    </row>
    <row r="1481" spans="1:2" ht="14.25" x14ac:dyDescent="0.2">
      <c r="A1481" s="111"/>
      <c r="B1481" s="93"/>
    </row>
    <row r="1482" spans="1:2" ht="14.25" x14ac:dyDescent="0.2">
      <c r="A1482" s="111"/>
      <c r="B1482" s="93"/>
    </row>
    <row r="1483" spans="1:2" ht="14.25" x14ac:dyDescent="0.2">
      <c r="A1483" s="111"/>
      <c r="B1483" s="93"/>
    </row>
    <row r="1484" spans="1:2" ht="14.25" x14ac:dyDescent="0.2">
      <c r="A1484" s="111"/>
      <c r="B1484" s="93"/>
    </row>
    <row r="1485" spans="1:2" ht="14.25" x14ac:dyDescent="0.2">
      <c r="A1485" s="111"/>
      <c r="B1485" s="93"/>
    </row>
    <row r="1486" spans="1:2" ht="14.25" x14ac:dyDescent="0.2">
      <c r="A1486" s="111"/>
      <c r="B1486" s="93"/>
    </row>
    <row r="1487" spans="1:2" ht="14.25" x14ac:dyDescent="0.2">
      <c r="A1487" s="111"/>
      <c r="B1487" s="93"/>
    </row>
    <row r="1488" spans="1:2" ht="14.25" x14ac:dyDescent="0.2">
      <c r="A1488" s="111"/>
      <c r="B1488" s="93"/>
    </row>
    <row r="1489" spans="1:2" ht="14.25" x14ac:dyDescent="0.2">
      <c r="A1489" s="111"/>
      <c r="B1489" s="93"/>
    </row>
    <row r="1490" spans="1:2" ht="14.25" x14ac:dyDescent="0.2">
      <c r="A1490" s="111"/>
      <c r="B1490" s="93"/>
    </row>
    <row r="1491" spans="1:2" ht="14.25" x14ac:dyDescent="0.2">
      <c r="A1491" s="111"/>
      <c r="B1491" s="93"/>
    </row>
    <row r="1492" spans="1:2" ht="14.25" x14ac:dyDescent="0.2">
      <c r="A1492" s="111"/>
      <c r="B1492" s="93"/>
    </row>
    <row r="1493" spans="1:2" ht="14.25" x14ac:dyDescent="0.2">
      <c r="A1493" s="111"/>
      <c r="B1493" s="93"/>
    </row>
    <row r="1494" spans="1:2" ht="14.25" x14ac:dyDescent="0.2">
      <c r="A1494" s="111"/>
      <c r="B1494" s="93"/>
    </row>
    <row r="1495" spans="1:2" ht="14.25" x14ac:dyDescent="0.2">
      <c r="A1495" s="111"/>
      <c r="B1495" s="93"/>
    </row>
    <row r="1496" spans="1:2" ht="14.25" x14ac:dyDescent="0.2">
      <c r="A1496" s="111"/>
      <c r="B1496" s="93"/>
    </row>
    <row r="1497" spans="1:2" ht="14.25" x14ac:dyDescent="0.2">
      <c r="A1497" s="111"/>
      <c r="B1497" s="93"/>
    </row>
    <row r="1498" spans="1:2" ht="14.25" x14ac:dyDescent="0.2">
      <c r="A1498" s="111"/>
      <c r="B1498" s="93"/>
    </row>
    <row r="1499" spans="1:2" ht="14.25" x14ac:dyDescent="0.2">
      <c r="A1499" s="111"/>
      <c r="B1499" s="93"/>
    </row>
    <row r="1500" spans="1:2" ht="14.25" x14ac:dyDescent="0.2">
      <c r="A1500" s="111"/>
      <c r="B1500" s="93"/>
    </row>
    <row r="1501" spans="1:2" ht="14.25" x14ac:dyDescent="0.2">
      <c r="A1501" s="111"/>
      <c r="B1501" s="93"/>
    </row>
    <row r="1502" spans="1:2" ht="14.25" x14ac:dyDescent="0.2">
      <c r="A1502" s="111"/>
      <c r="B1502" s="93"/>
    </row>
    <row r="1503" spans="1:2" ht="14.25" x14ac:dyDescent="0.2">
      <c r="A1503" s="111"/>
      <c r="B1503" s="93"/>
    </row>
    <row r="1504" spans="1:2" ht="14.25" x14ac:dyDescent="0.2">
      <c r="A1504" s="111"/>
      <c r="B1504" s="93"/>
    </row>
    <row r="1505" spans="1:2" ht="14.25" x14ac:dyDescent="0.2">
      <c r="A1505" s="111"/>
      <c r="B1505" s="93"/>
    </row>
    <row r="1506" spans="1:2" ht="14.25" x14ac:dyDescent="0.2">
      <c r="A1506" s="111"/>
      <c r="B1506" s="93"/>
    </row>
    <row r="1507" spans="1:2" ht="14.25" x14ac:dyDescent="0.2">
      <c r="A1507" s="111"/>
      <c r="B1507" s="93"/>
    </row>
    <row r="1508" spans="1:2" ht="14.25" x14ac:dyDescent="0.2">
      <c r="A1508" s="111"/>
      <c r="B1508" s="93"/>
    </row>
    <row r="1509" spans="1:2" ht="14.25" x14ac:dyDescent="0.2">
      <c r="A1509" s="111"/>
      <c r="B1509" s="93"/>
    </row>
    <row r="1510" spans="1:2" ht="14.25" x14ac:dyDescent="0.2">
      <c r="A1510" s="111"/>
      <c r="B1510" s="93"/>
    </row>
    <row r="1511" spans="1:2" ht="14.25" x14ac:dyDescent="0.2">
      <c r="A1511" s="111"/>
      <c r="B1511" s="93"/>
    </row>
    <row r="1512" spans="1:2" ht="14.25" x14ac:dyDescent="0.2">
      <c r="A1512" s="111"/>
      <c r="B1512" s="93"/>
    </row>
    <row r="1513" spans="1:2" ht="14.25" x14ac:dyDescent="0.2">
      <c r="A1513" s="111"/>
      <c r="B1513" s="93"/>
    </row>
    <row r="1514" spans="1:2" ht="14.25" x14ac:dyDescent="0.2">
      <c r="A1514" s="111"/>
      <c r="B1514" s="93"/>
    </row>
    <row r="1515" spans="1:2" ht="14.25" x14ac:dyDescent="0.2">
      <c r="A1515" s="111"/>
      <c r="B1515" s="93"/>
    </row>
    <row r="1516" spans="1:2" ht="14.25" x14ac:dyDescent="0.2">
      <c r="A1516" s="111"/>
      <c r="B1516" s="93"/>
    </row>
    <row r="1517" spans="1:2" ht="14.25" x14ac:dyDescent="0.2">
      <c r="A1517" s="111"/>
      <c r="B1517" s="93"/>
    </row>
    <row r="1518" spans="1:2" ht="14.25" x14ac:dyDescent="0.2">
      <c r="A1518" s="111"/>
      <c r="B1518" s="93"/>
    </row>
    <row r="1519" spans="1:2" ht="14.25" x14ac:dyDescent="0.2">
      <c r="A1519" s="111"/>
      <c r="B1519" s="93"/>
    </row>
    <row r="1520" spans="1:2" ht="14.25" x14ac:dyDescent="0.2">
      <c r="A1520" s="111"/>
      <c r="B1520" s="93"/>
    </row>
    <row r="1521" spans="1:2" ht="14.25" x14ac:dyDescent="0.2">
      <c r="A1521" s="111"/>
      <c r="B1521" s="93"/>
    </row>
    <row r="1522" spans="1:2" ht="14.25" x14ac:dyDescent="0.2">
      <c r="A1522" s="111"/>
      <c r="B1522" s="93"/>
    </row>
    <row r="1523" spans="1:2" ht="14.25" x14ac:dyDescent="0.2">
      <c r="A1523" s="111"/>
      <c r="B1523" s="93"/>
    </row>
    <row r="1524" spans="1:2" ht="14.25" x14ac:dyDescent="0.2">
      <c r="A1524" s="111"/>
      <c r="B1524" s="93"/>
    </row>
    <row r="1525" spans="1:2" ht="14.25" x14ac:dyDescent="0.2">
      <c r="A1525" s="111"/>
      <c r="B1525" s="93"/>
    </row>
    <row r="1526" spans="1:2" ht="14.25" x14ac:dyDescent="0.2">
      <c r="A1526" s="111"/>
      <c r="B1526" s="93"/>
    </row>
    <row r="1527" spans="1:2" ht="14.25" x14ac:dyDescent="0.2">
      <c r="A1527" s="111"/>
      <c r="B1527" s="93"/>
    </row>
    <row r="1528" spans="1:2" ht="14.25" x14ac:dyDescent="0.2">
      <c r="A1528" s="111"/>
      <c r="B1528" s="93"/>
    </row>
    <row r="1529" spans="1:2" ht="14.25" x14ac:dyDescent="0.2">
      <c r="A1529" s="111"/>
      <c r="B1529" s="93"/>
    </row>
    <row r="1530" spans="1:2" ht="14.25" x14ac:dyDescent="0.2">
      <c r="A1530" s="111"/>
      <c r="B1530" s="93"/>
    </row>
    <row r="1531" spans="1:2" ht="14.25" x14ac:dyDescent="0.2">
      <c r="A1531" s="111"/>
      <c r="B1531" s="93"/>
    </row>
    <row r="1532" spans="1:2" ht="14.25" x14ac:dyDescent="0.2">
      <c r="A1532" s="111"/>
      <c r="B1532" s="93"/>
    </row>
    <row r="1533" spans="1:2" ht="14.25" x14ac:dyDescent="0.2">
      <c r="A1533" s="111"/>
      <c r="B1533" s="93"/>
    </row>
    <row r="1534" spans="1:2" ht="14.25" x14ac:dyDescent="0.2">
      <c r="A1534" s="111"/>
      <c r="B1534" s="93"/>
    </row>
    <row r="1535" spans="1:2" ht="14.25" x14ac:dyDescent="0.2">
      <c r="A1535" s="111"/>
      <c r="B1535" s="93"/>
    </row>
    <row r="1536" spans="1:2" ht="14.25" x14ac:dyDescent="0.2">
      <c r="A1536" s="111"/>
      <c r="B1536" s="93"/>
    </row>
    <row r="1537" spans="1:2" ht="14.25" x14ac:dyDescent="0.2">
      <c r="A1537" s="111"/>
      <c r="B1537" s="93"/>
    </row>
    <row r="1538" spans="1:2" ht="14.25" x14ac:dyDescent="0.2">
      <c r="A1538" s="111"/>
      <c r="B1538" s="93"/>
    </row>
    <row r="1539" spans="1:2" ht="14.25" x14ac:dyDescent="0.2">
      <c r="A1539" s="111"/>
      <c r="B1539" s="93"/>
    </row>
    <row r="1540" spans="1:2" ht="14.25" x14ac:dyDescent="0.2">
      <c r="A1540" s="111"/>
      <c r="B1540" s="93"/>
    </row>
    <row r="1541" spans="1:2" ht="14.25" x14ac:dyDescent="0.2">
      <c r="A1541" s="111"/>
      <c r="B1541" s="93"/>
    </row>
    <row r="1542" spans="1:2" ht="14.25" x14ac:dyDescent="0.2">
      <c r="A1542" s="111"/>
      <c r="B1542" s="93"/>
    </row>
    <row r="1543" spans="1:2" ht="14.25" x14ac:dyDescent="0.2">
      <c r="A1543" s="111"/>
      <c r="B1543" s="93"/>
    </row>
    <row r="1544" spans="1:2" ht="14.25" x14ac:dyDescent="0.2">
      <c r="A1544" s="111"/>
      <c r="B1544" s="93"/>
    </row>
    <row r="1545" spans="1:2" ht="14.25" x14ac:dyDescent="0.2">
      <c r="A1545" s="111"/>
      <c r="B1545" s="93"/>
    </row>
    <row r="1546" spans="1:2" ht="14.25" x14ac:dyDescent="0.2">
      <c r="A1546" s="111"/>
      <c r="B1546" s="93"/>
    </row>
    <row r="1547" spans="1:2" ht="14.25" x14ac:dyDescent="0.2">
      <c r="A1547" s="111"/>
      <c r="B1547" s="93"/>
    </row>
    <row r="1548" spans="1:2" ht="14.25" x14ac:dyDescent="0.2">
      <c r="A1548" s="111"/>
      <c r="B1548" s="93"/>
    </row>
    <row r="1549" spans="1:2" ht="14.25" x14ac:dyDescent="0.2">
      <c r="A1549" s="111"/>
      <c r="B1549" s="93"/>
    </row>
    <row r="1550" spans="1:2" ht="14.25" x14ac:dyDescent="0.2">
      <c r="A1550" s="111"/>
      <c r="B1550" s="93"/>
    </row>
    <row r="1551" spans="1:2" ht="14.25" x14ac:dyDescent="0.2">
      <c r="A1551" s="111"/>
      <c r="B1551" s="93"/>
    </row>
    <row r="1552" spans="1:2" ht="14.25" x14ac:dyDescent="0.2">
      <c r="A1552" s="111"/>
      <c r="B1552" s="93"/>
    </row>
    <row r="1553" spans="1:2" ht="14.25" x14ac:dyDescent="0.2">
      <c r="A1553" s="111"/>
      <c r="B1553" s="93"/>
    </row>
    <row r="1554" spans="1:2" ht="14.25" x14ac:dyDescent="0.2">
      <c r="A1554" s="111"/>
      <c r="B1554" s="93"/>
    </row>
    <row r="1555" spans="1:2" ht="14.25" x14ac:dyDescent="0.2">
      <c r="A1555" s="111"/>
      <c r="B1555" s="93"/>
    </row>
    <row r="1556" spans="1:2" ht="14.25" x14ac:dyDescent="0.2">
      <c r="A1556" s="111"/>
      <c r="B1556" s="93"/>
    </row>
    <row r="1557" spans="1:2" ht="14.25" x14ac:dyDescent="0.2">
      <c r="A1557" s="111"/>
      <c r="B1557" s="93"/>
    </row>
    <row r="1558" spans="1:2" ht="14.25" x14ac:dyDescent="0.2">
      <c r="A1558" s="111"/>
      <c r="B1558" s="93"/>
    </row>
    <row r="1559" spans="1:2" ht="14.25" x14ac:dyDescent="0.2">
      <c r="A1559" s="111"/>
      <c r="B1559" s="93"/>
    </row>
    <row r="1560" spans="1:2" ht="14.25" x14ac:dyDescent="0.2">
      <c r="A1560" s="111"/>
      <c r="B1560" s="93"/>
    </row>
    <row r="1561" spans="1:2" ht="14.25" x14ac:dyDescent="0.2">
      <c r="A1561" s="111"/>
      <c r="B1561" s="93"/>
    </row>
    <row r="1562" spans="1:2" ht="14.25" x14ac:dyDescent="0.2">
      <c r="A1562" s="111"/>
      <c r="B1562" s="93"/>
    </row>
    <row r="1563" spans="1:2" ht="14.25" x14ac:dyDescent="0.2">
      <c r="A1563" s="111"/>
      <c r="B1563" s="93"/>
    </row>
    <row r="1564" spans="1:2" ht="14.25" x14ac:dyDescent="0.2">
      <c r="A1564" s="111"/>
      <c r="B1564" s="93"/>
    </row>
    <row r="1565" spans="1:2" ht="14.25" x14ac:dyDescent="0.2">
      <c r="A1565" s="111"/>
      <c r="B1565" s="93"/>
    </row>
    <row r="1566" spans="1:2" ht="14.25" x14ac:dyDescent="0.2">
      <c r="A1566" s="111"/>
      <c r="B1566" s="93"/>
    </row>
    <row r="1567" spans="1:2" ht="14.25" x14ac:dyDescent="0.2">
      <c r="A1567" s="111"/>
      <c r="B1567" s="93"/>
    </row>
    <row r="1568" spans="1:2" ht="14.25" x14ac:dyDescent="0.2">
      <c r="A1568" s="111"/>
      <c r="B1568" s="93"/>
    </row>
    <row r="1569" spans="1:2" ht="14.25" x14ac:dyDescent="0.2">
      <c r="A1569" s="111"/>
      <c r="B1569" s="93"/>
    </row>
    <row r="1570" spans="1:2" ht="14.25" x14ac:dyDescent="0.2">
      <c r="A1570" s="111"/>
      <c r="B1570" s="93"/>
    </row>
    <row r="1571" spans="1:2" ht="14.25" x14ac:dyDescent="0.2">
      <c r="A1571" s="111"/>
      <c r="B1571" s="93"/>
    </row>
    <row r="1572" spans="1:2" ht="14.25" x14ac:dyDescent="0.2">
      <c r="A1572" s="111"/>
      <c r="B1572" s="93"/>
    </row>
    <row r="1573" spans="1:2" ht="14.25" x14ac:dyDescent="0.2">
      <c r="A1573" s="111"/>
      <c r="B1573" s="93"/>
    </row>
    <row r="1574" spans="1:2" ht="14.25" x14ac:dyDescent="0.2">
      <c r="A1574" s="111"/>
      <c r="B1574" s="93"/>
    </row>
    <row r="1575" spans="1:2" ht="14.25" x14ac:dyDescent="0.2">
      <c r="A1575" s="111"/>
      <c r="B1575" s="93"/>
    </row>
    <row r="1576" spans="1:2" ht="14.25" x14ac:dyDescent="0.2">
      <c r="A1576" s="111"/>
      <c r="B1576" s="93"/>
    </row>
    <row r="1577" spans="1:2" ht="14.25" x14ac:dyDescent="0.2">
      <c r="A1577" s="111"/>
      <c r="B1577" s="93"/>
    </row>
    <row r="1578" spans="1:2" ht="14.25" x14ac:dyDescent="0.2">
      <c r="A1578" s="111"/>
      <c r="B1578" s="93"/>
    </row>
    <row r="1579" spans="1:2" ht="14.25" x14ac:dyDescent="0.2">
      <c r="A1579" s="111"/>
      <c r="B1579" s="93"/>
    </row>
    <row r="1580" spans="1:2" ht="14.25" x14ac:dyDescent="0.2">
      <c r="A1580" s="111"/>
      <c r="B1580" s="93"/>
    </row>
    <row r="1581" spans="1:2" ht="14.25" x14ac:dyDescent="0.2">
      <c r="A1581" s="111"/>
      <c r="B1581" s="93"/>
    </row>
    <row r="1582" spans="1:2" ht="14.25" x14ac:dyDescent="0.2">
      <c r="A1582" s="111"/>
      <c r="B1582" s="93"/>
    </row>
    <row r="1583" spans="1:2" ht="14.25" x14ac:dyDescent="0.2">
      <c r="A1583" s="111"/>
      <c r="B1583" s="93"/>
    </row>
    <row r="1584" spans="1:2" ht="14.25" x14ac:dyDescent="0.2">
      <c r="A1584" s="111"/>
      <c r="B1584" s="93"/>
    </row>
    <row r="1585" spans="1:2" ht="14.25" x14ac:dyDescent="0.2">
      <c r="A1585" s="111"/>
      <c r="B1585" s="93"/>
    </row>
    <row r="1586" spans="1:2" ht="14.25" x14ac:dyDescent="0.2">
      <c r="A1586" s="111"/>
      <c r="B1586" s="93"/>
    </row>
    <row r="1587" spans="1:2" ht="14.25" x14ac:dyDescent="0.2">
      <c r="A1587" s="111"/>
      <c r="B1587" s="93"/>
    </row>
    <row r="1588" spans="1:2" ht="14.25" x14ac:dyDescent="0.2">
      <c r="A1588" s="111"/>
      <c r="B1588" s="93"/>
    </row>
    <row r="1589" spans="1:2" ht="14.25" x14ac:dyDescent="0.2">
      <c r="A1589" s="111"/>
      <c r="B1589" s="93"/>
    </row>
    <row r="1590" spans="1:2" ht="14.25" x14ac:dyDescent="0.2">
      <c r="A1590" s="111"/>
      <c r="B1590" s="93"/>
    </row>
    <row r="1591" spans="1:2" ht="14.25" x14ac:dyDescent="0.2">
      <c r="A1591" s="111"/>
      <c r="B1591" s="93"/>
    </row>
    <row r="1592" spans="1:2" ht="14.25" x14ac:dyDescent="0.2">
      <c r="A1592" s="111"/>
      <c r="B1592" s="93"/>
    </row>
    <row r="1593" spans="1:2" ht="14.25" x14ac:dyDescent="0.2">
      <c r="A1593" s="111"/>
      <c r="B1593" s="93"/>
    </row>
    <row r="1594" spans="1:2" ht="14.25" x14ac:dyDescent="0.2">
      <c r="A1594" s="111"/>
      <c r="B1594" s="93"/>
    </row>
    <row r="1595" spans="1:2" ht="14.25" x14ac:dyDescent="0.2">
      <c r="A1595" s="111"/>
      <c r="B1595" s="93"/>
    </row>
    <row r="1596" spans="1:2" ht="14.25" x14ac:dyDescent="0.2">
      <c r="A1596" s="111"/>
      <c r="B1596" s="93"/>
    </row>
    <row r="1597" spans="1:2" ht="14.25" x14ac:dyDescent="0.2">
      <c r="A1597" s="111"/>
      <c r="B1597" s="93"/>
    </row>
    <row r="1598" spans="1:2" ht="14.25" x14ac:dyDescent="0.2">
      <c r="A1598" s="111"/>
      <c r="B1598" s="93"/>
    </row>
    <row r="1599" spans="1:2" ht="14.25" x14ac:dyDescent="0.2">
      <c r="A1599" s="111"/>
      <c r="B1599" s="93"/>
    </row>
    <row r="1600" spans="1:2" ht="14.25" x14ac:dyDescent="0.2">
      <c r="A1600" s="111"/>
      <c r="B1600" s="93"/>
    </row>
    <row r="1601" spans="1:2" ht="14.25" x14ac:dyDescent="0.2">
      <c r="A1601" s="111"/>
      <c r="B1601" s="93"/>
    </row>
    <row r="1602" spans="1:2" ht="14.25" x14ac:dyDescent="0.2">
      <c r="A1602" s="111"/>
      <c r="B1602" s="93"/>
    </row>
    <row r="1603" spans="1:2" ht="14.25" x14ac:dyDescent="0.2">
      <c r="A1603" s="111"/>
      <c r="B1603" s="93"/>
    </row>
    <row r="1604" spans="1:2" ht="14.25" x14ac:dyDescent="0.2">
      <c r="A1604" s="111"/>
      <c r="B1604" s="93"/>
    </row>
    <row r="1605" spans="1:2" ht="14.25" x14ac:dyDescent="0.2">
      <c r="A1605" s="111"/>
      <c r="B1605" s="93"/>
    </row>
    <row r="1606" spans="1:2" ht="14.25" x14ac:dyDescent="0.2">
      <c r="A1606" s="111"/>
      <c r="B1606" s="93"/>
    </row>
    <row r="1607" spans="1:2" ht="14.25" x14ac:dyDescent="0.2">
      <c r="A1607" s="111"/>
      <c r="B1607" s="93"/>
    </row>
    <row r="1608" spans="1:2" ht="14.25" x14ac:dyDescent="0.2">
      <c r="A1608" s="111"/>
      <c r="B1608" s="93"/>
    </row>
    <row r="1609" spans="1:2" ht="14.25" x14ac:dyDescent="0.2">
      <c r="A1609" s="111"/>
      <c r="B1609" s="93"/>
    </row>
    <row r="1610" spans="1:2" ht="14.25" x14ac:dyDescent="0.2">
      <c r="A1610" s="111"/>
      <c r="B1610" s="93"/>
    </row>
    <row r="1611" spans="1:2" ht="14.25" x14ac:dyDescent="0.2">
      <c r="A1611" s="111"/>
      <c r="B1611" s="93"/>
    </row>
    <row r="1612" spans="1:2" ht="14.25" x14ac:dyDescent="0.2">
      <c r="A1612" s="111"/>
      <c r="B1612" s="93"/>
    </row>
    <row r="1613" spans="1:2" ht="14.25" x14ac:dyDescent="0.2">
      <c r="A1613" s="111"/>
      <c r="B1613" s="93"/>
    </row>
    <row r="1614" spans="1:2" ht="14.25" x14ac:dyDescent="0.2">
      <c r="A1614" s="111"/>
      <c r="B1614" s="93"/>
    </row>
    <row r="1615" spans="1:2" ht="14.25" x14ac:dyDescent="0.2">
      <c r="A1615" s="111"/>
      <c r="B1615" s="93"/>
    </row>
    <row r="1616" spans="1:2" ht="14.25" x14ac:dyDescent="0.2">
      <c r="A1616" s="111"/>
      <c r="B1616" s="93"/>
    </row>
    <row r="1617" spans="1:2" ht="14.25" x14ac:dyDescent="0.2">
      <c r="A1617" s="111"/>
      <c r="B1617" s="93"/>
    </row>
    <row r="1618" spans="1:2" ht="14.25" x14ac:dyDescent="0.2">
      <c r="A1618" s="111"/>
      <c r="B1618" s="93"/>
    </row>
    <row r="1619" spans="1:2" ht="14.25" x14ac:dyDescent="0.2">
      <c r="A1619" s="111"/>
      <c r="B1619" s="93"/>
    </row>
    <row r="1620" spans="1:2" ht="14.25" x14ac:dyDescent="0.2">
      <c r="A1620" s="111"/>
      <c r="B1620" s="93"/>
    </row>
    <row r="1621" spans="1:2" ht="14.25" x14ac:dyDescent="0.2">
      <c r="A1621" s="111"/>
      <c r="B1621" s="93"/>
    </row>
    <row r="1622" spans="1:2" ht="14.25" x14ac:dyDescent="0.2">
      <c r="A1622" s="111"/>
      <c r="B1622" s="93"/>
    </row>
    <row r="1623" spans="1:2" ht="14.25" x14ac:dyDescent="0.2">
      <c r="A1623" s="111"/>
      <c r="B1623" s="93"/>
    </row>
    <row r="1624" spans="1:2" ht="14.25" x14ac:dyDescent="0.2">
      <c r="A1624" s="111"/>
      <c r="B1624" s="93"/>
    </row>
    <row r="1625" spans="1:2" ht="14.25" x14ac:dyDescent="0.2">
      <c r="A1625" s="111"/>
      <c r="B1625" s="93"/>
    </row>
    <row r="1626" spans="1:2" ht="14.25" x14ac:dyDescent="0.2">
      <c r="A1626" s="111"/>
      <c r="B1626" s="93"/>
    </row>
    <row r="1627" spans="1:2" ht="14.25" x14ac:dyDescent="0.2">
      <c r="A1627" s="111"/>
      <c r="B1627" s="93"/>
    </row>
    <row r="1628" spans="1:2" ht="14.25" x14ac:dyDescent="0.2">
      <c r="A1628" s="111"/>
      <c r="B1628" s="93"/>
    </row>
    <row r="1629" spans="1:2" ht="14.25" x14ac:dyDescent="0.2">
      <c r="A1629" s="111"/>
      <c r="B1629" s="93"/>
    </row>
    <row r="1630" spans="1:2" ht="14.25" x14ac:dyDescent="0.2">
      <c r="A1630" s="111"/>
      <c r="B1630" s="93"/>
    </row>
    <row r="1631" spans="1:2" ht="14.25" x14ac:dyDescent="0.2">
      <c r="A1631" s="111"/>
      <c r="B1631" s="93"/>
    </row>
    <row r="1632" spans="1:2" ht="14.25" x14ac:dyDescent="0.2">
      <c r="A1632" s="111"/>
      <c r="B1632" s="93"/>
    </row>
    <row r="1633" spans="1:2" ht="14.25" x14ac:dyDescent="0.2">
      <c r="A1633" s="111"/>
      <c r="B1633" s="93"/>
    </row>
    <row r="1634" spans="1:2" ht="14.25" x14ac:dyDescent="0.2">
      <c r="A1634" s="111"/>
      <c r="B1634" s="93"/>
    </row>
    <row r="1635" spans="1:2" ht="14.25" x14ac:dyDescent="0.2">
      <c r="A1635" s="111"/>
      <c r="B1635" s="93"/>
    </row>
    <row r="1636" spans="1:2" ht="14.25" x14ac:dyDescent="0.2">
      <c r="A1636" s="111"/>
      <c r="B1636" s="93"/>
    </row>
    <row r="1637" spans="1:2" ht="14.25" x14ac:dyDescent="0.2">
      <c r="A1637" s="111"/>
      <c r="B1637" s="93"/>
    </row>
    <row r="1638" spans="1:2" ht="14.25" x14ac:dyDescent="0.2">
      <c r="A1638" s="111"/>
      <c r="B1638" s="93"/>
    </row>
    <row r="1639" spans="1:2" ht="14.25" x14ac:dyDescent="0.2">
      <c r="A1639" s="111"/>
      <c r="B1639" s="93"/>
    </row>
    <row r="1640" spans="1:2" ht="14.25" x14ac:dyDescent="0.2">
      <c r="A1640" s="111"/>
      <c r="B1640" s="93"/>
    </row>
    <row r="1641" spans="1:2" ht="14.25" x14ac:dyDescent="0.2">
      <c r="A1641" s="111"/>
      <c r="B1641" s="93"/>
    </row>
    <row r="1642" spans="1:2" ht="14.25" x14ac:dyDescent="0.2">
      <c r="A1642" s="111"/>
      <c r="B1642" s="93"/>
    </row>
    <row r="1643" spans="1:2" ht="14.25" x14ac:dyDescent="0.2">
      <c r="A1643" s="111"/>
      <c r="B1643" s="93"/>
    </row>
    <row r="1644" spans="1:2" ht="14.25" x14ac:dyDescent="0.2">
      <c r="A1644" s="111"/>
      <c r="B1644" s="93"/>
    </row>
    <row r="1645" spans="1:2" ht="14.25" x14ac:dyDescent="0.2">
      <c r="A1645" s="111"/>
      <c r="B1645" s="93"/>
    </row>
    <row r="1646" spans="1:2" ht="14.25" x14ac:dyDescent="0.2">
      <c r="A1646" s="111"/>
      <c r="B1646" s="93"/>
    </row>
    <row r="1647" spans="1:2" ht="14.25" x14ac:dyDescent="0.2">
      <c r="A1647" s="111"/>
      <c r="B1647" s="93"/>
    </row>
    <row r="1648" spans="1:2" ht="14.25" x14ac:dyDescent="0.2">
      <c r="A1648" s="111"/>
      <c r="B1648" s="93"/>
    </row>
    <row r="1649" spans="1:2" ht="14.25" x14ac:dyDescent="0.2">
      <c r="A1649" s="111"/>
      <c r="B1649" s="93"/>
    </row>
    <row r="1650" spans="1:2" ht="14.25" x14ac:dyDescent="0.2">
      <c r="A1650" s="111"/>
      <c r="B1650" s="93"/>
    </row>
    <row r="1651" spans="1:2" ht="14.25" x14ac:dyDescent="0.2">
      <c r="A1651" s="111"/>
      <c r="B1651" s="93"/>
    </row>
    <row r="1652" spans="1:2" ht="14.25" x14ac:dyDescent="0.2">
      <c r="A1652" s="111"/>
      <c r="B1652" s="93"/>
    </row>
    <row r="1653" spans="1:2" ht="14.25" x14ac:dyDescent="0.2">
      <c r="A1653" s="111"/>
      <c r="B1653" s="93"/>
    </row>
    <row r="1654" spans="1:2" ht="14.25" x14ac:dyDescent="0.2">
      <c r="A1654" s="111"/>
      <c r="B1654" s="93"/>
    </row>
    <row r="1655" spans="1:2" ht="14.25" x14ac:dyDescent="0.2">
      <c r="A1655" s="111"/>
      <c r="B1655" s="93"/>
    </row>
    <row r="1656" spans="1:2" ht="14.25" x14ac:dyDescent="0.2">
      <c r="A1656" s="111"/>
      <c r="B1656" s="93"/>
    </row>
    <row r="1657" spans="1:2" ht="14.25" x14ac:dyDescent="0.2">
      <c r="A1657" s="111"/>
      <c r="B1657" s="93"/>
    </row>
    <row r="1658" spans="1:2" ht="14.25" x14ac:dyDescent="0.2">
      <c r="A1658" s="111"/>
      <c r="B1658" s="93"/>
    </row>
    <row r="1659" spans="1:2" ht="14.25" x14ac:dyDescent="0.2">
      <c r="A1659" s="111"/>
      <c r="B1659" s="93"/>
    </row>
    <row r="1660" spans="1:2" ht="14.25" x14ac:dyDescent="0.2">
      <c r="A1660" s="111"/>
      <c r="B1660" s="93"/>
    </row>
    <row r="1661" spans="1:2" ht="14.25" x14ac:dyDescent="0.2">
      <c r="A1661" s="111"/>
      <c r="B1661" s="93"/>
    </row>
    <row r="1662" spans="1:2" ht="14.25" x14ac:dyDescent="0.2">
      <c r="A1662" s="111"/>
      <c r="B1662" s="93"/>
    </row>
    <row r="1663" spans="1:2" ht="14.25" x14ac:dyDescent="0.2">
      <c r="A1663" s="111"/>
      <c r="B1663" s="93"/>
    </row>
    <row r="1664" spans="1:2" ht="14.25" x14ac:dyDescent="0.2">
      <c r="A1664" s="111"/>
      <c r="B1664" s="93"/>
    </row>
    <row r="1665" spans="1:2" ht="14.25" x14ac:dyDescent="0.2">
      <c r="A1665" s="111"/>
      <c r="B1665" s="93"/>
    </row>
    <row r="1666" spans="1:2" ht="14.25" x14ac:dyDescent="0.2">
      <c r="A1666" s="111"/>
      <c r="B1666" s="93"/>
    </row>
    <row r="1667" spans="1:2" ht="14.25" x14ac:dyDescent="0.2">
      <c r="A1667" s="111"/>
      <c r="B1667" s="93"/>
    </row>
    <row r="1668" spans="1:2" ht="14.25" x14ac:dyDescent="0.2">
      <c r="A1668" s="111"/>
      <c r="B1668" s="93"/>
    </row>
    <row r="1669" spans="1:2" ht="14.25" x14ac:dyDescent="0.2">
      <c r="A1669" s="111"/>
      <c r="B1669" s="93"/>
    </row>
    <row r="1670" spans="1:2" ht="14.25" x14ac:dyDescent="0.2">
      <c r="A1670" s="111"/>
      <c r="B1670" s="93"/>
    </row>
    <row r="1671" spans="1:2" ht="14.25" x14ac:dyDescent="0.2">
      <c r="A1671" s="111"/>
      <c r="B1671" s="93"/>
    </row>
    <row r="1672" spans="1:2" ht="14.25" x14ac:dyDescent="0.2">
      <c r="A1672" s="111"/>
      <c r="B1672" s="93"/>
    </row>
    <row r="1673" spans="1:2" ht="14.25" x14ac:dyDescent="0.2">
      <c r="A1673" s="111"/>
      <c r="B1673" s="93"/>
    </row>
    <row r="1674" spans="1:2" ht="14.25" x14ac:dyDescent="0.2">
      <c r="A1674" s="111"/>
      <c r="B1674" s="93"/>
    </row>
    <row r="1675" spans="1:2" ht="14.25" x14ac:dyDescent="0.2">
      <c r="A1675" s="111"/>
      <c r="B1675" s="93"/>
    </row>
    <row r="1676" spans="1:2" ht="14.25" x14ac:dyDescent="0.2">
      <c r="A1676" s="111"/>
      <c r="B1676" s="93"/>
    </row>
    <row r="1677" spans="1:2" ht="14.25" x14ac:dyDescent="0.2">
      <c r="A1677" s="111"/>
      <c r="B1677" s="93"/>
    </row>
    <row r="1678" spans="1:2" ht="14.25" x14ac:dyDescent="0.2">
      <c r="A1678" s="111"/>
      <c r="B1678" s="93"/>
    </row>
    <row r="1679" spans="1:2" ht="14.25" x14ac:dyDescent="0.2">
      <c r="A1679" s="111"/>
      <c r="B1679" s="93"/>
    </row>
    <row r="1680" spans="1:2" ht="14.25" x14ac:dyDescent="0.2">
      <c r="A1680" s="111"/>
      <c r="B1680" s="93"/>
    </row>
    <row r="1681" spans="1:2" ht="14.25" x14ac:dyDescent="0.2">
      <c r="A1681" s="111"/>
      <c r="B1681" s="93"/>
    </row>
    <row r="1682" spans="1:2" ht="14.25" x14ac:dyDescent="0.2">
      <c r="A1682" s="111"/>
      <c r="B1682" s="93"/>
    </row>
    <row r="1683" spans="1:2" ht="14.25" x14ac:dyDescent="0.2">
      <c r="A1683" s="111"/>
      <c r="B1683" s="93"/>
    </row>
    <row r="1684" spans="1:2" ht="14.25" x14ac:dyDescent="0.2">
      <c r="A1684" s="111"/>
      <c r="B1684" s="93"/>
    </row>
    <row r="1685" spans="1:2" ht="14.25" x14ac:dyDescent="0.2">
      <c r="A1685" s="111"/>
      <c r="B1685" s="93"/>
    </row>
    <row r="1686" spans="1:2" ht="14.25" x14ac:dyDescent="0.2">
      <c r="A1686" s="111"/>
      <c r="B1686" s="93"/>
    </row>
    <row r="1687" spans="1:2" ht="14.25" x14ac:dyDescent="0.2">
      <c r="A1687" s="111"/>
      <c r="B1687" s="93"/>
    </row>
    <row r="1688" spans="1:2" ht="14.25" x14ac:dyDescent="0.2">
      <c r="A1688" s="111"/>
      <c r="B1688" s="93"/>
    </row>
    <row r="1689" spans="1:2" ht="14.25" x14ac:dyDescent="0.2">
      <c r="A1689" s="111"/>
      <c r="B1689" s="93"/>
    </row>
    <row r="1690" spans="1:2" ht="14.25" x14ac:dyDescent="0.2">
      <c r="A1690" s="111"/>
      <c r="B1690" s="93"/>
    </row>
    <row r="1691" spans="1:2" ht="14.25" x14ac:dyDescent="0.2">
      <c r="A1691" s="111"/>
      <c r="B1691" s="93"/>
    </row>
    <row r="1692" spans="1:2" ht="14.25" x14ac:dyDescent="0.2">
      <c r="A1692" s="111"/>
      <c r="B1692" s="93"/>
    </row>
    <row r="1693" spans="1:2" ht="14.25" x14ac:dyDescent="0.2">
      <c r="A1693" s="111"/>
      <c r="B1693" s="93"/>
    </row>
    <row r="1694" spans="1:2" ht="14.25" x14ac:dyDescent="0.2">
      <c r="A1694" s="111"/>
      <c r="B1694" s="93"/>
    </row>
    <row r="1695" spans="1:2" ht="14.25" x14ac:dyDescent="0.2">
      <c r="A1695" s="111"/>
      <c r="B1695" s="93"/>
    </row>
    <row r="1696" spans="1:2" ht="14.25" x14ac:dyDescent="0.2">
      <c r="A1696" s="111"/>
      <c r="B1696" s="93"/>
    </row>
    <row r="1697" spans="1:2" ht="14.25" x14ac:dyDescent="0.2">
      <c r="A1697" s="111"/>
      <c r="B1697" s="93"/>
    </row>
    <row r="1698" spans="1:2" ht="14.25" x14ac:dyDescent="0.2">
      <c r="A1698" s="111"/>
      <c r="B1698" s="93"/>
    </row>
    <row r="1699" spans="1:2" ht="14.25" x14ac:dyDescent="0.2">
      <c r="A1699" s="111"/>
      <c r="B1699" s="93"/>
    </row>
    <row r="1700" spans="1:2" ht="14.25" x14ac:dyDescent="0.2">
      <c r="A1700" s="111"/>
      <c r="B1700" s="93"/>
    </row>
    <row r="1701" spans="1:2" ht="14.25" x14ac:dyDescent="0.2">
      <c r="A1701" s="111"/>
      <c r="B1701" s="93"/>
    </row>
    <row r="1702" spans="1:2" ht="14.25" x14ac:dyDescent="0.2">
      <c r="A1702" s="111"/>
      <c r="B1702" s="93"/>
    </row>
    <row r="1703" spans="1:2" ht="14.25" x14ac:dyDescent="0.2">
      <c r="A1703" s="111"/>
      <c r="B1703" s="93"/>
    </row>
    <row r="1704" spans="1:2" ht="14.25" x14ac:dyDescent="0.2">
      <c r="A1704" s="111"/>
      <c r="B1704" s="93"/>
    </row>
    <row r="1705" spans="1:2" ht="14.25" x14ac:dyDescent="0.2">
      <c r="A1705" s="111"/>
      <c r="B1705" s="93"/>
    </row>
    <row r="1706" spans="1:2" ht="14.25" x14ac:dyDescent="0.2">
      <c r="A1706" s="111"/>
      <c r="B1706" s="93"/>
    </row>
    <row r="1707" spans="1:2" ht="14.25" x14ac:dyDescent="0.2">
      <c r="A1707" s="111"/>
      <c r="B1707" s="93"/>
    </row>
    <row r="1708" spans="1:2" ht="14.25" x14ac:dyDescent="0.2">
      <c r="A1708" s="111"/>
      <c r="B1708" s="93"/>
    </row>
    <row r="1709" spans="1:2" ht="14.25" x14ac:dyDescent="0.2">
      <c r="A1709" s="111"/>
      <c r="B1709" s="93"/>
    </row>
    <row r="1710" spans="1:2" ht="14.25" x14ac:dyDescent="0.2">
      <c r="A1710" s="111"/>
      <c r="B1710" s="93"/>
    </row>
    <row r="1711" spans="1:2" ht="14.25" x14ac:dyDescent="0.2">
      <c r="A1711" s="111"/>
      <c r="B1711" s="93"/>
    </row>
    <row r="1712" spans="1:2" ht="14.25" x14ac:dyDescent="0.2">
      <c r="A1712" s="111"/>
      <c r="B1712" s="93"/>
    </row>
    <row r="1713" spans="1:2" ht="14.25" x14ac:dyDescent="0.2">
      <c r="A1713" s="111"/>
      <c r="B1713" s="93"/>
    </row>
    <row r="1714" spans="1:2" ht="14.25" x14ac:dyDescent="0.2">
      <c r="A1714" s="111"/>
      <c r="B1714" s="93"/>
    </row>
    <row r="1715" spans="1:2" ht="14.25" x14ac:dyDescent="0.2">
      <c r="A1715" s="111"/>
      <c r="B1715" s="93"/>
    </row>
    <row r="1716" spans="1:2" ht="14.25" x14ac:dyDescent="0.2">
      <c r="A1716" s="111"/>
      <c r="B1716" s="93"/>
    </row>
    <row r="1717" spans="1:2" ht="14.25" x14ac:dyDescent="0.2">
      <c r="A1717" s="111"/>
      <c r="B1717" s="93"/>
    </row>
    <row r="1718" spans="1:2" ht="14.25" x14ac:dyDescent="0.2">
      <c r="A1718" s="111"/>
      <c r="B1718" s="93"/>
    </row>
    <row r="1719" spans="1:2" ht="14.25" x14ac:dyDescent="0.2">
      <c r="A1719" s="111"/>
      <c r="B1719" s="93"/>
    </row>
    <row r="1720" spans="1:2" ht="14.25" x14ac:dyDescent="0.2">
      <c r="A1720" s="111"/>
      <c r="B1720" s="93"/>
    </row>
    <row r="1721" spans="1:2" ht="14.25" x14ac:dyDescent="0.2">
      <c r="A1721" s="111"/>
      <c r="B1721" s="93"/>
    </row>
    <row r="1722" spans="1:2" ht="14.25" x14ac:dyDescent="0.2">
      <c r="A1722" s="111"/>
      <c r="B1722" s="93"/>
    </row>
    <row r="1723" spans="1:2" ht="14.25" x14ac:dyDescent="0.2">
      <c r="A1723" s="111"/>
      <c r="B1723" s="93"/>
    </row>
    <row r="1724" spans="1:2" ht="14.25" x14ac:dyDescent="0.2">
      <c r="A1724" s="111"/>
      <c r="B1724" s="93"/>
    </row>
    <row r="1725" spans="1:2" ht="14.25" x14ac:dyDescent="0.2">
      <c r="A1725" s="111"/>
      <c r="B1725" s="93"/>
    </row>
    <row r="1726" spans="1:2" ht="14.25" x14ac:dyDescent="0.2">
      <c r="A1726" s="111"/>
      <c r="B1726" s="93"/>
    </row>
    <row r="1727" spans="1:2" ht="14.25" x14ac:dyDescent="0.2">
      <c r="A1727" s="111"/>
      <c r="B1727" s="93"/>
    </row>
  </sheetData>
  <sheetProtection password="94E0" sheet="1" formatCells="0" formatColumns="0" formatRows="0" insertColumns="0" insertRows="0" insertHyperlinks="0" deleteColumns="0" deleteRows="0" sort="0" autoFilter="0" pivotTables="0"/>
  <phoneticPr fontId="0" type="noConversion"/>
  <printOptions horizontalCentered="1"/>
  <pageMargins left="1.48" right="1.34" top="1.27" bottom="0.49" header="0.6" footer="0.16"/>
  <pageSetup scale="62" orientation="portrait" r:id="rId1"/>
  <headerFooter alignWithMargins="0">
    <oddHeader>&amp;C&amp;11Attachment 3
Baseline Cost Estimate
Project Sponsor Name
Project Name</oddHeader>
    <oddFooter xml:space="preserve">&amp;R
</oddFooter>
  </headerFooter>
  <ignoredErrors>
    <ignoredError sqref="C4:C24 C57:C68 C1:C24 C69:C73 B57:B68 A4:A46 A3 A47:A73 C47:C56 C3 B4 B7:B19 B22:B46 C26:C34 C26:C46" unlockedFormula="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15"/>
    <pageSetUpPr fitToPage="1"/>
  </sheetPr>
  <dimension ref="A1:BO1667"/>
  <sheetViews>
    <sheetView zoomScale="75" zoomScaleNormal="75" workbookViewId="0">
      <selection activeCell="E3" sqref="E3"/>
    </sheetView>
  </sheetViews>
  <sheetFormatPr defaultRowHeight="12.75" x14ac:dyDescent="0.2"/>
  <cols>
    <col min="1" max="1" width="14.5703125" style="83" customWidth="1"/>
    <col min="2" max="2" width="41.140625" style="33" customWidth="1"/>
    <col min="3" max="7" width="13.42578125" style="110" customWidth="1"/>
    <col min="8" max="10" width="9.140625" style="33"/>
    <col min="11" max="11" width="9.140625" style="33" customWidth="1"/>
    <col min="12" max="16384" width="9.140625" style="33"/>
  </cols>
  <sheetData>
    <row r="1" spans="1:67" ht="30" customHeight="1" x14ac:dyDescent="0.2">
      <c r="A1" s="502" t="s">
        <v>233</v>
      </c>
      <c r="B1" s="429"/>
      <c r="C1" s="710"/>
      <c r="D1" s="710"/>
      <c r="E1" s="710"/>
      <c r="F1" s="710"/>
      <c r="G1" s="710"/>
    </row>
    <row r="2" spans="1:67" ht="74.25" customHeight="1" x14ac:dyDescent="0.2">
      <c r="A2" s="969"/>
      <c r="B2" s="970"/>
      <c r="C2" s="599" t="s">
        <v>134</v>
      </c>
      <c r="D2" s="599" t="s">
        <v>135</v>
      </c>
      <c r="E2" s="599" t="s">
        <v>136</v>
      </c>
      <c r="F2" s="599" t="s">
        <v>205</v>
      </c>
      <c r="G2" s="599" t="s">
        <v>260</v>
      </c>
    </row>
    <row r="3" spans="1:67" s="126" customFormat="1" ht="24" customHeight="1" x14ac:dyDescent="0.2">
      <c r="A3" s="711" t="str">
        <f>'SCC List'!A3:B3</f>
        <v>10 GUIDEWAY &amp; TRACK ELEMENTS (route miles)</v>
      </c>
      <c r="B3" s="712"/>
      <c r="C3" s="706">
        <f>'Build Main'!D7</f>
        <v>29226452.640000001</v>
      </c>
      <c r="D3" s="706">
        <f>'Build Main'!E7</f>
        <v>3117231.9</v>
      </c>
      <c r="E3" s="706">
        <f>'Build Main'!F7</f>
        <v>32343684.539999999</v>
      </c>
      <c r="F3" s="713">
        <f>'Build Main'!K7</f>
        <v>1.1235910741149999</v>
      </c>
      <c r="G3" s="714">
        <f>'Build Main'!J7</f>
        <v>36341075.253135316</v>
      </c>
    </row>
    <row r="4" spans="1:67" s="126" customFormat="1" ht="24" customHeight="1" x14ac:dyDescent="0.2">
      <c r="A4" s="711" t="str">
        <f>'SCC List'!A17:B17</f>
        <v>20 STATIONS, STOPS, TERMINALS, INTERMODAL (number)</v>
      </c>
      <c r="B4" s="712"/>
      <c r="C4" s="706">
        <f>'Build Main'!D21</f>
        <v>13385987.01</v>
      </c>
      <c r="D4" s="706">
        <f>'Build Main'!E21</f>
        <v>1380036.23</v>
      </c>
      <c r="E4" s="706">
        <f>'Build Main'!F21</f>
        <v>14766023.24</v>
      </c>
      <c r="F4" s="705">
        <f>'Build Main'!K21</f>
        <v>1.1272817595574998</v>
      </c>
      <c r="G4" s="706">
        <f>'Build Main'!J21</f>
        <v>16645468.659654133</v>
      </c>
    </row>
    <row r="5" spans="1:67" s="126" customFormat="1" ht="24" customHeight="1" x14ac:dyDescent="0.2">
      <c r="A5" s="711" t="str">
        <f>'SCC List'!A25</f>
        <v>30 SUPPORT FACILITIES: YARDS, SHOPS, ADMIN. BLDGS</v>
      </c>
      <c r="B5" s="712"/>
      <c r="C5" s="706">
        <f>'Build Main'!D29</f>
        <v>8134642.3399999999</v>
      </c>
      <c r="D5" s="706">
        <f>'Build Main'!E29</f>
        <v>1188130.5900000001</v>
      </c>
      <c r="E5" s="706">
        <f>'Build Main'!F29</f>
        <v>9322772.9299999997</v>
      </c>
      <c r="F5" s="705">
        <f>'Build Main'!K29</f>
        <v>1.1606604716812496</v>
      </c>
      <c r="G5" s="706">
        <f>'Build Main'!J29</f>
        <v>10820574.026310986</v>
      </c>
    </row>
    <row r="6" spans="1:67" s="126" customFormat="1" ht="24" customHeight="1" x14ac:dyDescent="0.2">
      <c r="A6" s="711" t="str">
        <f>'SCC List'!A31</f>
        <v>40 SITEWORK &amp; SPECIAL CONDITIONS</v>
      </c>
      <c r="B6" s="493"/>
      <c r="C6" s="706">
        <f>'Build Main'!D35</f>
        <v>50306479.430000007</v>
      </c>
      <c r="D6" s="715">
        <f>'Build Main'!E35</f>
        <v>3919572.48</v>
      </c>
      <c r="E6" s="706">
        <f>'Build Main'!F35</f>
        <v>54226051.910000004</v>
      </c>
      <c r="F6" s="705">
        <f>'Build Main'!K35</f>
        <v>1.1243667776724999</v>
      </c>
      <c r="G6" s="706">
        <f>'Build Main'!J35</f>
        <v>60969971.251948409</v>
      </c>
    </row>
    <row r="7" spans="1:67" s="126" customFormat="1" ht="24" customHeight="1" x14ac:dyDescent="0.2">
      <c r="A7" s="711" t="str">
        <f>'SCC List'!A40</f>
        <v>50  SYSTEMS</v>
      </c>
      <c r="B7" s="712"/>
      <c r="C7" s="706">
        <f>'Build Main'!D44</f>
        <v>18883333.899999999</v>
      </c>
      <c r="D7" s="715">
        <f>'Build Main'!E44</f>
        <v>1888333.3900000001</v>
      </c>
      <c r="E7" s="706">
        <f>'Build Main'!F44</f>
        <v>20771667.289999999</v>
      </c>
      <c r="F7" s="705">
        <f>'Build Main'!K44</f>
        <v>1.13915697023</v>
      </c>
      <c r="G7" s="706">
        <f>'Build Main'!J44</f>
        <v>23662189.576701991</v>
      </c>
    </row>
    <row r="8" spans="1:67" s="126" customFormat="1" ht="24" customHeight="1" x14ac:dyDescent="0.2">
      <c r="A8" s="711" t="str">
        <f>'SCC List'!A48:B48</f>
        <v>60 ROW, LAND, EXISTING IMPROVEMENTS</v>
      </c>
      <c r="B8" s="716"/>
      <c r="C8" s="706">
        <f>'Build Main'!D53</f>
        <v>5597955.8399999999</v>
      </c>
      <c r="D8" s="706">
        <f>'Build Main'!E53</f>
        <v>2239182.34</v>
      </c>
      <c r="E8" s="717">
        <f>'Build Main'!F53</f>
        <v>7837138.1799999997</v>
      </c>
      <c r="F8" s="718">
        <f>'Build Main'!K53</f>
        <v>1.0612694499999999</v>
      </c>
      <c r="G8" s="706">
        <f>'Build Main'!J53</f>
        <v>8317315.3258626005</v>
      </c>
    </row>
    <row r="9" spans="1:67" s="126" customFormat="1" ht="24" customHeight="1" x14ac:dyDescent="0.2">
      <c r="A9" s="719" t="str">
        <f>'SCC List'!A51</f>
        <v>70 VEHICLES (number)</v>
      </c>
      <c r="B9" s="712"/>
      <c r="C9" s="706">
        <f>'Build Main'!D56</f>
        <v>24821818.100000001</v>
      </c>
      <c r="D9" s="715">
        <f>'Build Main'!E56</f>
        <v>361468.18</v>
      </c>
      <c r="E9" s="706">
        <f>'Build Main'!F56</f>
        <v>25183286.280000001</v>
      </c>
      <c r="F9" s="705">
        <f>'Build Main'!K56</f>
        <v>1.1489191200662499</v>
      </c>
      <c r="G9" s="706">
        <f>'Build Main'!J56</f>
        <v>28933559.113194063</v>
      </c>
    </row>
    <row r="10" spans="1:67" s="126" customFormat="1" ht="24" customHeight="1" x14ac:dyDescent="0.2">
      <c r="A10" s="719" t="str">
        <f>'SCC List'!A59</f>
        <v>80 PROFESSIONAL SERVICES (applies to Cats. 10-50)</v>
      </c>
      <c r="B10" s="716"/>
      <c r="C10" s="706">
        <f>'Build Main'!D64</f>
        <v>39842538.130000003</v>
      </c>
      <c r="D10" s="706">
        <f>'Build Main'!E64</f>
        <v>0</v>
      </c>
      <c r="E10" s="706">
        <f>'Build Main'!F64</f>
        <v>39842538.130000003</v>
      </c>
      <c r="F10" s="705">
        <f>'Build Main'!K64</f>
        <v>1.0666148617457685</v>
      </c>
      <c r="G10" s="706">
        <f>'Build Main'!J64</f>
        <v>42496643.299130462</v>
      </c>
    </row>
    <row r="11" spans="1:67" s="126" customFormat="1" ht="24" customHeight="1" x14ac:dyDescent="0.2">
      <c r="A11" s="711" t="str">
        <f>'SCC List'!A68</f>
        <v>90 UNALLOCATED CONTINGENCY</v>
      </c>
      <c r="B11" s="493"/>
      <c r="C11" s="720"/>
      <c r="D11" s="720"/>
      <c r="E11" s="706">
        <f>'Build Main'!F74</f>
        <v>17925987.620000001</v>
      </c>
      <c r="F11" s="703">
        <f>'Build Main'!K74</f>
        <v>1.2115259573951247</v>
      </c>
      <c r="G11" s="704">
        <f>'Build Main'!J74</f>
        <v>21717799.313573655</v>
      </c>
    </row>
    <row r="12" spans="1:67" s="126" customFormat="1" ht="24" customHeight="1" x14ac:dyDescent="0.2">
      <c r="A12" s="721" t="str">
        <f>'SCC List'!A69</f>
        <v>100  FINANCE CHARGES</v>
      </c>
      <c r="B12" s="502"/>
      <c r="C12" s="722"/>
      <c r="D12" s="717"/>
      <c r="E12" s="706">
        <f>'Build Main'!F76</f>
        <v>0</v>
      </c>
      <c r="F12" s="705" t="e">
        <f>'Build Main'!K76</f>
        <v>#DIV/0!</v>
      </c>
      <c r="G12" s="706">
        <f>'Build Main'!J76</f>
        <v>0</v>
      </c>
    </row>
    <row r="13" spans="1:67" s="127" customFormat="1" ht="24" customHeight="1" x14ac:dyDescent="0.2">
      <c r="A13" s="723" t="str">
        <f>'SCC Definitions'!A76</f>
        <v>Total Project Cost (10 - 100)</v>
      </c>
      <c r="B13" s="724"/>
      <c r="C13" s="722"/>
      <c r="D13" s="717"/>
      <c r="E13" s="709">
        <f>'Build Main'!F77</f>
        <v>222219150.12</v>
      </c>
      <c r="F13" s="708">
        <f>'Build Main'!K77</f>
        <v>1.1245862279851275</v>
      </c>
      <c r="G13" s="709">
        <f>'Build Main'!J77</f>
        <v>249904595.81951162</v>
      </c>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row>
    <row r="14" spans="1:67" s="93" customFormat="1" ht="15" customHeight="1" x14ac:dyDescent="0.2">
      <c r="C14" s="110"/>
      <c r="D14" s="110"/>
      <c r="E14" s="110"/>
      <c r="F14" s="110"/>
      <c r="G14" s="110"/>
    </row>
    <row r="15" spans="1:67" s="93" customFormat="1" ht="15" customHeight="1" x14ac:dyDescent="0.2">
      <c r="C15" s="110"/>
      <c r="D15" s="110"/>
      <c r="E15" s="110"/>
      <c r="F15" s="110"/>
      <c r="G15" s="110"/>
    </row>
    <row r="16" spans="1:67" s="93" customFormat="1" ht="15" customHeight="1" x14ac:dyDescent="0.2">
      <c r="C16" s="110"/>
      <c r="D16" s="110"/>
      <c r="E16" s="110"/>
      <c r="F16" s="110"/>
      <c r="G16" s="110"/>
    </row>
    <row r="17" spans="3:7" s="93" customFormat="1" ht="15" customHeight="1" x14ac:dyDescent="0.2">
      <c r="C17" s="110"/>
      <c r="D17" s="110"/>
      <c r="E17" s="110"/>
      <c r="F17" s="110"/>
      <c r="G17" s="110"/>
    </row>
    <row r="18" spans="3:7" s="93" customFormat="1" ht="15" customHeight="1" x14ac:dyDescent="0.2">
      <c r="C18" s="110"/>
      <c r="D18" s="110"/>
      <c r="E18" s="110"/>
      <c r="F18" s="110"/>
      <c r="G18" s="110"/>
    </row>
    <row r="19" spans="3:7" s="93" customFormat="1" ht="15" customHeight="1" x14ac:dyDescent="0.2">
      <c r="C19" s="110"/>
      <c r="D19" s="110"/>
      <c r="E19" s="110"/>
      <c r="F19" s="110"/>
      <c r="G19" s="110"/>
    </row>
    <row r="20" spans="3:7" s="93" customFormat="1" ht="15" customHeight="1" x14ac:dyDescent="0.2">
      <c r="C20" s="110"/>
      <c r="D20" s="110"/>
      <c r="E20" s="110"/>
      <c r="F20" s="110"/>
      <c r="G20" s="110"/>
    </row>
    <row r="21" spans="3:7" s="93" customFormat="1" ht="15" customHeight="1" x14ac:dyDescent="0.2">
      <c r="C21" s="110"/>
      <c r="D21" s="110"/>
      <c r="E21" s="110"/>
      <c r="F21" s="110"/>
      <c r="G21" s="110"/>
    </row>
    <row r="22" spans="3:7" s="93" customFormat="1" ht="15" customHeight="1" x14ac:dyDescent="0.2">
      <c r="C22" s="110"/>
      <c r="D22" s="110"/>
      <c r="E22" s="110"/>
      <c r="F22" s="110"/>
      <c r="G22" s="110"/>
    </row>
    <row r="23" spans="3:7" s="93" customFormat="1" ht="15" customHeight="1" x14ac:dyDescent="0.2">
      <c r="C23" s="110"/>
      <c r="D23" s="110"/>
      <c r="E23" s="110"/>
      <c r="F23" s="110"/>
      <c r="G23" s="110"/>
    </row>
    <row r="24" spans="3:7" s="93" customFormat="1" ht="15" customHeight="1" x14ac:dyDescent="0.2">
      <c r="C24" s="110"/>
      <c r="D24" s="110"/>
      <c r="E24" s="110"/>
      <c r="F24" s="110"/>
      <c r="G24" s="110"/>
    </row>
    <row r="25" spans="3:7" s="93" customFormat="1" ht="15" customHeight="1" x14ac:dyDescent="0.2">
      <c r="C25" s="110"/>
      <c r="D25" s="110"/>
      <c r="E25" s="110"/>
      <c r="F25" s="110"/>
      <c r="G25" s="110"/>
    </row>
    <row r="26" spans="3:7" s="93" customFormat="1" ht="15" customHeight="1" x14ac:dyDescent="0.2">
      <c r="C26" s="110"/>
      <c r="D26" s="110"/>
      <c r="E26" s="110"/>
      <c r="F26" s="110"/>
      <c r="G26" s="110"/>
    </row>
    <row r="27" spans="3:7" s="93" customFormat="1" ht="15" customHeight="1" x14ac:dyDescent="0.2">
      <c r="C27" s="110"/>
      <c r="D27" s="110"/>
      <c r="E27" s="110"/>
      <c r="F27" s="110"/>
      <c r="G27" s="110"/>
    </row>
    <row r="28" spans="3:7" s="93" customFormat="1" ht="15" customHeight="1" x14ac:dyDescent="0.2">
      <c r="C28" s="110"/>
      <c r="D28" s="110"/>
      <c r="E28" s="110"/>
      <c r="F28" s="110"/>
      <c r="G28" s="110"/>
    </row>
    <row r="29" spans="3:7" s="93" customFormat="1" ht="15" customHeight="1" x14ac:dyDescent="0.2">
      <c r="C29" s="110"/>
      <c r="D29" s="110"/>
      <c r="E29" s="110"/>
      <c r="F29" s="110"/>
      <c r="G29" s="110"/>
    </row>
    <row r="30" spans="3:7" s="93" customFormat="1" ht="15" customHeight="1" x14ac:dyDescent="0.2">
      <c r="C30" s="110"/>
      <c r="D30" s="110"/>
      <c r="E30" s="110"/>
      <c r="F30" s="110"/>
      <c r="G30" s="110"/>
    </row>
    <row r="31" spans="3:7" s="93" customFormat="1" ht="15" customHeight="1" x14ac:dyDescent="0.2">
      <c r="C31" s="110"/>
      <c r="D31" s="110"/>
      <c r="E31" s="110"/>
      <c r="F31" s="110"/>
      <c r="G31" s="110"/>
    </row>
    <row r="32" spans="3:7" s="93" customFormat="1" ht="15" customHeight="1" x14ac:dyDescent="0.2">
      <c r="C32" s="110"/>
      <c r="D32" s="110"/>
      <c r="E32" s="110"/>
      <c r="F32" s="110"/>
      <c r="G32" s="110"/>
    </row>
    <row r="33" spans="3:7" s="93" customFormat="1" ht="15" customHeight="1" x14ac:dyDescent="0.2">
      <c r="C33" s="110"/>
      <c r="D33" s="110"/>
      <c r="E33" s="110"/>
      <c r="F33" s="110"/>
      <c r="G33" s="110"/>
    </row>
    <row r="34" spans="3:7" s="93" customFormat="1" ht="15" customHeight="1" x14ac:dyDescent="0.2">
      <c r="C34" s="110"/>
      <c r="D34" s="110"/>
      <c r="E34" s="110"/>
      <c r="F34" s="110"/>
      <c r="G34" s="110"/>
    </row>
    <row r="35" spans="3:7" s="93" customFormat="1" ht="14.25" x14ac:dyDescent="0.2">
      <c r="C35" s="110"/>
      <c r="D35" s="110"/>
      <c r="E35" s="110"/>
      <c r="F35" s="110"/>
      <c r="G35" s="110"/>
    </row>
    <row r="36" spans="3:7" s="93" customFormat="1" ht="14.25" x14ac:dyDescent="0.2">
      <c r="C36" s="110"/>
      <c r="D36" s="110"/>
      <c r="E36" s="110"/>
      <c r="F36" s="110"/>
      <c r="G36" s="110"/>
    </row>
    <row r="37" spans="3:7" s="93" customFormat="1" ht="14.25" x14ac:dyDescent="0.2">
      <c r="C37" s="110"/>
      <c r="D37" s="110"/>
      <c r="E37" s="110"/>
      <c r="F37" s="110"/>
      <c r="G37" s="110"/>
    </row>
    <row r="38" spans="3:7" s="93" customFormat="1" ht="14.25" x14ac:dyDescent="0.2">
      <c r="C38" s="110"/>
      <c r="D38" s="110"/>
      <c r="E38" s="110"/>
      <c r="F38" s="110"/>
      <c r="G38" s="110"/>
    </row>
    <row r="39" spans="3:7" s="93" customFormat="1" ht="14.25" x14ac:dyDescent="0.2">
      <c r="C39" s="110"/>
      <c r="D39" s="110"/>
      <c r="E39" s="110"/>
      <c r="F39" s="110"/>
      <c r="G39" s="110"/>
    </row>
    <row r="40" spans="3:7" s="93" customFormat="1" ht="14.25" x14ac:dyDescent="0.2">
      <c r="C40" s="110"/>
      <c r="D40" s="110"/>
      <c r="E40" s="110"/>
      <c r="F40" s="110"/>
      <c r="G40" s="110"/>
    </row>
    <row r="41" spans="3:7" s="93" customFormat="1" ht="14.25" x14ac:dyDescent="0.2">
      <c r="C41" s="110"/>
      <c r="D41" s="110"/>
      <c r="E41" s="110"/>
      <c r="F41" s="110"/>
      <c r="G41" s="110"/>
    </row>
    <row r="42" spans="3:7" s="93" customFormat="1" ht="14.25" x14ac:dyDescent="0.2">
      <c r="C42" s="110"/>
      <c r="D42" s="110"/>
      <c r="E42" s="110"/>
      <c r="F42" s="110"/>
      <c r="G42" s="110"/>
    </row>
    <row r="43" spans="3:7" s="93" customFormat="1" ht="14.25" x14ac:dyDescent="0.2">
      <c r="C43" s="110"/>
      <c r="D43" s="110"/>
      <c r="E43" s="110"/>
      <c r="F43" s="110"/>
      <c r="G43" s="110"/>
    </row>
    <row r="44" spans="3:7" s="93" customFormat="1" ht="14.25" x14ac:dyDescent="0.2">
      <c r="C44" s="110"/>
      <c r="D44" s="110"/>
      <c r="E44" s="110"/>
      <c r="F44" s="110"/>
      <c r="G44" s="110"/>
    </row>
    <row r="45" spans="3:7" s="93" customFormat="1" ht="14.25" x14ac:dyDescent="0.2">
      <c r="C45" s="110"/>
      <c r="D45" s="110"/>
      <c r="E45" s="110"/>
      <c r="F45" s="110"/>
      <c r="G45" s="110"/>
    </row>
    <row r="46" spans="3:7" s="93" customFormat="1" ht="14.25" x14ac:dyDescent="0.2">
      <c r="C46" s="110"/>
      <c r="D46" s="110"/>
      <c r="E46" s="110"/>
      <c r="F46" s="110"/>
      <c r="G46" s="110"/>
    </row>
    <row r="47" spans="3:7" s="93" customFormat="1" ht="14.25" x14ac:dyDescent="0.2">
      <c r="C47" s="110"/>
      <c r="D47" s="110"/>
      <c r="E47" s="110"/>
      <c r="F47" s="110"/>
      <c r="G47" s="110"/>
    </row>
    <row r="48" spans="3:7" s="93" customFormat="1" ht="14.25" x14ac:dyDescent="0.2">
      <c r="C48" s="110"/>
      <c r="D48" s="110"/>
      <c r="E48" s="110"/>
      <c r="F48" s="110"/>
      <c r="G48" s="110"/>
    </row>
    <row r="49" spans="1:7" s="93" customFormat="1" ht="14.25" x14ac:dyDescent="0.2">
      <c r="C49" s="110"/>
      <c r="D49" s="110"/>
      <c r="E49" s="110"/>
      <c r="F49" s="110"/>
      <c r="G49" s="110"/>
    </row>
    <row r="50" spans="1:7" s="93" customFormat="1" ht="14.25" x14ac:dyDescent="0.2">
      <c r="C50" s="110"/>
      <c r="D50" s="110"/>
      <c r="E50" s="110"/>
      <c r="F50" s="110"/>
      <c r="G50" s="110"/>
    </row>
    <row r="51" spans="1:7" s="93" customFormat="1" ht="14.25" x14ac:dyDescent="0.2">
      <c r="C51" s="110"/>
      <c r="D51" s="110"/>
      <c r="E51" s="110"/>
      <c r="F51" s="110"/>
      <c r="G51" s="110"/>
    </row>
    <row r="52" spans="1:7" s="93" customFormat="1" ht="14.25" x14ac:dyDescent="0.2">
      <c r="C52" s="110"/>
      <c r="D52" s="110"/>
      <c r="E52" s="110"/>
      <c r="F52" s="110"/>
      <c r="G52" s="110"/>
    </row>
    <row r="53" spans="1:7" s="93" customFormat="1" ht="14.25" x14ac:dyDescent="0.2">
      <c r="C53" s="110"/>
      <c r="D53" s="110"/>
      <c r="E53" s="110"/>
      <c r="F53" s="110"/>
      <c r="G53" s="110"/>
    </row>
    <row r="54" spans="1:7" s="93" customFormat="1" ht="14.25" x14ac:dyDescent="0.2">
      <c r="C54" s="110"/>
      <c r="D54" s="110"/>
      <c r="E54" s="110"/>
      <c r="F54" s="110"/>
      <c r="G54" s="110"/>
    </row>
    <row r="55" spans="1:7" s="93" customFormat="1" ht="14.25" x14ac:dyDescent="0.2">
      <c r="C55" s="110"/>
      <c r="D55" s="110"/>
      <c r="E55" s="110"/>
      <c r="F55" s="110"/>
      <c r="G55" s="110"/>
    </row>
    <row r="56" spans="1:7" s="93" customFormat="1" ht="14.25" x14ac:dyDescent="0.2">
      <c r="C56" s="110"/>
      <c r="D56" s="110"/>
      <c r="E56" s="110"/>
      <c r="F56" s="110"/>
      <c r="G56" s="110"/>
    </row>
    <row r="57" spans="1:7" s="93" customFormat="1" ht="14.25" x14ac:dyDescent="0.2">
      <c r="C57" s="110"/>
      <c r="D57" s="110"/>
      <c r="E57" s="110"/>
      <c r="F57" s="110"/>
      <c r="G57" s="110"/>
    </row>
    <row r="58" spans="1:7" s="93" customFormat="1" ht="14.25" x14ac:dyDescent="0.2">
      <c r="C58" s="110"/>
      <c r="D58" s="110"/>
      <c r="E58" s="110"/>
      <c r="F58" s="110"/>
      <c r="G58" s="110"/>
    </row>
    <row r="59" spans="1:7" ht="14.25" x14ac:dyDescent="0.2">
      <c r="A59" s="93"/>
      <c r="B59" s="93"/>
    </row>
    <row r="60" spans="1:7" ht="14.25" x14ac:dyDescent="0.2">
      <c r="A60" s="93"/>
      <c r="B60" s="93"/>
    </row>
    <row r="61" spans="1:7" ht="14.25" x14ac:dyDescent="0.2">
      <c r="A61" s="93"/>
      <c r="B61" s="93"/>
    </row>
    <row r="62" spans="1:7" ht="14.25" x14ac:dyDescent="0.2">
      <c r="A62" s="93"/>
      <c r="B62" s="93"/>
    </row>
    <row r="63" spans="1:7" ht="14.25" x14ac:dyDescent="0.2">
      <c r="A63" s="93"/>
      <c r="B63" s="93"/>
    </row>
    <row r="64" spans="1:7" ht="14.25" x14ac:dyDescent="0.2">
      <c r="A64" s="93"/>
      <c r="B64" s="93"/>
    </row>
    <row r="65" spans="1:2" ht="14.25" x14ac:dyDescent="0.2">
      <c r="A65" s="93"/>
      <c r="B65" s="93"/>
    </row>
    <row r="66" spans="1:2" ht="14.25" x14ac:dyDescent="0.2">
      <c r="A66" s="93"/>
      <c r="B66" s="93"/>
    </row>
    <row r="67" spans="1:2" ht="14.25" x14ac:dyDescent="0.2">
      <c r="A67" s="93"/>
      <c r="B67" s="93"/>
    </row>
    <row r="68" spans="1:2" ht="14.25" x14ac:dyDescent="0.2">
      <c r="A68" s="93"/>
      <c r="B68" s="93"/>
    </row>
    <row r="69" spans="1:2" ht="14.25" x14ac:dyDescent="0.2">
      <c r="A69" s="93"/>
      <c r="B69" s="93"/>
    </row>
    <row r="70" spans="1:2" ht="14.25" x14ac:dyDescent="0.2">
      <c r="A70" s="93"/>
      <c r="B70" s="93"/>
    </row>
    <row r="71" spans="1:2" ht="14.25" x14ac:dyDescent="0.2">
      <c r="A71" s="93"/>
      <c r="B71" s="93"/>
    </row>
    <row r="72" spans="1:2" ht="14.25" x14ac:dyDescent="0.2">
      <c r="A72" s="93"/>
      <c r="B72" s="93"/>
    </row>
    <row r="73" spans="1:2" ht="14.25" x14ac:dyDescent="0.2">
      <c r="A73" s="93"/>
      <c r="B73" s="93"/>
    </row>
    <row r="74" spans="1:2" ht="14.25" x14ac:dyDescent="0.2">
      <c r="A74" s="93"/>
      <c r="B74" s="93"/>
    </row>
    <row r="75" spans="1:2" ht="14.25" x14ac:dyDescent="0.2">
      <c r="A75" s="93"/>
      <c r="B75" s="93"/>
    </row>
    <row r="76" spans="1:2" ht="14.25" x14ac:dyDescent="0.2">
      <c r="A76" s="93"/>
      <c r="B76" s="93"/>
    </row>
    <row r="77" spans="1:2" ht="14.25" x14ac:dyDescent="0.2">
      <c r="A77" s="93"/>
      <c r="B77" s="93"/>
    </row>
    <row r="78" spans="1:2" ht="14.25" x14ac:dyDescent="0.2">
      <c r="A78" s="93"/>
      <c r="B78" s="93"/>
    </row>
    <row r="79" spans="1:2" ht="14.25" x14ac:dyDescent="0.2">
      <c r="A79" s="93"/>
      <c r="B79" s="93"/>
    </row>
    <row r="80" spans="1:2" ht="14.25" x14ac:dyDescent="0.2">
      <c r="A80" s="93"/>
      <c r="B80" s="93"/>
    </row>
    <row r="81" spans="1:2" ht="14.25" x14ac:dyDescent="0.2">
      <c r="A81" s="93"/>
      <c r="B81" s="93"/>
    </row>
    <row r="82" spans="1:2" ht="14.25" x14ac:dyDescent="0.2">
      <c r="A82" s="93"/>
      <c r="B82" s="93"/>
    </row>
    <row r="83" spans="1:2" ht="14.25" x14ac:dyDescent="0.2">
      <c r="A83" s="93"/>
      <c r="B83" s="93"/>
    </row>
    <row r="84" spans="1:2" ht="14.25" x14ac:dyDescent="0.2">
      <c r="A84" s="93"/>
      <c r="B84" s="93"/>
    </row>
    <row r="85" spans="1:2" ht="14.25" x14ac:dyDescent="0.2">
      <c r="A85" s="93"/>
      <c r="B85" s="93"/>
    </row>
    <row r="86" spans="1:2" ht="14.25" x14ac:dyDescent="0.2">
      <c r="A86" s="93"/>
      <c r="B86" s="93"/>
    </row>
    <row r="87" spans="1:2" ht="14.25" x14ac:dyDescent="0.2">
      <c r="A87" s="93"/>
      <c r="B87" s="93"/>
    </row>
    <row r="88" spans="1:2" ht="14.25" x14ac:dyDescent="0.2">
      <c r="A88" s="93"/>
      <c r="B88" s="93"/>
    </row>
    <row r="89" spans="1:2" ht="14.25" x14ac:dyDescent="0.2">
      <c r="A89" s="93"/>
      <c r="B89" s="93"/>
    </row>
    <row r="90" spans="1:2" ht="14.25" x14ac:dyDescent="0.2">
      <c r="A90" s="93"/>
      <c r="B90" s="93"/>
    </row>
    <row r="91" spans="1:2" ht="14.25" x14ac:dyDescent="0.2">
      <c r="A91" s="93"/>
      <c r="B91" s="93"/>
    </row>
    <row r="92" spans="1:2" ht="14.25" x14ac:dyDescent="0.2">
      <c r="A92" s="93"/>
      <c r="B92" s="93"/>
    </row>
    <row r="93" spans="1:2" ht="14.25" x14ac:dyDescent="0.2">
      <c r="A93" s="93"/>
      <c r="B93" s="93"/>
    </row>
    <row r="94" spans="1:2" ht="14.25" x14ac:dyDescent="0.2">
      <c r="A94" s="93"/>
      <c r="B94" s="93"/>
    </row>
    <row r="95" spans="1:2" ht="14.25" x14ac:dyDescent="0.2">
      <c r="A95" s="93"/>
      <c r="B95" s="93"/>
    </row>
    <row r="96" spans="1:2" ht="14.25" x14ac:dyDescent="0.2">
      <c r="A96" s="93"/>
      <c r="B96" s="93"/>
    </row>
    <row r="97" spans="1:2" ht="14.25" x14ac:dyDescent="0.2">
      <c r="A97" s="93"/>
      <c r="B97" s="93"/>
    </row>
    <row r="98" spans="1:2" ht="14.25" x14ac:dyDescent="0.2">
      <c r="A98" s="93"/>
      <c r="B98" s="93"/>
    </row>
    <row r="99" spans="1:2" ht="14.25" x14ac:dyDescent="0.2">
      <c r="A99" s="93"/>
      <c r="B99" s="93"/>
    </row>
    <row r="100" spans="1:2" ht="14.25" x14ac:dyDescent="0.2">
      <c r="A100" s="93"/>
      <c r="B100" s="93"/>
    </row>
    <row r="101" spans="1:2" ht="14.25" x14ac:dyDescent="0.2">
      <c r="A101" s="93"/>
      <c r="B101" s="93"/>
    </row>
    <row r="102" spans="1:2" ht="14.25" x14ac:dyDescent="0.2">
      <c r="A102" s="93"/>
      <c r="B102" s="93"/>
    </row>
    <row r="103" spans="1:2" ht="14.25" x14ac:dyDescent="0.2">
      <c r="A103" s="93"/>
      <c r="B103" s="93"/>
    </row>
    <row r="104" spans="1:2" ht="14.25" x14ac:dyDescent="0.2">
      <c r="A104" s="93"/>
      <c r="B104" s="93"/>
    </row>
    <row r="105" spans="1:2" ht="14.25" x14ac:dyDescent="0.2">
      <c r="A105" s="93"/>
      <c r="B105" s="93"/>
    </row>
    <row r="106" spans="1:2" ht="14.25" x14ac:dyDescent="0.2">
      <c r="A106" s="93"/>
      <c r="B106" s="93"/>
    </row>
    <row r="107" spans="1:2" ht="14.25" x14ac:dyDescent="0.2">
      <c r="A107" s="93"/>
      <c r="B107" s="93"/>
    </row>
    <row r="108" spans="1:2" ht="14.25" x14ac:dyDescent="0.2">
      <c r="A108" s="93"/>
      <c r="B108" s="93"/>
    </row>
    <row r="109" spans="1:2" ht="14.25" x14ac:dyDescent="0.2">
      <c r="A109" s="93"/>
      <c r="B109" s="93"/>
    </row>
    <row r="110" spans="1:2" ht="14.25" x14ac:dyDescent="0.2">
      <c r="A110" s="93"/>
      <c r="B110" s="93"/>
    </row>
    <row r="111" spans="1:2" ht="14.25" x14ac:dyDescent="0.2">
      <c r="A111" s="93"/>
      <c r="B111" s="93"/>
    </row>
    <row r="112" spans="1:2" ht="14.25" x14ac:dyDescent="0.2">
      <c r="A112" s="93"/>
      <c r="B112" s="93"/>
    </row>
    <row r="113" spans="1:2" ht="14.25" x14ac:dyDescent="0.2">
      <c r="A113" s="93"/>
      <c r="B113" s="93"/>
    </row>
    <row r="114" spans="1:2" ht="14.25" x14ac:dyDescent="0.2">
      <c r="A114" s="93"/>
      <c r="B114" s="93"/>
    </row>
    <row r="115" spans="1:2" ht="14.25" x14ac:dyDescent="0.2">
      <c r="A115" s="93"/>
      <c r="B115" s="93"/>
    </row>
    <row r="116" spans="1:2" ht="14.25" x14ac:dyDescent="0.2">
      <c r="A116" s="93"/>
      <c r="B116" s="93"/>
    </row>
    <row r="117" spans="1:2" ht="14.25" x14ac:dyDescent="0.2">
      <c r="A117" s="93"/>
      <c r="B117" s="93"/>
    </row>
    <row r="118" spans="1:2" ht="14.25" x14ac:dyDescent="0.2">
      <c r="A118" s="93"/>
      <c r="B118" s="93"/>
    </row>
    <row r="119" spans="1:2" ht="14.25" x14ac:dyDescent="0.2">
      <c r="A119" s="93"/>
      <c r="B119" s="93"/>
    </row>
    <row r="120" spans="1:2" ht="14.25" x14ac:dyDescent="0.2">
      <c r="A120" s="93"/>
      <c r="B120" s="93"/>
    </row>
    <row r="121" spans="1:2" ht="14.25" x14ac:dyDescent="0.2">
      <c r="A121" s="93"/>
      <c r="B121" s="93"/>
    </row>
    <row r="122" spans="1:2" ht="14.25" x14ac:dyDescent="0.2">
      <c r="A122" s="93"/>
      <c r="B122" s="93"/>
    </row>
    <row r="123" spans="1:2" ht="14.25" x14ac:dyDescent="0.2">
      <c r="A123" s="93"/>
      <c r="B123" s="93"/>
    </row>
    <row r="124" spans="1:2" ht="14.25" x14ac:dyDescent="0.2">
      <c r="A124" s="93"/>
      <c r="B124" s="93"/>
    </row>
    <row r="125" spans="1:2" ht="14.25" x14ac:dyDescent="0.2">
      <c r="A125" s="93"/>
      <c r="B125" s="93"/>
    </row>
    <row r="126" spans="1:2" ht="14.25" x14ac:dyDescent="0.2">
      <c r="A126" s="93"/>
      <c r="B126" s="93"/>
    </row>
    <row r="127" spans="1:2" ht="14.25" x14ac:dyDescent="0.2">
      <c r="A127" s="93"/>
      <c r="B127" s="93"/>
    </row>
    <row r="128" spans="1:2" ht="14.25" x14ac:dyDescent="0.2">
      <c r="A128" s="93"/>
      <c r="B128" s="93"/>
    </row>
    <row r="129" spans="1:2" ht="14.25" x14ac:dyDescent="0.2">
      <c r="A129" s="93"/>
      <c r="B129" s="93"/>
    </row>
    <row r="130" spans="1:2" ht="14.25" x14ac:dyDescent="0.2">
      <c r="A130" s="93"/>
      <c r="B130" s="93"/>
    </row>
    <row r="131" spans="1:2" ht="14.25" x14ac:dyDescent="0.2">
      <c r="A131" s="93"/>
      <c r="B131" s="93"/>
    </row>
    <row r="132" spans="1:2" ht="14.25" x14ac:dyDescent="0.2">
      <c r="A132" s="93"/>
      <c r="B132" s="93"/>
    </row>
    <row r="133" spans="1:2" ht="14.25" x14ac:dyDescent="0.2">
      <c r="A133" s="93"/>
      <c r="B133" s="93"/>
    </row>
    <row r="134" spans="1:2" ht="14.25" x14ac:dyDescent="0.2">
      <c r="A134" s="93"/>
      <c r="B134" s="93"/>
    </row>
    <row r="135" spans="1:2" ht="14.25" x14ac:dyDescent="0.2">
      <c r="A135" s="93"/>
      <c r="B135" s="93"/>
    </row>
    <row r="136" spans="1:2" ht="14.25" x14ac:dyDescent="0.2">
      <c r="A136" s="93"/>
      <c r="B136" s="93"/>
    </row>
    <row r="137" spans="1:2" ht="14.25" x14ac:dyDescent="0.2">
      <c r="A137" s="93"/>
      <c r="B137" s="93"/>
    </row>
    <row r="138" spans="1:2" ht="14.25" x14ac:dyDescent="0.2">
      <c r="A138" s="93"/>
      <c r="B138" s="93"/>
    </row>
    <row r="139" spans="1:2" ht="14.25" x14ac:dyDescent="0.2">
      <c r="A139" s="93"/>
      <c r="B139" s="93"/>
    </row>
    <row r="140" spans="1:2" ht="14.25" x14ac:dyDescent="0.2">
      <c r="A140" s="93"/>
      <c r="B140" s="93"/>
    </row>
    <row r="141" spans="1:2" ht="14.25" x14ac:dyDescent="0.2">
      <c r="A141" s="93"/>
      <c r="B141" s="93"/>
    </row>
    <row r="142" spans="1:2" ht="14.25" x14ac:dyDescent="0.2">
      <c r="A142" s="93"/>
      <c r="B142" s="93"/>
    </row>
    <row r="143" spans="1:2" ht="14.25" x14ac:dyDescent="0.2">
      <c r="A143" s="93"/>
      <c r="B143" s="93"/>
    </row>
    <row r="144" spans="1:2" ht="14.25" x14ac:dyDescent="0.2">
      <c r="A144" s="93"/>
      <c r="B144" s="93"/>
    </row>
    <row r="145" spans="1:2" ht="14.25" x14ac:dyDescent="0.2">
      <c r="A145" s="93"/>
      <c r="B145" s="93"/>
    </row>
    <row r="146" spans="1:2" ht="14.25" x14ac:dyDescent="0.2">
      <c r="A146" s="93"/>
      <c r="B146" s="93"/>
    </row>
    <row r="147" spans="1:2" ht="14.25" x14ac:dyDescent="0.2">
      <c r="A147" s="93"/>
      <c r="B147" s="93"/>
    </row>
    <row r="148" spans="1:2" ht="14.25" x14ac:dyDescent="0.2">
      <c r="A148" s="93"/>
      <c r="B148" s="93"/>
    </row>
    <row r="149" spans="1:2" ht="14.25" x14ac:dyDescent="0.2">
      <c r="A149" s="93"/>
      <c r="B149" s="93"/>
    </row>
    <row r="150" spans="1:2" ht="14.25" x14ac:dyDescent="0.2">
      <c r="A150" s="93"/>
      <c r="B150" s="93"/>
    </row>
    <row r="151" spans="1:2" ht="14.25" x14ac:dyDescent="0.2">
      <c r="A151" s="93"/>
      <c r="B151" s="93"/>
    </row>
    <row r="152" spans="1:2" ht="14.25" x14ac:dyDescent="0.2">
      <c r="A152" s="93"/>
      <c r="B152" s="93"/>
    </row>
    <row r="153" spans="1:2" ht="14.25" x14ac:dyDescent="0.2">
      <c r="A153" s="93"/>
      <c r="B153" s="93"/>
    </row>
    <row r="154" spans="1:2" ht="14.25" x14ac:dyDescent="0.2">
      <c r="A154" s="93"/>
      <c r="B154" s="93"/>
    </row>
    <row r="155" spans="1:2" ht="14.25" x14ac:dyDescent="0.2">
      <c r="A155" s="93"/>
      <c r="B155" s="93"/>
    </row>
    <row r="156" spans="1:2" ht="14.25" x14ac:dyDescent="0.2">
      <c r="A156" s="93"/>
      <c r="B156" s="93"/>
    </row>
    <row r="157" spans="1:2" ht="14.25" x14ac:dyDescent="0.2">
      <c r="A157" s="93"/>
      <c r="B157" s="93"/>
    </row>
    <row r="158" spans="1:2" ht="14.25" x14ac:dyDescent="0.2">
      <c r="A158" s="93"/>
      <c r="B158" s="93"/>
    </row>
    <row r="159" spans="1:2" ht="14.25" x14ac:dyDescent="0.2">
      <c r="A159" s="93"/>
      <c r="B159" s="93"/>
    </row>
    <row r="160" spans="1:2" ht="14.25" x14ac:dyDescent="0.2">
      <c r="A160" s="93"/>
      <c r="B160" s="93"/>
    </row>
    <row r="161" spans="1:2" ht="14.25" x14ac:dyDescent="0.2">
      <c r="A161" s="93"/>
      <c r="B161" s="93"/>
    </row>
    <row r="162" spans="1:2" ht="14.25" x14ac:dyDescent="0.2">
      <c r="A162" s="93"/>
      <c r="B162" s="93"/>
    </row>
    <row r="163" spans="1:2" ht="14.25" x14ac:dyDescent="0.2">
      <c r="A163" s="93"/>
      <c r="B163" s="93"/>
    </row>
    <row r="164" spans="1:2" ht="14.25" x14ac:dyDescent="0.2">
      <c r="A164" s="93"/>
      <c r="B164" s="93"/>
    </row>
    <row r="165" spans="1:2" ht="14.25" x14ac:dyDescent="0.2">
      <c r="A165" s="93"/>
      <c r="B165" s="93"/>
    </row>
    <row r="166" spans="1:2" ht="14.25" x14ac:dyDescent="0.2">
      <c r="A166" s="93"/>
      <c r="B166" s="93"/>
    </row>
    <row r="167" spans="1:2" ht="14.25" x14ac:dyDescent="0.2">
      <c r="A167" s="93"/>
      <c r="B167" s="93"/>
    </row>
    <row r="168" spans="1:2" ht="14.25" x14ac:dyDescent="0.2">
      <c r="A168" s="93"/>
      <c r="B168" s="93"/>
    </row>
    <row r="169" spans="1:2" ht="14.25" x14ac:dyDescent="0.2">
      <c r="A169" s="93"/>
      <c r="B169" s="93"/>
    </row>
    <row r="170" spans="1:2" ht="14.25" x14ac:dyDescent="0.2">
      <c r="A170" s="93"/>
      <c r="B170" s="93"/>
    </row>
    <row r="171" spans="1:2" ht="14.25" x14ac:dyDescent="0.2">
      <c r="A171" s="93"/>
      <c r="B171" s="93"/>
    </row>
    <row r="172" spans="1:2" ht="14.25" x14ac:dyDescent="0.2">
      <c r="A172" s="93"/>
      <c r="B172" s="93"/>
    </row>
    <row r="173" spans="1:2" ht="14.25" x14ac:dyDescent="0.2">
      <c r="A173" s="93"/>
      <c r="B173" s="93"/>
    </row>
    <row r="174" spans="1:2" ht="14.25" x14ac:dyDescent="0.2">
      <c r="A174" s="93"/>
      <c r="B174" s="93"/>
    </row>
    <row r="175" spans="1:2" ht="14.25" x14ac:dyDescent="0.2">
      <c r="A175" s="93"/>
      <c r="B175" s="93"/>
    </row>
    <row r="176" spans="1:2" ht="14.25" x14ac:dyDescent="0.2">
      <c r="A176" s="93"/>
      <c r="B176" s="93"/>
    </row>
    <row r="177" spans="1:2" ht="14.25" x14ac:dyDescent="0.2">
      <c r="A177" s="93"/>
      <c r="B177" s="93"/>
    </row>
    <row r="178" spans="1:2" ht="14.25" x14ac:dyDescent="0.2">
      <c r="A178" s="93"/>
      <c r="B178" s="93"/>
    </row>
    <row r="179" spans="1:2" ht="14.25" x14ac:dyDescent="0.2">
      <c r="A179" s="93"/>
      <c r="B179" s="93"/>
    </row>
    <row r="180" spans="1:2" ht="14.25" x14ac:dyDescent="0.2">
      <c r="A180" s="93"/>
      <c r="B180" s="93"/>
    </row>
    <row r="181" spans="1:2" ht="14.25" x14ac:dyDescent="0.2">
      <c r="A181" s="111"/>
      <c r="B181" s="93"/>
    </row>
    <row r="182" spans="1:2" ht="14.25" x14ac:dyDescent="0.2">
      <c r="A182" s="111"/>
      <c r="B182" s="93"/>
    </row>
    <row r="183" spans="1:2" ht="14.25" x14ac:dyDescent="0.2">
      <c r="A183" s="111"/>
      <c r="B183" s="93"/>
    </row>
    <row r="184" spans="1:2" ht="14.25" x14ac:dyDescent="0.2">
      <c r="A184" s="111"/>
      <c r="B184" s="93"/>
    </row>
    <row r="185" spans="1:2" ht="14.25" x14ac:dyDescent="0.2">
      <c r="A185" s="111"/>
      <c r="B185" s="93"/>
    </row>
    <row r="186" spans="1:2" ht="14.25" x14ac:dyDescent="0.2">
      <c r="A186" s="111"/>
      <c r="B186" s="93"/>
    </row>
    <row r="187" spans="1:2" ht="14.25" x14ac:dyDescent="0.2">
      <c r="A187" s="111"/>
      <c r="B187" s="93"/>
    </row>
    <row r="188" spans="1:2" ht="14.25" x14ac:dyDescent="0.2">
      <c r="A188" s="111"/>
      <c r="B188" s="93"/>
    </row>
    <row r="189" spans="1:2" ht="14.25" x14ac:dyDescent="0.2">
      <c r="A189" s="111"/>
      <c r="B189" s="93"/>
    </row>
    <row r="190" spans="1:2" ht="14.25" x14ac:dyDescent="0.2">
      <c r="A190" s="111"/>
      <c r="B190" s="93"/>
    </row>
    <row r="191" spans="1:2" ht="14.25" x14ac:dyDescent="0.2">
      <c r="A191" s="111"/>
      <c r="B191" s="93"/>
    </row>
    <row r="192" spans="1:2" ht="14.25" x14ac:dyDescent="0.2">
      <c r="A192" s="111"/>
      <c r="B192" s="93"/>
    </row>
    <row r="193" spans="1:2" ht="14.25" x14ac:dyDescent="0.2">
      <c r="A193" s="111"/>
      <c r="B193" s="93"/>
    </row>
    <row r="194" spans="1:2" ht="14.25" x14ac:dyDescent="0.2">
      <c r="A194" s="111"/>
      <c r="B194" s="93"/>
    </row>
    <row r="195" spans="1:2" ht="14.25" x14ac:dyDescent="0.2">
      <c r="A195" s="111"/>
      <c r="B195" s="93"/>
    </row>
    <row r="196" spans="1:2" ht="14.25" x14ac:dyDescent="0.2">
      <c r="A196" s="111"/>
      <c r="B196" s="93"/>
    </row>
    <row r="197" spans="1:2" ht="14.25" x14ac:dyDescent="0.2">
      <c r="A197" s="111"/>
      <c r="B197" s="93"/>
    </row>
    <row r="198" spans="1:2" ht="14.25" x14ac:dyDescent="0.2">
      <c r="A198" s="111"/>
      <c r="B198" s="93"/>
    </row>
    <row r="199" spans="1:2" ht="14.25" x14ac:dyDescent="0.2">
      <c r="A199" s="111"/>
      <c r="B199" s="93"/>
    </row>
    <row r="200" spans="1:2" ht="14.25" x14ac:dyDescent="0.2">
      <c r="A200" s="111"/>
      <c r="B200" s="93"/>
    </row>
    <row r="201" spans="1:2" ht="14.25" x14ac:dyDescent="0.2">
      <c r="A201" s="111"/>
      <c r="B201" s="93"/>
    </row>
    <row r="202" spans="1:2" ht="14.25" x14ac:dyDescent="0.2">
      <c r="A202" s="111"/>
      <c r="B202" s="93"/>
    </row>
    <row r="203" spans="1:2" ht="14.25" x14ac:dyDescent="0.2">
      <c r="A203" s="111"/>
      <c r="B203" s="93"/>
    </row>
    <row r="204" spans="1:2" ht="14.25" x14ac:dyDescent="0.2">
      <c r="A204" s="111"/>
      <c r="B204" s="93"/>
    </row>
    <row r="205" spans="1:2" ht="14.25" x14ac:dyDescent="0.2">
      <c r="A205" s="111"/>
      <c r="B205" s="93"/>
    </row>
    <row r="206" spans="1:2" ht="14.25" x14ac:dyDescent="0.2">
      <c r="A206" s="111"/>
      <c r="B206" s="93"/>
    </row>
    <row r="207" spans="1:2" ht="14.25" x14ac:dyDescent="0.2">
      <c r="A207" s="111"/>
      <c r="B207" s="93"/>
    </row>
    <row r="208" spans="1:2" ht="14.25" x14ac:dyDescent="0.2">
      <c r="A208" s="111"/>
      <c r="B208" s="93"/>
    </row>
    <row r="209" spans="1:2" ht="14.25" x14ac:dyDescent="0.2">
      <c r="A209" s="111"/>
      <c r="B209" s="93"/>
    </row>
    <row r="210" spans="1:2" ht="14.25" x14ac:dyDescent="0.2">
      <c r="A210" s="111"/>
      <c r="B210" s="93"/>
    </row>
    <row r="211" spans="1:2" ht="14.25" x14ac:dyDescent="0.2">
      <c r="A211" s="111"/>
      <c r="B211" s="93"/>
    </row>
    <row r="212" spans="1:2" ht="14.25" x14ac:dyDescent="0.2">
      <c r="A212" s="111"/>
      <c r="B212" s="93"/>
    </row>
    <row r="213" spans="1:2" ht="14.25" x14ac:dyDescent="0.2">
      <c r="A213" s="111"/>
      <c r="B213" s="93"/>
    </row>
    <row r="214" spans="1:2" ht="14.25" x14ac:dyDescent="0.2">
      <c r="A214" s="111"/>
      <c r="B214" s="93"/>
    </row>
    <row r="215" spans="1:2" ht="14.25" x14ac:dyDescent="0.2">
      <c r="A215" s="111"/>
      <c r="B215" s="93"/>
    </row>
    <row r="216" spans="1:2" ht="14.25" x14ac:dyDescent="0.2">
      <c r="A216" s="111"/>
      <c r="B216" s="93"/>
    </row>
    <row r="217" spans="1:2" ht="14.25" x14ac:dyDescent="0.2">
      <c r="A217" s="111"/>
      <c r="B217" s="93"/>
    </row>
    <row r="218" spans="1:2" ht="14.25" x14ac:dyDescent="0.2">
      <c r="A218" s="111"/>
      <c r="B218" s="93"/>
    </row>
    <row r="219" spans="1:2" ht="14.25" x14ac:dyDescent="0.2">
      <c r="A219" s="111"/>
      <c r="B219" s="93"/>
    </row>
    <row r="220" spans="1:2" ht="14.25" x14ac:dyDescent="0.2">
      <c r="A220" s="111"/>
      <c r="B220" s="93"/>
    </row>
    <row r="221" spans="1:2" ht="14.25" x14ac:dyDescent="0.2">
      <c r="A221" s="111"/>
      <c r="B221" s="93"/>
    </row>
    <row r="222" spans="1:2" ht="14.25" x14ac:dyDescent="0.2">
      <c r="A222" s="111"/>
      <c r="B222" s="93"/>
    </row>
    <row r="223" spans="1:2" ht="14.25" x14ac:dyDescent="0.2">
      <c r="A223" s="111"/>
      <c r="B223" s="93"/>
    </row>
    <row r="224" spans="1:2" ht="14.25" x14ac:dyDescent="0.2">
      <c r="A224" s="111"/>
      <c r="B224" s="93"/>
    </row>
    <row r="225" spans="1:2" ht="14.25" x14ac:dyDescent="0.2">
      <c r="A225" s="111"/>
      <c r="B225" s="93"/>
    </row>
    <row r="226" spans="1:2" ht="14.25" x14ac:dyDescent="0.2">
      <c r="A226" s="111"/>
      <c r="B226" s="93"/>
    </row>
    <row r="227" spans="1:2" ht="14.25" x14ac:dyDescent="0.2">
      <c r="A227" s="111"/>
      <c r="B227" s="93"/>
    </row>
    <row r="228" spans="1:2" ht="14.25" x14ac:dyDescent="0.2">
      <c r="A228" s="111"/>
      <c r="B228" s="93"/>
    </row>
    <row r="229" spans="1:2" ht="14.25" x14ac:dyDescent="0.2">
      <c r="A229" s="111"/>
      <c r="B229" s="93"/>
    </row>
    <row r="230" spans="1:2" ht="14.25" x14ac:dyDescent="0.2">
      <c r="A230" s="111"/>
      <c r="B230" s="93"/>
    </row>
    <row r="231" spans="1:2" ht="14.25" x14ac:dyDescent="0.2">
      <c r="A231" s="111"/>
      <c r="B231" s="93"/>
    </row>
    <row r="232" spans="1:2" ht="14.25" x14ac:dyDescent="0.2">
      <c r="A232" s="111"/>
      <c r="B232" s="93"/>
    </row>
    <row r="233" spans="1:2" ht="14.25" x14ac:dyDescent="0.2">
      <c r="A233" s="111"/>
      <c r="B233" s="93"/>
    </row>
    <row r="234" spans="1:2" ht="14.25" x14ac:dyDescent="0.2">
      <c r="A234" s="111"/>
      <c r="B234" s="93"/>
    </row>
    <row r="235" spans="1:2" ht="14.25" x14ac:dyDescent="0.2">
      <c r="A235" s="111"/>
      <c r="B235" s="93"/>
    </row>
    <row r="236" spans="1:2" ht="14.25" x14ac:dyDescent="0.2">
      <c r="A236" s="111"/>
      <c r="B236" s="93"/>
    </row>
    <row r="237" spans="1:2" ht="14.25" x14ac:dyDescent="0.2">
      <c r="A237" s="111"/>
      <c r="B237" s="93"/>
    </row>
    <row r="238" spans="1:2" ht="14.25" x14ac:dyDescent="0.2">
      <c r="A238" s="111"/>
      <c r="B238" s="93"/>
    </row>
    <row r="239" spans="1:2" ht="14.25" x14ac:dyDescent="0.2">
      <c r="A239" s="111"/>
      <c r="B239" s="93"/>
    </row>
    <row r="240" spans="1:2" ht="14.25" x14ac:dyDescent="0.2">
      <c r="A240" s="111"/>
      <c r="B240" s="93"/>
    </row>
    <row r="241" spans="1:2" ht="14.25" x14ac:dyDescent="0.2">
      <c r="A241" s="111"/>
      <c r="B241" s="93"/>
    </row>
    <row r="242" spans="1:2" ht="14.25" x14ac:dyDescent="0.2">
      <c r="A242" s="111"/>
      <c r="B242" s="93"/>
    </row>
    <row r="243" spans="1:2" ht="14.25" x14ac:dyDescent="0.2">
      <c r="A243" s="111"/>
      <c r="B243" s="93"/>
    </row>
    <row r="244" spans="1:2" ht="14.25" x14ac:dyDescent="0.2">
      <c r="A244" s="111"/>
      <c r="B244" s="93"/>
    </row>
    <row r="245" spans="1:2" ht="14.25" x14ac:dyDescent="0.2">
      <c r="A245" s="111"/>
      <c r="B245" s="93"/>
    </row>
    <row r="246" spans="1:2" ht="14.25" x14ac:dyDescent="0.2">
      <c r="A246" s="111"/>
      <c r="B246" s="93"/>
    </row>
    <row r="247" spans="1:2" ht="14.25" x14ac:dyDescent="0.2">
      <c r="A247" s="111"/>
      <c r="B247" s="93"/>
    </row>
    <row r="248" spans="1:2" ht="14.25" x14ac:dyDescent="0.2">
      <c r="A248" s="111"/>
      <c r="B248" s="93"/>
    </row>
    <row r="249" spans="1:2" ht="14.25" x14ac:dyDescent="0.2">
      <c r="A249" s="111"/>
      <c r="B249" s="93"/>
    </row>
    <row r="250" spans="1:2" ht="14.25" x14ac:dyDescent="0.2">
      <c r="A250" s="111"/>
      <c r="B250" s="93"/>
    </row>
    <row r="251" spans="1:2" ht="14.25" x14ac:dyDescent="0.2">
      <c r="A251" s="111"/>
      <c r="B251" s="93"/>
    </row>
    <row r="252" spans="1:2" ht="14.25" x14ac:dyDescent="0.2">
      <c r="A252" s="111"/>
      <c r="B252" s="93"/>
    </row>
    <row r="253" spans="1:2" ht="14.25" x14ac:dyDescent="0.2">
      <c r="A253" s="111"/>
      <c r="B253" s="93"/>
    </row>
    <row r="254" spans="1:2" ht="14.25" x14ac:dyDescent="0.2">
      <c r="A254" s="111"/>
      <c r="B254" s="93"/>
    </row>
    <row r="255" spans="1:2" ht="14.25" x14ac:dyDescent="0.2">
      <c r="A255" s="111"/>
      <c r="B255" s="93"/>
    </row>
    <row r="256" spans="1:2" ht="14.25" x14ac:dyDescent="0.2">
      <c r="A256" s="111"/>
      <c r="B256" s="93"/>
    </row>
    <row r="257" spans="1:2" ht="14.25" x14ac:dyDescent="0.2">
      <c r="A257" s="111"/>
      <c r="B257" s="93"/>
    </row>
    <row r="258" spans="1:2" ht="14.25" x14ac:dyDescent="0.2">
      <c r="A258" s="111"/>
      <c r="B258" s="93"/>
    </row>
    <row r="259" spans="1:2" ht="14.25" x14ac:dyDescent="0.2">
      <c r="A259" s="111"/>
      <c r="B259" s="93"/>
    </row>
    <row r="260" spans="1:2" ht="14.25" x14ac:dyDescent="0.2">
      <c r="A260" s="111"/>
      <c r="B260" s="93"/>
    </row>
    <row r="261" spans="1:2" ht="14.25" x14ac:dyDescent="0.2">
      <c r="A261" s="111"/>
      <c r="B261" s="93"/>
    </row>
    <row r="262" spans="1:2" ht="14.25" x14ac:dyDescent="0.2">
      <c r="A262" s="111"/>
      <c r="B262" s="93"/>
    </row>
    <row r="263" spans="1:2" ht="14.25" x14ac:dyDescent="0.2">
      <c r="A263" s="111"/>
      <c r="B263" s="93"/>
    </row>
    <row r="264" spans="1:2" ht="14.25" x14ac:dyDescent="0.2">
      <c r="A264" s="111"/>
      <c r="B264" s="93"/>
    </row>
    <row r="265" spans="1:2" ht="14.25" x14ac:dyDescent="0.2">
      <c r="A265" s="111"/>
      <c r="B265" s="93"/>
    </row>
    <row r="266" spans="1:2" ht="14.25" x14ac:dyDescent="0.2">
      <c r="A266" s="111"/>
      <c r="B266" s="93"/>
    </row>
    <row r="267" spans="1:2" ht="14.25" x14ac:dyDescent="0.2">
      <c r="A267" s="111"/>
      <c r="B267" s="93"/>
    </row>
    <row r="268" spans="1:2" ht="14.25" x14ac:dyDescent="0.2">
      <c r="A268" s="111"/>
      <c r="B268" s="93"/>
    </row>
    <row r="269" spans="1:2" ht="14.25" x14ac:dyDescent="0.2">
      <c r="A269" s="111"/>
      <c r="B269" s="93"/>
    </row>
    <row r="270" spans="1:2" ht="14.25" x14ac:dyDescent="0.2">
      <c r="A270" s="111"/>
      <c r="B270" s="93"/>
    </row>
    <row r="271" spans="1:2" ht="14.25" x14ac:dyDescent="0.2">
      <c r="A271" s="111"/>
      <c r="B271" s="93"/>
    </row>
    <row r="272" spans="1:2" ht="14.25" x14ac:dyDescent="0.2">
      <c r="A272" s="111"/>
      <c r="B272" s="93"/>
    </row>
    <row r="273" spans="1:2" ht="14.25" x14ac:dyDescent="0.2">
      <c r="A273" s="111"/>
      <c r="B273" s="93"/>
    </row>
    <row r="274" spans="1:2" ht="14.25" x14ac:dyDescent="0.2">
      <c r="A274" s="111"/>
      <c r="B274" s="93"/>
    </row>
    <row r="275" spans="1:2" ht="14.25" x14ac:dyDescent="0.2">
      <c r="A275" s="111"/>
      <c r="B275" s="93"/>
    </row>
    <row r="276" spans="1:2" ht="14.25" x14ac:dyDescent="0.2">
      <c r="A276" s="111"/>
      <c r="B276" s="93"/>
    </row>
    <row r="277" spans="1:2" ht="14.25" x14ac:dyDescent="0.2">
      <c r="A277" s="111"/>
      <c r="B277" s="93"/>
    </row>
    <row r="278" spans="1:2" ht="14.25" x14ac:dyDescent="0.2">
      <c r="A278" s="111"/>
      <c r="B278" s="93"/>
    </row>
    <row r="279" spans="1:2" ht="14.25" x14ac:dyDescent="0.2">
      <c r="A279" s="111"/>
      <c r="B279" s="93"/>
    </row>
    <row r="280" spans="1:2" ht="14.25" x14ac:dyDescent="0.2">
      <c r="A280" s="111"/>
      <c r="B280" s="93"/>
    </row>
    <row r="281" spans="1:2" ht="14.25" x14ac:dyDescent="0.2">
      <c r="A281" s="111"/>
      <c r="B281" s="93"/>
    </row>
    <row r="282" spans="1:2" ht="14.25" x14ac:dyDescent="0.2">
      <c r="A282" s="111"/>
      <c r="B282" s="93"/>
    </row>
    <row r="283" spans="1:2" ht="14.25" x14ac:dyDescent="0.2">
      <c r="A283" s="111"/>
      <c r="B283" s="93"/>
    </row>
    <row r="284" spans="1:2" ht="14.25" x14ac:dyDescent="0.2">
      <c r="A284" s="111"/>
      <c r="B284" s="93"/>
    </row>
    <row r="285" spans="1:2" ht="14.25" x14ac:dyDescent="0.2">
      <c r="A285" s="111"/>
      <c r="B285" s="93"/>
    </row>
    <row r="286" spans="1:2" ht="14.25" x14ac:dyDescent="0.2">
      <c r="A286" s="111"/>
      <c r="B286" s="93"/>
    </row>
    <row r="287" spans="1:2" ht="14.25" x14ac:dyDescent="0.2">
      <c r="A287" s="111"/>
      <c r="B287" s="93"/>
    </row>
    <row r="288" spans="1:2" ht="14.25" x14ac:dyDescent="0.2">
      <c r="A288" s="111"/>
      <c r="B288" s="93"/>
    </row>
    <row r="289" spans="1:2" ht="14.25" x14ac:dyDescent="0.2">
      <c r="A289" s="111"/>
      <c r="B289" s="93"/>
    </row>
    <row r="290" spans="1:2" ht="14.25" x14ac:dyDescent="0.2">
      <c r="A290" s="111"/>
      <c r="B290" s="93"/>
    </row>
    <row r="291" spans="1:2" ht="14.25" x14ac:dyDescent="0.2">
      <c r="A291" s="111"/>
      <c r="B291" s="93"/>
    </row>
    <row r="292" spans="1:2" ht="14.25" x14ac:dyDescent="0.2">
      <c r="A292" s="111"/>
      <c r="B292" s="93"/>
    </row>
    <row r="293" spans="1:2" ht="14.25" x14ac:dyDescent="0.2">
      <c r="A293" s="111"/>
      <c r="B293" s="93"/>
    </row>
    <row r="294" spans="1:2" ht="14.25" x14ac:dyDescent="0.2">
      <c r="A294" s="111"/>
      <c r="B294" s="93"/>
    </row>
    <row r="295" spans="1:2" ht="14.25" x14ac:dyDescent="0.2">
      <c r="A295" s="111"/>
      <c r="B295" s="93"/>
    </row>
    <row r="296" spans="1:2" ht="14.25" x14ac:dyDescent="0.2">
      <c r="A296" s="111"/>
      <c r="B296" s="93"/>
    </row>
    <row r="297" spans="1:2" ht="14.25" x14ac:dyDescent="0.2">
      <c r="A297" s="111"/>
      <c r="B297" s="93"/>
    </row>
    <row r="298" spans="1:2" ht="14.25" x14ac:dyDescent="0.2">
      <c r="A298" s="111"/>
      <c r="B298" s="93"/>
    </row>
    <row r="299" spans="1:2" ht="14.25" x14ac:dyDescent="0.2">
      <c r="A299" s="111"/>
      <c r="B299" s="93"/>
    </row>
    <row r="300" spans="1:2" ht="14.25" x14ac:dyDescent="0.2">
      <c r="A300" s="111"/>
      <c r="B300" s="93"/>
    </row>
    <row r="301" spans="1:2" ht="14.25" x14ac:dyDescent="0.2">
      <c r="A301" s="111"/>
      <c r="B301" s="93"/>
    </row>
    <row r="302" spans="1:2" ht="14.25" x14ac:dyDescent="0.2">
      <c r="A302" s="111"/>
      <c r="B302" s="93"/>
    </row>
    <row r="303" spans="1:2" ht="14.25" x14ac:dyDescent="0.2">
      <c r="A303" s="111"/>
      <c r="B303" s="93"/>
    </row>
    <row r="304" spans="1:2" ht="14.25" x14ac:dyDescent="0.2">
      <c r="A304" s="111"/>
      <c r="B304" s="93"/>
    </row>
    <row r="305" spans="1:2" ht="14.25" x14ac:dyDescent="0.2">
      <c r="A305" s="111"/>
      <c r="B305" s="93"/>
    </row>
    <row r="306" spans="1:2" ht="14.25" x14ac:dyDescent="0.2">
      <c r="A306" s="111"/>
      <c r="B306" s="93"/>
    </row>
    <row r="307" spans="1:2" ht="14.25" x14ac:dyDescent="0.2">
      <c r="A307" s="111"/>
      <c r="B307" s="93"/>
    </row>
    <row r="308" spans="1:2" ht="14.25" x14ac:dyDescent="0.2">
      <c r="A308" s="111"/>
      <c r="B308" s="93"/>
    </row>
    <row r="309" spans="1:2" ht="14.25" x14ac:dyDescent="0.2">
      <c r="A309" s="111"/>
      <c r="B309" s="93"/>
    </row>
    <row r="310" spans="1:2" ht="14.25" x14ac:dyDescent="0.2">
      <c r="A310" s="111"/>
      <c r="B310" s="93"/>
    </row>
    <row r="311" spans="1:2" ht="14.25" x14ac:dyDescent="0.2">
      <c r="A311" s="111"/>
      <c r="B311" s="93"/>
    </row>
    <row r="312" spans="1:2" ht="14.25" x14ac:dyDescent="0.2">
      <c r="A312" s="111"/>
      <c r="B312" s="93"/>
    </row>
    <row r="313" spans="1:2" ht="14.25" x14ac:dyDescent="0.2">
      <c r="A313" s="111"/>
      <c r="B313" s="93"/>
    </row>
    <row r="314" spans="1:2" ht="14.25" x14ac:dyDescent="0.2">
      <c r="A314" s="111"/>
      <c r="B314" s="93"/>
    </row>
    <row r="315" spans="1:2" ht="14.25" x14ac:dyDescent="0.2">
      <c r="A315" s="111"/>
      <c r="B315" s="93"/>
    </row>
    <row r="316" spans="1:2" ht="14.25" x14ac:dyDescent="0.2">
      <c r="A316" s="111"/>
      <c r="B316" s="93"/>
    </row>
    <row r="317" spans="1:2" ht="14.25" x14ac:dyDescent="0.2">
      <c r="A317" s="111"/>
      <c r="B317" s="93"/>
    </row>
    <row r="318" spans="1:2" ht="14.25" x14ac:dyDescent="0.2">
      <c r="A318" s="111"/>
      <c r="B318" s="93"/>
    </row>
    <row r="319" spans="1:2" ht="14.25" x14ac:dyDescent="0.2">
      <c r="A319" s="111"/>
      <c r="B319" s="93"/>
    </row>
    <row r="320" spans="1:2" ht="14.25" x14ac:dyDescent="0.2">
      <c r="A320" s="111"/>
      <c r="B320" s="93"/>
    </row>
    <row r="321" spans="1:2" ht="14.25" x14ac:dyDescent="0.2">
      <c r="A321" s="111"/>
      <c r="B321" s="93"/>
    </row>
    <row r="322" spans="1:2" ht="14.25" x14ac:dyDescent="0.2">
      <c r="A322" s="111"/>
      <c r="B322" s="93"/>
    </row>
    <row r="323" spans="1:2" ht="14.25" x14ac:dyDescent="0.2">
      <c r="A323" s="111"/>
      <c r="B323" s="93"/>
    </row>
    <row r="324" spans="1:2" ht="14.25" x14ac:dyDescent="0.2">
      <c r="A324" s="111"/>
      <c r="B324" s="93"/>
    </row>
    <row r="325" spans="1:2" ht="14.25" x14ac:dyDescent="0.2">
      <c r="A325" s="111"/>
      <c r="B325" s="93"/>
    </row>
    <row r="326" spans="1:2" ht="14.25" x14ac:dyDescent="0.2">
      <c r="A326" s="111"/>
      <c r="B326" s="93"/>
    </row>
    <row r="327" spans="1:2" ht="14.25" x14ac:dyDescent="0.2">
      <c r="A327" s="111"/>
      <c r="B327" s="93"/>
    </row>
    <row r="328" spans="1:2" ht="14.25" x14ac:dyDescent="0.2">
      <c r="A328" s="111"/>
      <c r="B328" s="93"/>
    </row>
    <row r="329" spans="1:2" ht="14.25" x14ac:dyDescent="0.2">
      <c r="A329" s="111"/>
      <c r="B329" s="93"/>
    </row>
    <row r="330" spans="1:2" ht="14.25" x14ac:dyDescent="0.2">
      <c r="A330" s="111"/>
      <c r="B330" s="93"/>
    </row>
    <row r="331" spans="1:2" ht="14.25" x14ac:dyDescent="0.2">
      <c r="A331" s="111"/>
      <c r="B331" s="93"/>
    </row>
    <row r="332" spans="1:2" ht="14.25" x14ac:dyDescent="0.2">
      <c r="A332" s="111"/>
      <c r="B332" s="93"/>
    </row>
    <row r="333" spans="1:2" ht="14.25" x14ac:dyDescent="0.2">
      <c r="A333" s="111"/>
      <c r="B333" s="93"/>
    </row>
    <row r="334" spans="1:2" ht="14.25" x14ac:dyDescent="0.2">
      <c r="A334" s="111"/>
      <c r="B334" s="93"/>
    </row>
    <row r="335" spans="1:2" ht="14.25" x14ac:dyDescent="0.2">
      <c r="A335" s="111"/>
      <c r="B335" s="93"/>
    </row>
    <row r="336" spans="1:2" ht="14.25" x14ac:dyDescent="0.2">
      <c r="A336" s="111"/>
      <c r="B336" s="93"/>
    </row>
    <row r="337" spans="1:2" ht="14.25" x14ac:dyDescent="0.2">
      <c r="A337" s="111"/>
      <c r="B337" s="93"/>
    </row>
    <row r="338" spans="1:2" ht="14.25" x14ac:dyDescent="0.2">
      <c r="A338" s="111"/>
      <c r="B338" s="93"/>
    </row>
    <row r="339" spans="1:2" ht="14.25" x14ac:dyDescent="0.2">
      <c r="A339" s="111"/>
      <c r="B339" s="93"/>
    </row>
    <row r="340" spans="1:2" ht="14.25" x14ac:dyDescent="0.2">
      <c r="A340" s="111"/>
      <c r="B340" s="93"/>
    </row>
    <row r="341" spans="1:2" ht="14.25" x14ac:dyDescent="0.2">
      <c r="A341" s="111"/>
      <c r="B341" s="93"/>
    </row>
    <row r="342" spans="1:2" ht="14.25" x14ac:dyDescent="0.2">
      <c r="A342" s="111"/>
      <c r="B342" s="93"/>
    </row>
    <row r="343" spans="1:2" ht="14.25" x14ac:dyDescent="0.2">
      <c r="A343" s="111"/>
      <c r="B343" s="93"/>
    </row>
    <row r="344" spans="1:2" ht="14.25" x14ac:dyDescent="0.2">
      <c r="A344" s="111"/>
      <c r="B344" s="93"/>
    </row>
    <row r="345" spans="1:2" ht="14.25" x14ac:dyDescent="0.2">
      <c r="A345" s="111"/>
      <c r="B345" s="93"/>
    </row>
    <row r="346" spans="1:2" ht="14.25" x14ac:dyDescent="0.2">
      <c r="A346" s="111"/>
      <c r="B346" s="93"/>
    </row>
    <row r="347" spans="1:2" ht="14.25" x14ac:dyDescent="0.2">
      <c r="A347" s="111"/>
      <c r="B347" s="93"/>
    </row>
    <row r="348" spans="1:2" ht="14.25" x14ac:dyDescent="0.2">
      <c r="A348" s="111"/>
      <c r="B348" s="93"/>
    </row>
    <row r="349" spans="1:2" ht="14.25" x14ac:dyDescent="0.2">
      <c r="A349" s="111"/>
      <c r="B349" s="93"/>
    </row>
    <row r="350" spans="1:2" ht="14.25" x14ac:dyDescent="0.2">
      <c r="A350" s="111"/>
      <c r="B350" s="93"/>
    </row>
    <row r="351" spans="1:2" ht="14.25" x14ac:dyDescent="0.2">
      <c r="A351" s="111"/>
      <c r="B351" s="93"/>
    </row>
    <row r="352" spans="1:2" ht="14.25" x14ac:dyDescent="0.2">
      <c r="A352" s="111"/>
      <c r="B352" s="93"/>
    </row>
    <row r="353" spans="1:2" ht="14.25" x14ac:dyDescent="0.2">
      <c r="A353" s="111"/>
      <c r="B353" s="93"/>
    </row>
    <row r="354" spans="1:2" ht="14.25" x14ac:dyDescent="0.2">
      <c r="A354" s="111"/>
      <c r="B354" s="93"/>
    </row>
    <row r="355" spans="1:2" ht="14.25" x14ac:dyDescent="0.2">
      <c r="A355" s="111"/>
      <c r="B355" s="93"/>
    </row>
    <row r="356" spans="1:2" ht="14.25" x14ac:dyDescent="0.2">
      <c r="A356" s="111"/>
      <c r="B356" s="93"/>
    </row>
    <row r="357" spans="1:2" ht="14.25" x14ac:dyDescent="0.2">
      <c r="A357" s="111"/>
      <c r="B357" s="93"/>
    </row>
    <row r="358" spans="1:2" ht="14.25" x14ac:dyDescent="0.2">
      <c r="A358" s="111"/>
      <c r="B358" s="93"/>
    </row>
    <row r="359" spans="1:2" ht="14.25" x14ac:dyDescent="0.2">
      <c r="A359" s="111"/>
      <c r="B359" s="93"/>
    </row>
    <row r="360" spans="1:2" ht="14.25" x14ac:dyDescent="0.2">
      <c r="A360" s="111"/>
      <c r="B360" s="93"/>
    </row>
    <row r="361" spans="1:2" ht="14.25" x14ac:dyDescent="0.2">
      <c r="A361" s="111"/>
      <c r="B361" s="93"/>
    </row>
    <row r="362" spans="1:2" ht="14.25" x14ac:dyDescent="0.2">
      <c r="A362" s="111"/>
      <c r="B362" s="93"/>
    </row>
    <row r="363" spans="1:2" ht="14.25" x14ac:dyDescent="0.2">
      <c r="A363" s="111"/>
      <c r="B363" s="93"/>
    </row>
    <row r="364" spans="1:2" ht="14.25" x14ac:dyDescent="0.2">
      <c r="A364" s="111"/>
      <c r="B364" s="93"/>
    </row>
    <row r="365" spans="1:2" ht="14.25" x14ac:dyDescent="0.2">
      <c r="A365" s="111"/>
      <c r="B365" s="93"/>
    </row>
    <row r="366" spans="1:2" ht="14.25" x14ac:dyDescent="0.2">
      <c r="A366" s="111"/>
      <c r="B366" s="93"/>
    </row>
    <row r="367" spans="1:2" ht="14.25" x14ac:dyDescent="0.2">
      <c r="A367" s="111"/>
      <c r="B367" s="93"/>
    </row>
    <row r="368" spans="1:2" ht="14.25" x14ac:dyDescent="0.2">
      <c r="A368" s="111"/>
      <c r="B368" s="93"/>
    </row>
    <row r="369" spans="1:2" ht="14.25" x14ac:dyDescent="0.2">
      <c r="A369" s="111"/>
      <c r="B369" s="93"/>
    </row>
    <row r="370" spans="1:2" ht="14.25" x14ac:dyDescent="0.2">
      <c r="A370" s="111"/>
      <c r="B370" s="93"/>
    </row>
    <row r="371" spans="1:2" ht="14.25" x14ac:dyDescent="0.2">
      <c r="A371" s="111"/>
      <c r="B371" s="93"/>
    </row>
    <row r="372" spans="1:2" ht="14.25" x14ac:dyDescent="0.2">
      <c r="A372" s="111"/>
      <c r="B372" s="93"/>
    </row>
    <row r="373" spans="1:2" ht="14.25" x14ac:dyDescent="0.2">
      <c r="A373" s="111"/>
      <c r="B373" s="93"/>
    </row>
    <row r="374" spans="1:2" ht="14.25" x14ac:dyDescent="0.2">
      <c r="A374" s="111"/>
      <c r="B374" s="93"/>
    </row>
    <row r="375" spans="1:2" ht="14.25" x14ac:dyDescent="0.2">
      <c r="A375" s="111"/>
      <c r="B375" s="93"/>
    </row>
    <row r="376" spans="1:2" ht="14.25" x14ac:dyDescent="0.2">
      <c r="A376" s="111"/>
      <c r="B376" s="93"/>
    </row>
    <row r="377" spans="1:2" ht="14.25" x14ac:dyDescent="0.2">
      <c r="A377" s="111"/>
      <c r="B377" s="93"/>
    </row>
    <row r="378" spans="1:2" ht="14.25" x14ac:dyDescent="0.2">
      <c r="A378" s="111"/>
      <c r="B378" s="93"/>
    </row>
    <row r="379" spans="1:2" ht="14.25" x14ac:dyDescent="0.2">
      <c r="A379" s="111"/>
      <c r="B379" s="93"/>
    </row>
    <row r="380" spans="1:2" ht="14.25" x14ac:dyDescent="0.2">
      <c r="A380" s="111"/>
      <c r="B380" s="93"/>
    </row>
    <row r="381" spans="1:2" ht="14.25" x14ac:dyDescent="0.2">
      <c r="A381" s="111"/>
      <c r="B381" s="93"/>
    </row>
    <row r="382" spans="1:2" ht="14.25" x14ac:dyDescent="0.2">
      <c r="A382" s="111"/>
      <c r="B382" s="93"/>
    </row>
    <row r="383" spans="1:2" ht="14.25" x14ac:dyDescent="0.2">
      <c r="A383" s="111"/>
      <c r="B383" s="93"/>
    </row>
    <row r="384" spans="1:2" ht="14.25" x14ac:dyDescent="0.2">
      <c r="A384" s="111"/>
      <c r="B384" s="93"/>
    </row>
    <row r="385" spans="1:2" ht="14.25" x14ac:dyDescent="0.2">
      <c r="A385" s="111"/>
      <c r="B385" s="93"/>
    </row>
    <row r="386" spans="1:2" ht="14.25" x14ac:dyDescent="0.2">
      <c r="A386" s="111"/>
      <c r="B386" s="93"/>
    </row>
    <row r="387" spans="1:2" ht="14.25" x14ac:dyDescent="0.2">
      <c r="A387" s="111"/>
      <c r="B387" s="93"/>
    </row>
    <row r="388" spans="1:2" ht="14.25" x14ac:dyDescent="0.2">
      <c r="A388" s="111"/>
      <c r="B388" s="93"/>
    </row>
    <row r="389" spans="1:2" ht="14.25" x14ac:dyDescent="0.2">
      <c r="A389" s="111"/>
      <c r="B389" s="93"/>
    </row>
    <row r="390" spans="1:2" ht="14.25" x14ac:dyDescent="0.2">
      <c r="A390" s="111"/>
      <c r="B390" s="93"/>
    </row>
    <row r="391" spans="1:2" ht="14.25" x14ac:dyDescent="0.2">
      <c r="A391" s="111"/>
      <c r="B391" s="93"/>
    </row>
    <row r="392" spans="1:2" ht="14.25" x14ac:dyDescent="0.2">
      <c r="A392" s="111"/>
      <c r="B392" s="93"/>
    </row>
    <row r="393" spans="1:2" ht="14.25" x14ac:dyDescent="0.2">
      <c r="A393" s="111"/>
      <c r="B393" s="93"/>
    </row>
    <row r="394" spans="1:2" ht="14.25" x14ac:dyDescent="0.2">
      <c r="A394" s="111"/>
      <c r="B394" s="93"/>
    </row>
    <row r="395" spans="1:2" ht="14.25" x14ac:dyDescent="0.2">
      <c r="A395" s="111"/>
      <c r="B395" s="93"/>
    </row>
    <row r="396" spans="1:2" ht="14.25" x14ac:dyDescent="0.2">
      <c r="A396" s="111"/>
      <c r="B396" s="93"/>
    </row>
    <row r="397" spans="1:2" ht="14.25" x14ac:dyDescent="0.2">
      <c r="A397" s="111"/>
      <c r="B397" s="93"/>
    </row>
    <row r="398" spans="1:2" ht="14.25" x14ac:dyDescent="0.2">
      <c r="A398" s="111"/>
      <c r="B398" s="93"/>
    </row>
    <row r="399" spans="1:2" ht="14.25" x14ac:dyDescent="0.2">
      <c r="A399" s="111"/>
      <c r="B399" s="93"/>
    </row>
    <row r="400" spans="1:2" ht="14.25" x14ac:dyDescent="0.2">
      <c r="A400" s="111"/>
      <c r="B400" s="93"/>
    </row>
    <row r="401" spans="1:2" ht="14.25" x14ac:dyDescent="0.2">
      <c r="A401" s="111"/>
      <c r="B401" s="93"/>
    </row>
    <row r="402" spans="1:2" ht="14.25" x14ac:dyDescent="0.2">
      <c r="A402" s="111"/>
      <c r="B402" s="93"/>
    </row>
    <row r="403" spans="1:2" ht="14.25" x14ac:dyDescent="0.2">
      <c r="A403" s="111"/>
      <c r="B403" s="93"/>
    </row>
    <row r="404" spans="1:2" ht="14.25" x14ac:dyDescent="0.2">
      <c r="A404" s="111"/>
      <c r="B404" s="93"/>
    </row>
    <row r="405" spans="1:2" ht="14.25" x14ac:dyDescent="0.2">
      <c r="A405" s="111"/>
      <c r="B405" s="93"/>
    </row>
    <row r="406" spans="1:2" ht="14.25" x14ac:dyDescent="0.2">
      <c r="A406" s="111"/>
      <c r="B406" s="93"/>
    </row>
    <row r="407" spans="1:2" ht="14.25" x14ac:dyDescent="0.2">
      <c r="A407" s="111"/>
      <c r="B407" s="93"/>
    </row>
    <row r="408" spans="1:2" ht="14.25" x14ac:dyDescent="0.2">
      <c r="A408" s="111"/>
      <c r="B408" s="93"/>
    </row>
    <row r="409" spans="1:2" ht="14.25" x14ac:dyDescent="0.2">
      <c r="A409" s="111"/>
      <c r="B409" s="93"/>
    </row>
    <row r="410" spans="1:2" ht="14.25" x14ac:dyDescent="0.2">
      <c r="A410" s="111"/>
      <c r="B410" s="93"/>
    </row>
    <row r="411" spans="1:2" ht="14.25" x14ac:dyDescent="0.2">
      <c r="A411" s="111"/>
      <c r="B411" s="93"/>
    </row>
    <row r="412" spans="1:2" ht="14.25" x14ac:dyDescent="0.2">
      <c r="A412" s="111"/>
      <c r="B412" s="93"/>
    </row>
    <row r="413" spans="1:2" ht="14.25" x14ac:dyDescent="0.2">
      <c r="A413" s="111"/>
      <c r="B413" s="93"/>
    </row>
    <row r="414" spans="1:2" ht="14.25" x14ac:dyDescent="0.2">
      <c r="A414" s="111"/>
      <c r="B414" s="93"/>
    </row>
    <row r="415" spans="1:2" ht="14.25" x14ac:dyDescent="0.2">
      <c r="A415" s="111"/>
      <c r="B415" s="93"/>
    </row>
    <row r="416" spans="1:2" ht="14.25" x14ac:dyDescent="0.2">
      <c r="A416" s="111"/>
      <c r="B416" s="93"/>
    </row>
    <row r="417" spans="1:2" ht="14.25" x14ac:dyDescent="0.2">
      <c r="A417" s="111"/>
      <c r="B417" s="93"/>
    </row>
    <row r="418" spans="1:2" ht="14.25" x14ac:dyDescent="0.2">
      <c r="A418" s="111"/>
      <c r="B418" s="93"/>
    </row>
    <row r="419" spans="1:2" ht="14.25" x14ac:dyDescent="0.2">
      <c r="A419" s="111"/>
      <c r="B419" s="93"/>
    </row>
    <row r="420" spans="1:2" ht="14.25" x14ac:dyDescent="0.2">
      <c r="A420" s="111"/>
      <c r="B420" s="93"/>
    </row>
    <row r="421" spans="1:2" ht="14.25" x14ac:dyDescent="0.2">
      <c r="A421" s="111"/>
      <c r="B421" s="93"/>
    </row>
    <row r="422" spans="1:2" ht="14.25" x14ac:dyDescent="0.2">
      <c r="A422" s="111"/>
      <c r="B422" s="93"/>
    </row>
    <row r="423" spans="1:2" ht="14.25" x14ac:dyDescent="0.2">
      <c r="A423" s="111"/>
      <c r="B423" s="93"/>
    </row>
    <row r="424" spans="1:2" ht="14.25" x14ac:dyDescent="0.2">
      <c r="A424" s="111"/>
      <c r="B424" s="93"/>
    </row>
    <row r="425" spans="1:2" ht="14.25" x14ac:dyDescent="0.2">
      <c r="A425" s="111"/>
      <c r="B425" s="93"/>
    </row>
    <row r="426" spans="1:2" ht="14.25" x14ac:dyDescent="0.2">
      <c r="A426" s="111"/>
      <c r="B426" s="93"/>
    </row>
    <row r="427" spans="1:2" ht="14.25" x14ac:dyDescent="0.2">
      <c r="A427" s="111"/>
      <c r="B427" s="93"/>
    </row>
    <row r="428" spans="1:2" ht="14.25" x14ac:dyDescent="0.2">
      <c r="A428" s="111"/>
      <c r="B428" s="93"/>
    </row>
    <row r="429" spans="1:2" ht="14.25" x14ac:dyDescent="0.2">
      <c r="A429" s="111"/>
      <c r="B429" s="93"/>
    </row>
    <row r="430" spans="1:2" ht="14.25" x14ac:dyDescent="0.2">
      <c r="A430" s="111"/>
      <c r="B430" s="93"/>
    </row>
    <row r="431" spans="1:2" ht="14.25" x14ac:dyDescent="0.2">
      <c r="A431" s="111"/>
      <c r="B431" s="93"/>
    </row>
    <row r="432" spans="1:2" ht="14.25" x14ac:dyDescent="0.2">
      <c r="A432" s="111"/>
      <c r="B432" s="93"/>
    </row>
    <row r="433" spans="1:2" ht="14.25" x14ac:dyDescent="0.2">
      <c r="A433" s="111"/>
      <c r="B433" s="93"/>
    </row>
    <row r="434" spans="1:2" ht="14.25" x14ac:dyDescent="0.2">
      <c r="A434" s="111"/>
      <c r="B434" s="93"/>
    </row>
    <row r="435" spans="1:2" ht="14.25" x14ac:dyDescent="0.2">
      <c r="A435" s="111"/>
      <c r="B435" s="93"/>
    </row>
    <row r="436" spans="1:2" ht="14.25" x14ac:dyDescent="0.2">
      <c r="A436" s="111"/>
      <c r="B436" s="93"/>
    </row>
    <row r="437" spans="1:2" ht="14.25" x14ac:dyDescent="0.2">
      <c r="A437" s="111"/>
      <c r="B437" s="93"/>
    </row>
    <row r="438" spans="1:2" ht="14.25" x14ac:dyDescent="0.2">
      <c r="A438" s="111"/>
      <c r="B438" s="93"/>
    </row>
    <row r="439" spans="1:2" ht="14.25" x14ac:dyDescent="0.2">
      <c r="A439" s="111"/>
      <c r="B439" s="93"/>
    </row>
    <row r="440" spans="1:2" ht="14.25" x14ac:dyDescent="0.2">
      <c r="A440" s="111"/>
      <c r="B440" s="93"/>
    </row>
    <row r="441" spans="1:2" ht="14.25" x14ac:dyDescent="0.2">
      <c r="A441" s="111"/>
      <c r="B441" s="93"/>
    </row>
    <row r="442" spans="1:2" ht="14.25" x14ac:dyDescent="0.2">
      <c r="A442" s="111"/>
      <c r="B442" s="93"/>
    </row>
    <row r="443" spans="1:2" ht="14.25" x14ac:dyDescent="0.2">
      <c r="A443" s="111"/>
      <c r="B443" s="93"/>
    </row>
    <row r="444" spans="1:2" ht="14.25" x14ac:dyDescent="0.2">
      <c r="A444" s="111"/>
      <c r="B444" s="93"/>
    </row>
    <row r="445" spans="1:2" ht="14.25" x14ac:dyDescent="0.2">
      <c r="A445" s="111"/>
      <c r="B445" s="93"/>
    </row>
    <row r="446" spans="1:2" ht="14.25" x14ac:dyDescent="0.2">
      <c r="A446" s="111"/>
      <c r="B446" s="93"/>
    </row>
    <row r="447" spans="1:2" ht="14.25" x14ac:dyDescent="0.2">
      <c r="A447" s="111"/>
      <c r="B447" s="93"/>
    </row>
    <row r="448" spans="1:2" ht="14.25" x14ac:dyDescent="0.2">
      <c r="A448" s="111"/>
      <c r="B448" s="93"/>
    </row>
    <row r="449" spans="1:2" ht="14.25" x14ac:dyDescent="0.2">
      <c r="A449" s="111"/>
      <c r="B449" s="93"/>
    </row>
    <row r="450" spans="1:2" ht="14.25" x14ac:dyDescent="0.2">
      <c r="A450" s="111"/>
      <c r="B450" s="93"/>
    </row>
    <row r="451" spans="1:2" ht="14.25" x14ac:dyDescent="0.2">
      <c r="A451" s="111"/>
      <c r="B451" s="93"/>
    </row>
    <row r="452" spans="1:2" ht="14.25" x14ac:dyDescent="0.2">
      <c r="A452" s="111"/>
      <c r="B452" s="93"/>
    </row>
    <row r="453" spans="1:2" ht="14.25" x14ac:dyDescent="0.2">
      <c r="A453" s="111"/>
      <c r="B453" s="93"/>
    </row>
    <row r="454" spans="1:2" ht="14.25" x14ac:dyDescent="0.2">
      <c r="A454" s="111"/>
      <c r="B454" s="93"/>
    </row>
    <row r="455" spans="1:2" ht="14.25" x14ac:dyDescent="0.2">
      <c r="A455" s="111"/>
      <c r="B455" s="93"/>
    </row>
    <row r="456" spans="1:2" ht="14.25" x14ac:dyDescent="0.2">
      <c r="A456" s="111"/>
      <c r="B456" s="93"/>
    </row>
    <row r="457" spans="1:2" ht="14.25" x14ac:dyDescent="0.2">
      <c r="A457" s="111"/>
      <c r="B457" s="93"/>
    </row>
    <row r="458" spans="1:2" ht="14.25" x14ac:dyDescent="0.2">
      <c r="A458" s="111"/>
      <c r="B458" s="93"/>
    </row>
    <row r="459" spans="1:2" ht="14.25" x14ac:dyDescent="0.2">
      <c r="A459" s="111"/>
      <c r="B459" s="93"/>
    </row>
    <row r="460" spans="1:2" ht="14.25" x14ac:dyDescent="0.2">
      <c r="A460" s="111"/>
      <c r="B460" s="93"/>
    </row>
    <row r="461" spans="1:2" ht="14.25" x14ac:dyDescent="0.2">
      <c r="A461" s="111"/>
      <c r="B461" s="93"/>
    </row>
    <row r="462" spans="1:2" ht="14.25" x14ac:dyDescent="0.2">
      <c r="A462" s="111"/>
      <c r="B462" s="93"/>
    </row>
    <row r="463" spans="1:2" ht="14.25" x14ac:dyDescent="0.2">
      <c r="A463" s="111"/>
      <c r="B463" s="93"/>
    </row>
    <row r="464" spans="1:2" ht="14.25" x14ac:dyDescent="0.2">
      <c r="A464" s="111"/>
      <c r="B464" s="93"/>
    </row>
    <row r="465" spans="1:2" ht="14.25" x14ac:dyDescent="0.2">
      <c r="A465" s="111"/>
      <c r="B465" s="93"/>
    </row>
    <row r="466" spans="1:2" ht="14.25" x14ac:dyDescent="0.2">
      <c r="A466" s="111"/>
      <c r="B466" s="93"/>
    </row>
    <row r="467" spans="1:2" ht="14.25" x14ac:dyDescent="0.2">
      <c r="A467" s="111"/>
      <c r="B467" s="93"/>
    </row>
    <row r="468" spans="1:2" ht="14.25" x14ac:dyDescent="0.2">
      <c r="A468" s="111"/>
      <c r="B468" s="93"/>
    </row>
    <row r="469" spans="1:2" ht="14.25" x14ac:dyDescent="0.2">
      <c r="A469" s="111"/>
      <c r="B469" s="93"/>
    </row>
    <row r="470" spans="1:2" ht="14.25" x14ac:dyDescent="0.2">
      <c r="A470" s="111"/>
      <c r="B470" s="93"/>
    </row>
    <row r="471" spans="1:2" ht="14.25" x14ac:dyDescent="0.2">
      <c r="A471" s="111"/>
      <c r="B471" s="93"/>
    </row>
    <row r="472" spans="1:2" ht="14.25" x14ac:dyDescent="0.2">
      <c r="A472" s="111"/>
      <c r="B472" s="93"/>
    </row>
    <row r="473" spans="1:2" ht="14.25" x14ac:dyDescent="0.2">
      <c r="A473" s="111"/>
      <c r="B473" s="93"/>
    </row>
    <row r="474" spans="1:2" ht="14.25" x14ac:dyDescent="0.2">
      <c r="A474" s="111"/>
      <c r="B474" s="93"/>
    </row>
    <row r="475" spans="1:2" ht="14.25" x14ac:dyDescent="0.2">
      <c r="A475" s="111"/>
      <c r="B475" s="93"/>
    </row>
    <row r="476" spans="1:2" ht="14.25" x14ac:dyDescent="0.2">
      <c r="A476" s="111"/>
      <c r="B476" s="93"/>
    </row>
    <row r="477" spans="1:2" ht="14.25" x14ac:dyDescent="0.2">
      <c r="A477" s="111"/>
      <c r="B477" s="93"/>
    </row>
    <row r="478" spans="1:2" ht="14.25" x14ac:dyDescent="0.2">
      <c r="A478" s="111"/>
      <c r="B478" s="93"/>
    </row>
    <row r="479" spans="1:2" ht="14.25" x14ac:dyDescent="0.2">
      <c r="A479" s="111"/>
      <c r="B479" s="93"/>
    </row>
    <row r="480" spans="1:2" ht="14.25" x14ac:dyDescent="0.2">
      <c r="A480" s="111"/>
      <c r="B480" s="93"/>
    </row>
    <row r="481" spans="1:2" ht="14.25" x14ac:dyDescent="0.2">
      <c r="A481" s="111"/>
      <c r="B481" s="93"/>
    </row>
    <row r="482" spans="1:2" ht="14.25" x14ac:dyDescent="0.2">
      <c r="A482" s="111"/>
      <c r="B482" s="93"/>
    </row>
    <row r="483" spans="1:2" ht="14.25" x14ac:dyDescent="0.2">
      <c r="A483" s="111"/>
      <c r="B483" s="93"/>
    </row>
    <row r="484" spans="1:2" ht="14.25" x14ac:dyDescent="0.2">
      <c r="A484" s="111"/>
      <c r="B484" s="93"/>
    </row>
    <row r="485" spans="1:2" ht="14.25" x14ac:dyDescent="0.2">
      <c r="A485" s="111"/>
      <c r="B485" s="93"/>
    </row>
    <row r="486" spans="1:2" ht="14.25" x14ac:dyDescent="0.2">
      <c r="A486" s="111"/>
      <c r="B486" s="93"/>
    </row>
    <row r="487" spans="1:2" ht="14.25" x14ac:dyDescent="0.2">
      <c r="A487" s="111"/>
      <c r="B487" s="93"/>
    </row>
    <row r="488" spans="1:2" ht="14.25" x14ac:dyDescent="0.2">
      <c r="A488" s="111"/>
      <c r="B488" s="93"/>
    </row>
    <row r="489" spans="1:2" ht="14.25" x14ac:dyDescent="0.2">
      <c r="A489" s="111"/>
      <c r="B489" s="93"/>
    </row>
    <row r="490" spans="1:2" ht="14.25" x14ac:dyDescent="0.2">
      <c r="A490" s="111"/>
      <c r="B490" s="93"/>
    </row>
    <row r="491" spans="1:2" ht="14.25" x14ac:dyDescent="0.2">
      <c r="A491" s="111"/>
      <c r="B491" s="93"/>
    </row>
    <row r="492" spans="1:2" ht="14.25" x14ac:dyDescent="0.2">
      <c r="A492" s="111"/>
      <c r="B492" s="93"/>
    </row>
    <row r="493" spans="1:2" ht="14.25" x14ac:dyDescent="0.2">
      <c r="A493" s="111"/>
      <c r="B493" s="93"/>
    </row>
    <row r="494" spans="1:2" ht="14.25" x14ac:dyDescent="0.2">
      <c r="A494" s="111"/>
      <c r="B494" s="93"/>
    </row>
    <row r="495" spans="1:2" ht="14.25" x14ac:dyDescent="0.2">
      <c r="A495" s="111"/>
      <c r="B495" s="93"/>
    </row>
    <row r="496" spans="1:2" ht="14.25" x14ac:dyDescent="0.2">
      <c r="A496" s="111"/>
      <c r="B496" s="93"/>
    </row>
    <row r="497" spans="1:2" ht="14.25" x14ac:dyDescent="0.2">
      <c r="A497" s="111"/>
      <c r="B497" s="93"/>
    </row>
    <row r="498" spans="1:2" ht="14.25" x14ac:dyDescent="0.2">
      <c r="A498" s="111"/>
      <c r="B498" s="93"/>
    </row>
    <row r="499" spans="1:2" ht="14.25" x14ac:dyDescent="0.2">
      <c r="A499" s="111"/>
      <c r="B499" s="93"/>
    </row>
    <row r="500" spans="1:2" ht="14.25" x14ac:dyDescent="0.2">
      <c r="A500" s="111"/>
      <c r="B500" s="93"/>
    </row>
    <row r="501" spans="1:2" ht="14.25" x14ac:dyDescent="0.2">
      <c r="A501" s="111"/>
      <c r="B501" s="93"/>
    </row>
    <row r="502" spans="1:2" ht="14.25" x14ac:dyDescent="0.2">
      <c r="A502" s="111"/>
      <c r="B502" s="93"/>
    </row>
    <row r="503" spans="1:2" ht="14.25" x14ac:dyDescent="0.2">
      <c r="A503" s="111"/>
      <c r="B503" s="93"/>
    </row>
    <row r="504" spans="1:2" ht="14.25" x14ac:dyDescent="0.2">
      <c r="A504" s="111"/>
      <c r="B504" s="93"/>
    </row>
    <row r="505" spans="1:2" ht="14.25" x14ac:dyDescent="0.2">
      <c r="A505" s="111"/>
      <c r="B505" s="93"/>
    </row>
    <row r="506" spans="1:2" ht="14.25" x14ac:dyDescent="0.2">
      <c r="A506" s="111"/>
      <c r="B506" s="93"/>
    </row>
    <row r="507" spans="1:2" ht="14.25" x14ac:dyDescent="0.2">
      <c r="A507" s="111"/>
      <c r="B507" s="93"/>
    </row>
    <row r="508" spans="1:2" ht="14.25" x14ac:dyDescent="0.2">
      <c r="A508" s="111"/>
      <c r="B508" s="93"/>
    </row>
    <row r="509" spans="1:2" ht="14.25" x14ac:dyDescent="0.2">
      <c r="A509" s="111"/>
      <c r="B509" s="93"/>
    </row>
    <row r="510" spans="1:2" ht="14.25" x14ac:dyDescent="0.2">
      <c r="A510" s="111"/>
      <c r="B510" s="93"/>
    </row>
    <row r="511" spans="1:2" ht="14.25" x14ac:dyDescent="0.2">
      <c r="A511" s="111"/>
      <c r="B511" s="93"/>
    </row>
    <row r="512" spans="1:2" ht="14.25" x14ac:dyDescent="0.2">
      <c r="A512" s="111"/>
      <c r="B512" s="93"/>
    </row>
    <row r="513" spans="1:2" ht="14.25" x14ac:dyDescent="0.2">
      <c r="A513" s="111"/>
      <c r="B513" s="93"/>
    </row>
    <row r="514" spans="1:2" ht="14.25" x14ac:dyDescent="0.2">
      <c r="A514" s="111"/>
      <c r="B514" s="93"/>
    </row>
    <row r="515" spans="1:2" ht="14.25" x14ac:dyDescent="0.2">
      <c r="A515" s="111"/>
      <c r="B515" s="93"/>
    </row>
    <row r="516" spans="1:2" ht="14.25" x14ac:dyDescent="0.2">
      <c r="A516" s="111"/>
      <c r="B516" s="93"/>
    </row>
    <row r="517" spans="1:2" ht="14.25" x14ac:dyDescent="0.2">
      <c r="A517" s="111"/>
      <c r="B517" s="93"/>
    </row>
    <row r="518" spans="1:2" ht="14.25" x14ac:dyDescent="0.2">
      <c r="A518" s="111"/>
      <c r="B518" s="93"/>
    </row>
    <row r="519" spans="1:2" ht="14.25" x14ac:dyDescent="0.2">
      <c r="A519" s="111"/>
      <c r="B519" s="93"/>
    </row>
    <row r="520" spans="1:2" ht="14.25" x14ac:dyDescent="0.2">
      <c r="A520" s="111"/>
      <c r="B520" s="93"/>
    </row>
    <row r="521" spans="1:2" ht="14.25" x14ac:dyDescent="0.2">
      <c r="A521" s="111"/>
      <c r="B521" s="93"/>
    </row>
    <row r="522" spans="1:2" ht="14.25" x14ac:dyDescent="0.2">
      <c r="A522" s="111"/>
      <c r="B522" s="93"/>
    </row>
    <row r="523" spans="1:2" ht="14.25" x14ac:dyDescent="0.2">
      <c r="A523" s="111"/>
      <c r="B523" s="93"/>
    </row>
    <row r="524" spans="1:2" ht="14.25" x14ac:dyDescent="0.2">
      <c r="A524" s="111"/>
      <c r="B524" s="93"/>
    </row>
    <row r="525" spans="1:2" ht="14.25" x14ac:dyDescent="0.2">
      <c r="A525" s="111"/>
      <c r="B525" s="93"/>
    </row>
    <row r="526" spans="1:2" ht="14.25" x14ac:dyDescent="0.2">
      <c r="A526" s="111"/>
      <c r="B526" s="93"/>
    </row>
    <row r="527" spans="1:2" ht="14.25" x14ac:dyDescent="0.2">
      <c r="A527" s="111"/>
      <c r="B527" s="93"/>
    </row>
    <row r="528" spans="1:2" ht="14.25" x14ac:dyDescent="0.2">
      <c r="A528" s="111"/>
      <c r="B528" s="93"/>
    </row>
    <row r="529" spans="1:2" ht="14.25" x14ac:dyDescent="0.2">
      <c r="A529" s="111"/>
      <c r="B529" s="93"/>
    </row>
    <row r="530" spans="1:2" ht="14.25" x14ac:dyDescent="0.2">
      <c r="A530" s="111"/>
      <c r="B530" s="93"/>
    </row>
    <row r="531" spans="1:2" ht="14.25" x14ac:dyDescent="0.2">
      <c r="A531" s="111"/>
      <c r="B531" s="93"/>
    </row>
    <row r="532" spans="1:2" ht="14.25" x14ac:dyDescent="0.2">
      <c r="A532" s="111"/>
      <c r="B532" s="93"/>
    </row>
    <row r="533" spans="1:2" ht="14.25" x14ac:dyDescent="0.2">
      <c r="A533" s="111"/>
      <c r="B533" s="93"/>
    </row>
    <row r="534" spans="1:2" ht="14.25" x14ac:dyDescent="0.2">
      <c r="A534" s="111"/>
      <c r="B534" s="93"/>
    </row>
    <row r="535" spans="1:2" ht="14.25" x14ac:dyDescent="0.2">
      <c r="A535" s="111"/>
      <c r="B535" s="93"/>
    </row>
    <row r="536" spans="1:2" ht="14.25" x14ac:dyDescent="0.2">
      <c r="A536" s="111"/>
      <c r="B536" s="93"/>
    </row>
    <row r="537" spans="1:2" ht="14.25" x14ac:dyDescent="0.2">
      <c r="A537" s="111"/>
      <c r="B537" s="93"/>
    </row>
    <row r="538" spans="1:2" ht="14.25" x14ac:dyDescent="0.2">
      <c r="A538" s="111"/>
      <c r="B538" s="93"/>
    </row>
    <row r="539" spans="1:2" ht="14.25" x14ac:dyDescent="0.2">
      <c r="A539" s="111"/>
      <c r="B539" s="93"/>
    </row>
    <row r="540" spans="1:2" ht="14.25" x14ac:dyDescent="0.2">
      <c r="A540" s="111"/>
      <c r="B540" s="93"/>
    </row>
    <row r="541" spans="1:2" ht="14.25" x14ac:dyDescent="0.2">
      <c r="A541" s="111"/>
      <c r="B541" s="93"/>
    </row>
    <row r="542" spans="1:2" ht="14.25" x14ac:dyDescent="0.2">
      <c r="A542" s="111"/>
      <c r="B542" s="93"/>
    </row>
    <row r="543" spans="1:2" ht="14.25" x14ac:dyDescent="0.2">
      <c r="A543" s="111"/>
      <c r="B543" s="93"/>
    </row>
    <row r="544" spans="1:2" ht="14.25" x14ac:dyDescent="0.2">
      <c r="A544" s="111"/>
      <c r="B544" s="93"/>
    </row>
    <row r="545" spans="1:2" ht="14.25" x14ac:dyDescent="0.2">
      <c r="A545" s="111"/>
      <c r="B545" s="93"/>
    </row>
    <row r="546" spans="1:2" ht="14.25" x14ac:dyDescent="0.2">
      <c r="A546" s="111"/>
      <c r="B546" s="93"/>
    </row>
    <row r="547" spans="1:2" ht="14.25" x14ac:dyDescent="0.2">
      <c r="A547" s="111"/>
      <c r="B547" s="93"/>
    </row>
    <row r="548" spans="1:2" ht="14.25" x14ac:dyDescent="0.2">
      <c r="A548" s="111"/>
      <c r="B548" s="93"/>
    </row>
    <row r="549" spans="1:2" ht="14.25" x14ac:dyDescent="0.2">
      <c r="A549" s="111"/>
      <c r="B549" s="93"/>
    </row>
    <row r="550" spans="1:2" ht="14.25" x14ac:dyDescent="0.2">
      <c r="A550" s="111"/>
      <c r="B550" s="93"/>
    </row>
    <row r="551" spans="1:2" ht="14.25" x14ac:dyDescent="0.2">
      <c r="A551" s="111"/>
      <c r="B551" s="93"/>
    </row>
    <row r="552" spans="1:2" ht="14.25" x14ac:dyDescent="0.2">
      <c r="A552" s="111"/>
      <c r="B552" s="93"/>
    </row>
    <row r="553" spans="1:2" ht="14.25" x14ac:dyDescent="0.2">
      <c r="A553" s="111"/>
      <c r="B553" s="93"/>
    </row>
    <row r="554" spans="1:2" ht="14.25" x14ac:dyDescent="0.2">
      <c r="A554" s="111"/>
      <c r="B554" s="93"/>
    </row>
    <row r="555" spans="1:2" ht="14.25" x14ac:dyDescent="0.2">
      <c r="A555" s="111"/>
      <c r="B555" s="93"/>
    </row>
    <row r="556" spans="1:2" ht="14.25" x14ac:dyDescent="0.2">
      <c r="A556" s="111"/>
      <c r="B556" s="93"/>
    </row>
    <row r="557" spans="1:2" ht="14.25" x14ac:dyDescent="0.2">
      <c r="A557" s="111"/>
      <c r="B557" s="93"/>
    </row>
    <row r="558" spans="1:2" ht="14.25" x14ac:dyDescent="0.2">
      <c r="A558" s="111"/>
      <c r="B558" s="93"/>
    </row>
    <row r="559" spans="1:2" ht="14.25" x14ac:dyDescent="0.2">
      <c r="A559" s="111"/>
      <c r="B559" s="93"/>
    </row>
    <row r="560" spans="1:2" ht="14.25" x14ac:dyDescent="0.2">
      <c r="A560" s="111"/>
      <c r="B560" s="93"/>
    </row>
    <row r="561" spans="1:2" ht="14.25" x14ac:dyDescent="0.2">
      <c r="A561" s="111"/>
      <c r="B561" s="93"/>
    </row>
    <row r="562" spans="1:2" ht="14.25" x14ac:dyDescent="0.2">
      <c r="A562" s="111"/>
      <c r="B562" s="93"/>
    </row>
    <row r="563" spans="1:2" ht="14.25" x14ac:dyDescent="0.2">
      <c r="A563" s="111"/>
      <c r="B563" s="93"/>
    </row>
    <row r="564" spans="1:2" ht="14.25" x14ac:dyDescent="0.2">
      <c r="A564" s="111"/>
      <c r="B564" s="93"/>
    </row>
    <row r="565" spans="1:2" ht="14.25" x14ac:dyDescent="0.2">
      <c r="A565" s="111"/>
      <c r="B565" s="93"/>
    </row>
    <row r="566" spans="1:2" ht="14.25" x14ac:dyDescent="0.2">
      <c r="A566" s="111"/>
      <c r="B566" s="93"/>
    </row>
    <row r="567" spans="1:2" ht="14.25" x14ac:dyDescent="0.2">
      <c r="A567" s="111"/>
      <c r="B567" s="93"/>
    </row>
    <row r="568" spans="1:2" ht="14.25" x14ac:dyDescent="0.2">
      <c r="A568" s="111"/>
      <c r="B568" s="93"/>
    </row>
    <row r="569" spans="1:2" ht="14.25" x14ac:dyDescent="0.2">
      <c r="A569" s="111"/>
      <c r="B569" s="93"/>
    </row>
    <row r="570" spans="1:2" ht="14.25" x14ac:dyDescent="0.2">
      <c r="A570" s="111"/>
      <c r="B570" s="93"/>
    </row>
    <row r="571" spans="1:2" ht="14.25" x14ac:dyDescent="0.2">
      <c r="A571" s="111"/>
      <c r="B571" s="93"/>
    </row>
    <row r="572" spans="1:2" ht="14.25" x14ac:dyDescent="0.2">
      <c r="A572" s="111"/>
      <c r="B572" s="93"/>
    </row>
    <row r="573" spans="1:2" ht="14.25" x14ac:dyDescent="0.2">
      <c r="A573" s="111"/>
      <c r="B573" s="93"/>
    </row>
    <row r="574" spans="1:2" ht="14.25" x14ac:dyDescent="0.2">
      <c r="A574" s="111"/>
      <c r="B574" s="93"/>
    </row>
    <row r="575" spans="1:2" ht="14.25" x14ac:dyDescent="0.2">
      <c r="A575" s="111"/>
      <c r="B575" s="93"/>
    </row>
    <row r="576" spans="1:2" ht="14.25" x14ac:dyDescent="0.2">
      <c r="A576" s="111"/>
      <c r="B576" s="93"/>
    </row>
    <row r="577" spans="1:2" ht="14.25" x14ac:dyDescent="0.2">
      <c r="A577" s="111"/>
      <c r="B577" s="93"/>
    </row>
    <row r="578" spans="1:2" ht="14.25" x14ac:dyDescent="0.2">
      <c r="A578" s="111"/>
      <c r="B578" s="93"/>
    </row>
    <row r="579" spans="1:2" ht="14.25" x14ac:dyDescent="0.2">
      <c r="A579" s="111"/>
      <c r="B579" s="93"/>
    </row>
    <row r="580" spans="1:2" ht="14.25" x14ac:dyDescent="0.2">
      <c r="A580" s="111"/>
      <c r="B580" s="93"/>
    </row>
    <row r="581" spans="1:2" ht="14.25" x14ac:dyDescent="0.2">
      <c r="A581" s="111"/>
      <c r="B581" s="93"/>
    </row>
    <row r="582" spans="1:2" ht="14.25" x14ac:dyDescent="0.2">
      <c r="A582" s="111"/>
      <c r="B582" s="93"/>
    </row>
    <row r="583" spans="1:2" ht="14.25" x14ac:dyDescent="0.2">
      <c r="A583" s="111"/>
      <c r="B583" s="93"/>
    </row>
    <row r="584" spans="1:2" ht="14.25" x14ac:dyDescent="0.2">
      <c r="A584" s="111"/>
      <c r="B584" s="93"/>
    </row>
    <row r="585" spans="1:2" ht="14.25" x14ac:dyDescent="0.2">
      <c r="A585" s="111"/>
      <c r="B585" s="93"/>
    </row>
    <row r="586" spans="1:2" ht="14.25" x14ac:dyDescent="0.2">
      <c r="A586" s="111"/>
      <c r="B586" s="93"/>
    </row>
    <row r="587" spans="1:2" ht="14.25" x14ac:dyDescent="0.2">
      <c r="A587" s="111"/>
      <c r="B587" s="93"/>
    </row>
    <row r="588" spans="1:2" ht="14.25" x14ac:dyDescent="0.2">
      <c r="A588" s="111"/>
      <c r="B588" s="93"/>
    </row>
    <row r="589" spans="1:2" ht="14.25" x14ac:dyDescent="0.2">
      <c r="A589" s="111"/>
      <c r="B589" s="93"/>
    </row>
    <row r="590" spans="1:2" ht="14.25" x14ac:dyDescent="0.2">
      <c r="A590" s="111"/>
      <c r="B590" s="93"/>
    </row>
    <row r="591" spans="1:2" ht="14.25" x14ac:dyDescent="0.2">
      <c r="A591" s="111"/>
      <c r="B591" s="93"/>
    </row>
    <row r="592" spans="1:2" ht="14.25" x14ac:dyDescent="0.2">
      <c r="A592" s="111"/>
      <c r="B592" s="93"/>
    </row>
    <row r="593" spans="1:2" ht="14.25" x14ac:dyDescent="0.2">
      <c r="A593" s="111"/>
      <c r="B593" s="93"/>
    </row>
    <row r="594" spans="1:2" ht="14.25" x14ac:dyDescent="0.2">
      <c r="A594" s="111"/>
      <c r="B594" s="93"/>
    </row>
    <row r="595" spans="1:2" ht="14.25" x14ac:dyDescent="0.2">
      <c r="A595" s="111"/>
      <c r="B595" s="93"/>
    </row>
    <row r="596" spans="1:2" ht="14.25" x14ac:dyDescent="0.2">
      <c r="A596" s="111"/>
      <c r="B596" s="93"/>
    </row>
    <row r="597" spans="1:2" ht="14.25" x14ac:dyDescent="0.2">
      <c r="A597" s="111"/>
      <c r="B597" s="93"/>
    </row>
    <row r="598" spans="1:2" ht="14.25" x14ac:dyDescent="0.2">
      <c r="A598" s="111"/>
      <c r="B598" s="93"/>
    </row>
    <row r="599" spans="1:2" ht="14.25" x14ac:dyDescent="0.2">
      <c r="A599" s="111"/>
      <c r="B599" s="93"/>
    </row>
    <row r="600" spans="1:2" ht="14.25" x14ac:dyDescent="0.2">
      <c r="A600" s="111"/>
      <c r="B600" s="93"/>
    </row>
    <row r="601" spans="1:2" ht="14.25" x14ac:dyDescent="0.2">
      <c r="A601" s="111"/>
      <c r="B601" s="93"/>
    </row>
    <row r="602" spans="1:2" ht="14.25" x14ac:dyDescent="0.2">
      <c r="A602" s="111"/>
      <c r="B602" s="93"/>
    </row>
    <row r="603" spans="1:2" ht="14.25" x14ac:dyDescent="0.2">
      <c r="A603" s="111"/>
      <c r="B603" s="93"/>
    </row>
    <row r="604" spans="1:2" ht="14.25" x14ac:dyDescent="0.2">
      <c r="A604" s="111"/>
      <c r="B604" s="93"/>
    </row>
    <row r="605" spans="1:2" ht="14.25" x14ac:dyDescent="0.2">
      <c r="A605" s="111"/>
      <c r="B605" s="93"/>
    </row>
    <row r="606" spans="1:2" ht="14.25" x14ac:dyDescent="0.2">
      <c r="A606" s="111"/>
      <c r="B606" s="93"/>
    </row>
    <row r="607" spans="1:2" ht="14.25" x14ac:dyDescent="0.2">
      <c r="A607" s="111"/>
      <c r="B607" s="93"/>
    </row>
    <row r="608" spans="1:2" ht="14.25" x14ac:dyDescent="0.2">
      <c r="A608" s="111"/>
      <c r="B608" s="93"/>
    </row>
    <row r="609" spans="1:2" ht="14.25" x14ac:dyDescent="0.2">
      <c r="A609" s="111"/>
      <c r="B609" s="93"/>
    </row>
    <row r="610" spans="1:2" ht="14.25" x14ac:dyDescent="0.2">
      <c r="A610" s="111"/>
      <c r="B610" s="93"/>
    </row>
    <row r="611" spans="1:2" ht="14.25" x14ac:dyDescent="0.2">
      <c r="A611" s="111"/>
      <c r="B611" s="93"/>
    </row>
    <row r="612" spans="1:2" ht="14.25" x14ac:dyDescent="0.2">
      <c r="A612" s="111"/>
      <c r="B612" s="93"/>
    </row>
    <row r="613" spans="1:2" ht="14.25" x14ac:dyDescent="0.2">
      <c r="A613" s="111"/>
      <c r="B613" s="93"/>
    </row>
    <row r="614" spans="1:2" ht="14.25" x14ac:dyDescent="0.2">
      <c r="A614" s="111"/>
      <c r="B614" s="93"/>
    </row>
    <row r="615" spans="1:2" ht="14.25" x14ac:dyDescent="0.2">
      <c r="A615" s="111"/>
      <c r="B615" s="93"/>
    </row>
    <row r="616" spans="1:2" ht="14.25" x14ac:dyDescent="0.2">
      <c r="A616" s="111"/>
      <c r="B616" s="93"/>
    </row>
    <row r="617" spans="1:2" ht="14.25" x14ac:dyDescent="0.2">
      <c r="A617" s="111"/>
      <c r="B617" s="93"/>
    </row>
    <row r="618" spans="1:2" ht="14.25" x14ac:dyDescent="0.2">
      <c r="A618" s="111"/>
      <c r="B618" s="93"/>
    </row>
    <row r="619" spans="1:2" ht="14.25" x14ac:dyDescent="0.2">
      <c r="A619" s="111"/>
      <c r="B619" s="93"/>
    </row>
    <row r="620" spans="1:2" ht="14.25" x14ac:dyDescent="0.2">
      <c r="A620" s="111"/>
      <c r="B620" s="93"/>
    </row>
    <row r="621" spans="1:2" ht="14.25" x14ac:dyDescent="0.2">
      <c r="A621" s="111"/>
      <c r="B621" s="93"/>
    </row>
    <row r="622" spans="1:2" ht="14.25" x14ac:dyDescent="0.2">
      <c r="A622" s="111"/>
      <c r="B622" s="93"/>
    </row>
    <row r="623" spans="1:2" ht="14.25" x14ac:dyDescent="0.2">
      <c r="A623" s="111"/>
      <c r="B623" s="93"/>
    </row>
    <row r="624" spans="1:2" ht="14.25" x14ac:dyDescent="0.2">
      <c r="A624" s="111"/>
      <c r="B624" s="93"/>
    </row>
    <row r="625" spans="1:2" ht="14.25" x14ac:dyDescent="0.2">
      <c r="A625" s="111"/>
      <c r="B625" s="93"/>
    </row>
    <row r="626" spans="1:2" ht="14.25" x14ac:dyDescent="0.2">
      <c r="A626" s="111"/>
      <c r="B626" s="93"/>
    </row>
    <row r="627" spans="1:2" ht="14.25" x14ac:dyDescent="0.2">
      <c r="A627" s="111"/>
      <c r="B627" s="93"/>
    </row>
    <row r="628" spans="1:2" ht="14.25" x14ac:dyDescent="0.2">
      <c r="A628" s="111"/>
      <c r="B628" s="93"/>
    </row>
    <row r="629" spans="1:2" ht="14.25" x14ac:dyDescent="0.2">
      <c r="A629" s="111"/>
      <c r="B629" s="93"/>
    </row>
    <row r="630" spans="1:2" ht="14.25" x14ac:dyDescent="0.2">
      <c r="A630" s="111"/>
      <c r="B630" s="93"/>
    </row>
    <row r="631" spans="1:2" ht="14.25" x14ac:dyDescent="0.2">
      <c r="A631" s="111"/>
      <c r="B631" s="93"/>
    </row>
    <row r="632" spans="1:2" ht="14.25" x14ac:dyDescent="0.2">
      <c r="A632" s="111"/>
      <c r="B632" s="93"/>
    </row>
    <row r="633" spans="1:2" ht="14.25" x14ac:dyDescent="0.2">
      <c r="A633" s="111"/>
      <c r="B633" s="93"/>
    </row>
    <row r="634" spans="1:2" ht="14.25" x14ac:dyDescent="0.2">
      <c r="A634" s="111"/>
      <c r="B634" s="93"/>
    </row>
    <row r="635" spans="1:2" ht="14.25" x14ac:dyDescent="0.2">
      <c r="A635" s="111"/>
      <c r="B635" s="93"/>
    </row>
    <row r="636" spans="1:2" ht="14.25" x14ac:dyDescent="0.2">
      <c r="A636" s="111"/>
      <c r="B636" s="93"/>
    </row>
    <row r="637" spans="1:2" ht="14.25" x14ac:dyDescent="0.2">
      <c r="A637" s="111"/>
      <c r="B637" s="93"/>
    </row>
    <row r="638" spans="1:2" ht="14.25" x14ac:dyDescent="0.2">
      <c r="A638" s="111"/>
      <c r="B638" s="93"/>
    </row>
    <row r="639" spans="1:2" ht="14.25" x14ac:dyDescent="0.2">
      <c r="A639" s="111"/>
      <c r="B639" s="93"/>
    </row>
    <row r="640" spans="1:2" ht="14.25" x14ac:dyDescent="0.2">
      <c r="A640" s="111"/>
      <c r="B640" s="93"/>
    </row>
    <row r="641" spans="1:2" ht="14.25" x14ac:dyDescent="0.2">
      <c r="A641" s="111"/>
      <c r="B641" s="93"/>
    </row>
    <row r="642" spans="1:2" ht="14.25" x14ac:dyDescent="0.2">
      <c r="A642" s="111"/>
      <c r="B642" s="93"/>
    </row>
    <row r="643" spans="1:2" ht="14.25" x14ac:dyDescent="0.2">
      <c r="A643" s="111"/>
      <c r="B643" s="93"/>
    </row>
    <row r="644" spans="1:2" ht="14.25" x14ac:dyDescent="0.2">
      <c r="A644" s="111"/>
      <c r="B644" s="93"/>
    </row>
    <row r="645" spans="1:2" ht="14.25" x14ac:dyDescent="0.2">
      <c r="A645" s="111"/>
      <c r="B645" s="93"/>
    </row>
    <row r="646" spans="1:2" ht="14.25" x14ac:dyDescent="0.2">
      <c r="A646" s="111"/>
      <c r="B646" s="93"/>
    </row>
    <row r="647" spans="1:2" ht="14.25" x14ac:dyDescent="0.2">
      <c r="A647" s="111"/>
      <c r="B647" s="93"/>
    </row>
    <row r="648" spans="1:2" ht="14.25" x14ac:dyDescent="0.2">
      <c r="A648" s="111"/>
      <c r="B648" s="93"/>
    </row>
    <row r="649" spans="1:2" ht="14.25" x14ac:dyDescent="0.2">
      <c r="A649" s="111"/>
      <c r="B649" s="93"/>
    </row>
    <row r="650" spans="1:2" ht="14.25" x14ac:dyDescent="0.2">
      <c r="A650" s="111"/>
      <c r="B650" s="93"/>
    </row>
    <row r="651" spans="1:2" ht="14.25" x14ac:dyDescent="0.2">
      <c r="A651" s="111"/>
      <c r="B651" s="93"/>
    </row>
    <row r="652" spans="1:2" ht="14.25" x14ac:dyDescent="0.2">
      <c r="A652" s="111"/>
      <c r="B652" s="93"/>
    </row>
    <row r="653" spans="1:2" ht="14.25" x14ac:dyDescent="0.2">
      <c r="A653" s="111"/>
      <c r="B653" s="93"/>
    </row>
    <row r="654" spans="1:2" ht="14.25" x14ac:dyDescent="0.2">
      <c r="A654" s="111"/>
      <c r="B654" s="93"/>
    </row>
    <row r="655" spans="1:2" ht="14.25" x14ac:dyDescent="0.2">
      <c r="A655" s="111"/>
      <c r="B655" s="93"/>
    </row>
    <row r="656" spans="1:2" ht="14.25" x14ac:dyDescent="0.2">
      <c r="A656" s="111"/>
      <c r="B656" s="93"/>
    </row>
    <row r="657" spans="1:2" ht="14.25" x14ac:dyDescent="0.2">
      <c r="A657" s="111"/>
      <c r="B657" s="93"/>
    </row>
    <row r="658" spans="1:2" ht="14.25" x14ac:dyDescent="0.2">
      <c r="A658" s="111"/>
      <c r="B658" s="93"/>
    </row>
    <row r="659" spans="1:2" ht="14.25" x14ac:dyDescent="0.2">
      <c r="A659" s="111"/>
      <c r="B659" s="93"/>
    </row>
    <row r="660" spans="1:2" ht="14.25" x14ac:dyDescent="0.2">
      <c r="A660" s="111"/>
      <c r="B660" s="93"/>
    </row>
    <row r="661" spans="1:2" ht="14.25" x14ac:dyDescent="0.2">
      <c r="A661" s="111"/>
      <c r="B661" s="93"/>
    </row>
    <row r="662" spans="1:2" ht="14.25" x14ac:dyDescent="0.2">
      <c r="A662" s="111"/>
      <c r="B662" s="93"/>
    </row>
    <row r="663" spans="1:2" ht="14.25" x14ac:dyDescent="0.2">
      <c r="A663" s="111"/>
      <c r="B663" s="93"/>
    </row>
    <row r="664" spans="1:2" ht="14.25" x14ac:dyDescent="0.2">
      <c r="A664" s="111"/>
      <c r="B664" s="93"/>
    </row>
    <row r="665" spans="1:2" ht="14.25" x14ac:dyDescent="0.2">
      <c r="A665" s="111"/>
      <c r="B665" s="93"/>
    </row>
    <row r="666" spans="1:2" ht="14.25" x14ac:dyDescent="0.2">
      <c r="A666" s="111"/>
      <c r="B666" s="93"/>
    </row>
    <row r="667" spans="1:2" ht="14.25" x14ac:dyDescent="0.2">
      <c r="A667" s="111"/>
      <c r="B667" s="93"/>
    </row>
    <row r="668" spans="1:2" ht="14.25" x14ac:dyDescent="0.2">
      <c r="A668" s="111"/>
      <c r="B668" s="93"/>
    </row>
    <row r="669" spans="1:2" ht="14.25" x14ac:dyDescent="0.2">
      <c r="A669" s="111"/>
      <c r="B669" s="93"/>
    </row>
    <row r="670" spans="1:2" ht="14.25" x14ac:dyDescent="0.2">
      <c r="A670" s="111"/>
      <c r="B670" s="93"/>
    </row>
    <row r="671" spans="1:2" ht="14.25" x14ac:dyDescent="0.2">
      <c r="A671" s="111"/>
      <c r="B671" s="93"/>
    </row>
    <row r="672" spans="1:2" ht="14.25" x14ac:dyDescent="0.2">
      <c r="A672" s="111"/>
      <c r="B672" s="93"/>
    </row>
    <row r="673" spans="1:2" ht="14.25" x14ac:dyDescent="0.2">
      <c r="A673" s="111"/>
      <c r="B673" s="93"/>
    </row>
    <row r="674" spans="1:2" ht="14.25" x14ac:dyDescent="0.2">
      <c r="A674" s="111"/>
      <c r="B674" s="93"/>
    </row>
    <row r="675" spans="1:2" ht="14.25" x14ac:dyDescent="0.2">
      <c r="A675" s="111"/>
      <c r="B675" s="93"/>
    </row>
    <row r="676" spans="1:2" ht="14.25" x14ac:dyDescent="0.2">
      <c r="A676" s="111"/>
      <c r="B676" s="93"/>
    </row>
    <row r="677" spans="1:2" ht="14.25" x14ac:dyDescent="0.2">
      <c r="A677" s="111"/>
      <c r="B677" s="93"/>
    </row>
    <row r="678" spans="1:2" ht="14.25" x14ac:dyDescent="0.2">
      <c r="A678" s="111"/>
      <c r="B678" s="93"/>
    </row>
    <row r="679" spans="1:2" ht="14.25" x14ac:dyDescent="0.2">
      <c r="A679" s="111"/>
      <c r="B679" s="93"/>
    </row>
    <row r="680" spans="1:2" ht="14.25" x14ac:dyDescent="0.2">
      <c r="A680" s="111"/>
      <c r="B680" s="93"/>
    </row>
    <row r="681" spans="1:2" ht="14.25" x14ac:dyDescent="0.2">
      <c r="A681" s="111"/>
      <c r="B681" s="93"/>
    </row>
    <row r="682" spans="1:2" ht="14.25" x14ac:dyDescent="0.2">
      <c r="A682" s="111"/>
      <c r="B682" s="93"/>
    </row>
    <row r="683" spans="1:2" ht="14.25" x14ac:dyDescent="0.2">
      <c r="A683" s="111"/>
      <c r="B683" s="93"/>
    </row>
    <row r="684" spans="1:2" ht="14.25" x14ac:dyDescent="0.2">
      <c r="A684" s="111"/>
      <c r="B684" s="93"/>
    </row>
    <row r="685" spans="1:2" ht="14.25" x14ac:dyDescent="0.2">
      <c r="A685" s="111"/>
      <c r="B685" s="93"/>
    </row>
    <row r="686" spans="1:2" ht="14.25" x14ac:dyDescent="0.2">
      <c r="A686" s="111"/>
      <c r="B686" s="93"/>
    </row>
    <row r="687" spans="1:2" ht="14.25" x14ac:dyDescent="0.2">
      <c r="A687" s="111"/>
      <c r="B687" s="93"/>
    </row>
    <row r="688" spans="1:2" ht="14.25" x14ac:dyDescent="0.2">
      <c r="A688" s="111"/>
      <c r="B688" s="93"/>
    </row>
    <row r="689" spans="1:2" ht="14.25" x14ac:dyDescent="0.2">
      <c r="A689" s="111"/>
      <c r="B689" s="93"/>
    </row>
    <row r="690" spans="1:2" ht="14.25" x14ac:dyDescent="0.2">
      <c r="A690" s="111"/>
      <c r="B690" s="93"/>
    </row>
    <row r="691" spans="1:2" ht="14.25" x14ac:dyDescent="0.2">
      <c r="A691" s="111"/>
      <c r="B691" s="93"/>
    </row>
    <row r="692" spans="1:2" ht="14.25" x14ac:dyDescent="0.2">
      <c r="A692" s="111"/>
      <c r="B692" s="93"/>
    </row>
    <row r="693" spans="1:2" ht="14.25" x14ac:dyDescent="0.2">
      <c r="A693" s="111"/>
      <c r="B693" s="93"/>
    </row>
    <row r="694" spans="1:2" ht="14.25" x14ac:dyDescent="0.2">
      <c r="A694" s="111"/>
      <c r="B694" s="93"/>
    </row>
    <row r="695" spans="1:2" ht="14.25" x14ac:dyDescent="0.2">
      <c r="A695" s="111"/>
      <c r="B695" s="93"/>
    </row>
    <row r="696" spans="1:2" ht="14.25" x14ac:dyDescent="0.2">
      <c r="A696" s="111"/>
      <c r="B696" s="93"/>
    </row>
    <row r="697" spans="1:2" ht="14.25" x14ac:dyDescent="0.2">
      <c r="A697" s="111"/>
      <c r="B697" s="93"/>
    </row>
    <row r="698" spans="1:2" ht="14.25" x14ac:dyDescent="0.2">
      <c r="A698" s="111"/>
      <c r="B698" s="93"/>
    </row>
    <row r="699" spans="1:2" ht="14.25" x14ac:dyDescent="0.2">
      <c r="A699" s="111"/>
      <c r="B699" s="93"/>
    </row>
    <row r="700" spans="1:2" ht="14.25" x14ac:dyDescent="0.2">
      <c r="A700" s="111"/>
      <c r="B700" s="93"/>
    </row>
    <row r="701" spans="1:2" ht="14.25" x14ac:dyDescent="0.2">
      <c r="A701" s="111"/>
      <c r="B701" s="93"/>
    </row>
    <row r="702" spans="1:2" ht="14.25" x14ac:dyDescent="0.2">
      <c r="A702" s="111"/>
      <c r="B702" s="93"/>
    </row>
    <row r="703" spans="1:2" ht="14.25" x14ac:dyDescent="0.2">
      <c r="A703" s="111"/>
      <c r="B703" s="93"/>
    </row>
    <row r="704" spans="1:2" ht="14.25" x14ac:dyDescent="0.2">
      <c r="A704" s="111"/>
      <c r="B704" s="93"/>
    </row>
    <row r="705" spans="1:2" ht="14.25" x14ac:dyDescent="0.2">
      <c r="A705" s="111"/>
      <c r="B705" s="93"/>
    </row>
    <row r="706" spans="1:2" ht="14.25" x14ac:dyDescent="0.2">
      <c r="A706" s="111"/>
      <c r="B706" s="93"/>
    </row>
    <row r="707" spans="1:2" ht="14.25" x14ac:dyDescent="0.2">
      <c r="A707" s="111"/>
      <c r="B707" s="93"/>
    </row>
    <row r="708" spans="1:2" ht="14.25" x14ac:dyDescent="0.2">
      <c r="A708" s="111"/>
      <c r="B708" s="93"/>
    </row>
    <row r="709" spans="1:2" ht="14.25" x14ac:dyDescent="0.2">
      <c r="A709" s="111"/>
      <c r="B709" s="93"/>
    </row>
    <row r="710" spans="1:2" ht="14.25" x14ac:dyDescent="0.2">
      <c r="A710" s="111"/>
      <c r="B710" s="93"/>
    </row>
    <row r="711" spans="1:2" ht="14.25" x14ac:dyDescent="0.2">
      <c r="A711" s="111"/>
      <c r="B711" s="93"/>
    </row>
    <row r="712" spans="1:2" ht="14.25" x14ac:dyDescent="0.2">
      <c r="A712" s="111"/>
      <c r="B712" s="93"/>
    </row>
    <row r="713" spans="1:2" ht="14.25" x14ac:dyDescent="0.2">
      <c r="A713" s="111"/>
      <c r="B713" s="93"/>
    </row>
    <row r="714" spans="1:2" ht="14.25" x14ac:dyDescent="0.2">
      <c r="A714" s="111"/>
      <c r="B714" s="93"/>
    </row>
    <row r="715" spans="1:2" ht="14.25" x14ac:dyDescent="0.2">
      <c r="A715" s="111"/>
      <c r="B715" s="93"/>
    </row>
    <row r="716" spans="1:2" ht="14.25" x14ac:dyDescent="0.2">
      <c r="A716" s="111"/>
      <c r="B716" s="93"/>
    </row>
    <row r="717" spans="1:2" ht="14.25" x14ac:dyDescent="0.2">
      <c r="A717" s="111"/>
      <c r="B717" s="93"/>
    </row>
    <row r="718" spans="1:2" ht="14.25" x14ac:dyDescent="0.2">
      <c r="A718" s="111"/>
      <c r="B718" s="93"/>
    </row>
    <row r="719" spans="1:2" ht="14.25" x14ac:dyDescent="0.2">
      <c r="A719" s="111"/>
      <c r="B719" s="93"/>
    </row>
    <row r="720" spans="1:2" ht="14.25" x14ac:dyDescent="0.2">
      <c r="A720" s="111"/>
      <c r="B720" s="93"/>
    </row>
    <row r="721" spans="1:2" ht="14.25" x14ac:dyDescent="0.2">
      <c r="A721" s="111"/>
      <c r="B721" s="93"/>
    </row>
    <row r="722" spans="1:2" ht="14.25" x14ac:dyDescent="0.2">
      <c r="A722" s="111"/>
      <c r="B722" s="93"/>
    </row>
    <row r="723" spans="1:2" ht="14.25" x14ac:dyDescent="0.2">
      <c r="A723" s="111"/>
      <c r="B723" s="93"/>
    </row>
    <row r="724" spans="1:2" ht="14.25" x14ac:dyDescent="0.2">
      <c r="A724" s="111"/>
      <c r="B724" s="93"/>
    </row>
    <row r="725" spans="1:2" ht="14.25" x14ac:dyDescent="0.2">
      <c r="A725" s="111"/>
      <c r="B725" s="93"/>
    </row>
    <row r="726" spans="1:2" ht="14.25" x14ac:dyDescent="0.2">
      <c r="A726" s="111"/>
      <c r="B726" s="93"/>
    </row>
    <row r="727" spans="1:2" ht="14.25" x14ac:dyDescent="0.2">
      <c r="A727" s="111"/>
      <c r="B727" s="93"/>
    </row>
    <row r="728" spans="1:2" ht="14.25" x14ac:dyDescent="0.2">
      <c r="A728" s="111"/>
      <c r="B728" s="93"/>
    </row>
    <row r="729" spans="1:2" ht="14.25" x14ac:dyDescent="0.2">
      <c r="A729" s="111"/>
      <c r="B729" s="93"/>
    </row>
    <row r="730" spans="1:2" ht="14.25" x14ac:dyDescent="0.2">
      <c r="A730" s="111"/>
      <c r="B730" s="93"/>
    </row>
    <row r="731" spans="1:2" ht="14.25" x14ac:dyDescent="0.2">
      <c r="A731" s="111"/>
      <c r="B731" s="93"/>
    </row>
    <row r="732" spans="1:2" ht="14.25" x14ac:dyDescent="0.2">
      <c r="A732" s="111"/>
      <c r="B732" s="93"/>
    </row>
    <row r="733" spans="1:2" ht="14.25" x14ac:dyDescent="0.2">
      <c r="A733" s="111"/>
      <c r="B733" s="93"/>
    </row>
    <row r="734" spans="1:2" ht="14.25" x14ac:dyDescent="0.2">
      <c r="A734" s="111"/>
      <c r="B734" s="93"/>
    </row>
    <row r="735" spans="1:2" ht="14.25" x14ac:dyDescent="0.2">
      <c r="A735" s="111"/>
      <c r="B735" s="93"/>
    </row>
    <row r="736" spans="1:2" ht="14.25" x14ac:dyDescent="0.2">
      <c r="A736" s="111"/>
      <c r="B736" s="93"/>
    </row>
    <row r="737" spans="1:2" ht="14.25" x14ac:dyDescent="0.2">
      <c r="A737" s="111"/>
      <c r="B737" s="93"/>
    </row>
    <row r="738" spans="1:2" ht="14.25" x14ac:dyDescent="0.2">
      <c r="A738" s="111"/>
      <c r="B738" s="93"/>
    </row>
    <row r="739" spans="1:2" ht="14.25" x14ac:dyDescent="0.2">
      <c r="A739" s="111"/>
      <c r="B739" s="93"/>
    </row>
    <row r="740" spans="1:2" ht="14.25" x14ac:dyDescent="0.2">
      <c r="A740" s="111"/>
      <c r="B740" s="93"/>
    </row>
    <row r="741" spans="1:2" ht="14.25" x14ac:dyDescent="0.2">
      <c r="A741" s="111"/>
      <c r="B741" s="93"/>
    </row>
    <row r="742" spans="1:2" ht="14.25" x14ac:dyDescent="0.2">
      <c r="A742" s="111"/>
      <c r="B742" s="93"/>
    </row>
    <row r="743" spans="1:2" ht="14.25" x14ac:dyDescent="0.2">
      <c r="A743" s="111"/>
      <c r="B743" s="93"/>
    </row>
    <row r="744" spans="1:2" ht="14.25" x14ac:dyDescent="0.2">
      <c r="A744" s="111"/>
      <c r="B744" s="93"/>
    </row>
    <row r="745" spans="1:2" ht="14.25" x14ac:dyDescent="0.2">
      <c r="A745" s="111"/>
      <c r="B745" s="93"/>
    </row>
    <row r="746" spans="1:2" ht="14.25" x14ac:dyDescent="0.2">
      <c r="A746" s="111"/>
      <c r="B746" s="93"/>
    </row>
    <row r="747" spans="1:2" ht="14.25" x14ac:dyDescent="0.2">
      <c r="A747" s="111"/>
      <c r="B747" s="93"/>
    </row>
    <row r="748" spans="1:2" ht="14.25" x14ac:dyDescent="0.2">
      <c r="A748" s="111"/>
      <c r="B748" s="93"/>
    </row>
    <row r="749" spans="1:2" ht="14.25" x14ac:dyDescent="0.2">
      <c r="A749" s="111"/>
      <c r="B749" s="93"/>
    </row>
    <row r="750" spans="1:2" ht="14.25" x14ac:dyDescent="0.2">
      <c r="A750" s="111"/>
      <c r="B750" s="93"/>
    </row>
    <row r="751" spans="1:2" ht="14.25" x14ac:dyDescent="0.2">
      <c r="A751" s="111"/>
      <c r="B751" s="93"/>
    </row>
    <row r="752" spans="1:2" ht="14.25" x14ac:dyDescent="0.2">
      <c r="A752" s="111"/>
      <c r="B752" s="93"/>
    </row>
    <row r="753" spans="1:2" ht="14.25" x14ac:dyDescent="0.2">
      <c r="A753" s="111"/>
      <c r="B753" s="93"/>
    </row>
    <row r="754" spans="1:2" ht="14.25" x14ac:dyDescent="0.2">
      <c r="A754" s="111"/>
      <c r="B754" s="93"/>
    </row>
    <row r="755" spans="1:2" ht="14.25" x14ac:dyDescent="0.2">
      <c r="A755" s="111"/>
      <c r="B755" s="93"/>
    </row>
    <row r="756" spans="1:2" ht="14.25" x14ac:dyDescent="0.2">
      <c r="A756" s="111"/>
      <c r="B756" s="93"/>
    </row>
    <row r="757" spans="1:2" ht="14.25" x14ac:dyDescent="0.2">
      <c r="A757" s="111"/>
      <c r="B757" s="93"/>
    </row>
    <row r="758" spans="1:2" ht="14.25" x14ac:dyDescent="0.2">
      <c r="A758" s="111"/>
      <c r="B758" s="93"/>
    </row>
    <row r="759" spans="1:2" ht="14.25" x14ac:dyDescent="0.2">
      <c r="A759" s="111"/>
      <c r="B759" s="93"/>
    </row>
    <row r="760" spans="1:2" ht="14.25" x14ac:dyDescent="0.2">
      <c r="A760" s="111"/>
      <c r="B760" s="93"/>
    </row>
    <row r="761" spans="1:2" ht="14.25" x14ac:dyDescent="0.2">
      <c r="A761" s="111"/>
      <c r="B761" s="93"/>
    </row>
    <row r="762" spans="1:2" ht="14.25" x14ac:dyDescent="0.2">
      <c r="A762" s="111"/>
      <c r="B762" s="93"/>
    </row>
    <row r="763" spans="1:2" ht="14.25" x14ac:dyDescent="0.2">
      <c r="A763" s="111"/>
      <c r="B763" s="93"/>
    </row>
    <row r="764" spans="1:2" ht="14.25" x14ac:dyDescent="0.2">
      <c r="A764" s="111"/>
      <c r="B764" s="93"/>
    </row>
    <row r="765" spans="1:2" ht="14.25" x14ac:dyDescent="0.2">
      <c r="A765" s="111"/>
      <c r="B765" s="93"/>
    </row>
    <row r="766" spans="1:2" ht="14.25" x14ac:dyDescent="0.2">
      <c r="A766" s="111"/>
      <c r="B766" s="93"/>
    </row>
    <row r="767" spans="1:2" ht="14.25" x14ac:dyDescent="0.2">
      <c r="A767" s="111"/>
      <c r="B767" s="93"/>
    </row>
    <row r="768" spans="1:2" ht="14.25" x14ac:dyDescent="0.2">
      <c r="A768" s="111"/>
      <c r="B768" s="93"/>
    </row>
    <row r="769" spans="1:2" ht="14.25" x14ac:dyDescent="0.2">
      <c r="A769" s="111"/>
      <c r="B769" s="93"/>
    </row>
    <row r="770" spans="1:2" ht="14.25" x14ac:dyDescent="0.2">
      <c r="A770" s="111"/>
      <c r="B770" s="93"/>
    </row>
    <row r="771" spans="1:2" ht="14.25" x14ac:dyDescent="0.2">
      <c r="A771" s="111"/>
      <c r="B771" s="93"/>
    </row>
    <row r="772" spans="1:2" ht="14.25" x14ac:dyDescent="0.2">
      <c r="A772" s="111"/>
      <c r="B772" s="93"/>
    </row>
    <row r="773" spans="1:2" ht="14.25" x14ac:dyDescent="0.2">
      <c r="A773" s="111"/>
      <c r="B773" s="93"/>
    </row>
    <row r="774" spans="1:2" ht="14.25" x14ac:dyDescent="0.2">
      <c r="A774" s="111"/>
      <c r="B774" s="93"/>
    </row>
    <row r="775" spans="1:2" ht="14.25" x14ac:dyDescent="0.2">
      <c r="A775" s="111"/>
      <c r="B775" s="93"/>
    </row>
    <row r="776" spans="1:2" ht="14.25" x14ac:dyDescent="0.2">
      <c r="A776" s="111"/>
      <c r="B776" s="93"/>
    </row>
    <row r="777" spans="1:2" ht="14.25" x14ac:dyDescent="0.2">
      <c r="A777" s="111"/>
      <c r="B777" s="93"/>
    </row>
    <row r="778" spans="1:2" ht="14.25" x14ac:dyDescent="0.2">
      <c r="A778" s="111"/>
      <c r="B778" s="93"/>
    </row>
    <row r="779" spans="1:2" ht="14.25" x14ac:dyDescent="0.2">
      <c r="A779" s="111"/>
      <c r="B779" s="93"/>
    </row>
    <row r="780" spans="1:2" ht="14.25" x14ac:dyDescent="0.2">
      <c r="A780" s="111"/>
      <c r="B780" s="93"/>
    </row>
    <row r="781" spans="1:2" ht="14.25" x14ac:dyDescent="0.2">
      <c r="A781" s="111"/>
      <c r="B781" s="93"/>
    </row>
    <row r="782" spans="1:2" ht="14.25" x14ac:dyDescent="0.2">
      <c r="A782" s="111"/>
      <c r="B782" s="93"/>
    </row>
    <row r="783" spans="1:2" ht="14.25" x14ac:dyDescent="0.2">
      <c r="A783" s="111"/>
      <c r="B783" s="93"/>
    </row>
    <row r="784" spans="1:2" ht="14.25" x14ac:dyDescent="0.2">
      <c r="A784" s="111"/>
      <c r="B784" s="93"/>
    </row>
    <row r="785" spans="1:2" ht="14.25" x14ac:dyDescent="0.2">
      <c r="A785" s="111"/>
      <c r="B785" s="93"/>
    </row>
    <row r="786" spans="1:2" ht="14.25" x14ac:dyDescent="0.2">
      <c r="A786" s="111"/>
      <c r="B786" s="93"/>
    </row>
    <row r="787" spans="1:2" ht="14.25" x14ac:dyDescent="0.2">
      <c r="A787" s="111"/>
      <c r="B787" s="93"/>
    </row>
    <row r="788" spans="1:2" ht="14.25" x14ac:dyDescent="0.2">
      <c r="A788" s="111"/>
      <c r="B788" s="93"/>
    </row>
    <row r="789" spans="1:2" ht="14.25" x14ac:dyDescent="0.2">
      <c r="A789" s="111"/>
      <c r="B789" s="93"/>
    </row>
    <row r="790" spans="1:2" ht="14.25" x14ac:dyDescent="0.2">
      <c r="A790" s="111"/>
      <c r="B790" s="93"/>
    </row>
    <row r="791" spans="1:2" ht="14.25" x14ac:dyDescent="0.2">
      <c r="A791" s="111"/>
      <c r="B791" s="93"/>
    </row>
    <row r="792" spans="1:2" ht="14.25" x14ac:dyDescent="0.2">
      <c r="A792" s="111"/>
      <c r="B792" s="93"/>
    </row>
    <row r="793" spans="1:2" ht="14.25" x14ac:dyDescent="0.2">
      <c r="A793" s="111"/>
      <c r="B793" s="93"/>
    </row>
    <row r="794" spans="1:2" ht="14.25" x14ac:dyDescent="0.2">
      <c r="A794" s="111"/>
      <c r="B794" s="93"/>
    </row>
    <row r="795" spans="1:2" ht="14.25" x14ac:dyDescent="0.2">
      <c r="A795" s="111"/>
      <c r="B795" s="93"/>
    </row>
    <row r="796" spans="1:2" ht="14.25" x14ac:dyDescent="0.2">
      <c r="A796" s="111"/>
      <c r="B796" s="93"/>
    </row>
    <row r="797" spans="1:2" ht="14.25" x14ac:dyDescent="0.2">
      <c r="A797" s="111"/>
      <c r="B797" s="93"/>
    </row>
    <row r="798" spans="1:2" ht="14.25" x14ac:dyDescent="0.2">
      <c r="A798" s="111"/>
      <c r="B798" s="93"/>
    </row>
    <row r="799" spans="1:2" ht="14.25" x14ac:dyDescent="0.2">
      <c r="A799" s="111"/>
      <c r="B799" s="93"/>
    </row>
    <row r="800" spans="1:2" ht="14.25" x14ac:dyDescent="0.2">
      <c r="A800" s="111"/>
      <c r="B800" s="93"/>
    </row>
    <row r="801" spans="1:2" ht="14.25" x14ac:dyDescent="0.2">
      <c r="A801" s="111"/>
      <c r="B801" s="93"/>
    </row>
    <row r="802" spans="1:2" ht="14.25" x14ac:dyDescent="0.2">
      <c r="A802" s="111"/>
      <c r="B802" s="93"/>
    </row>
    <row r="803" spans="1:2" ht="14.25" x14ac:dyDescent="0.2">
      <c r="A803" s="111"/>
      <c r="B803" s="93"/>
    </row>
    <row r="804" spans="1:2" ht="14.25" x14ac:dyDescent="0.2">
      <c r="A804" s="111"/>
      <c r="B804" s="93"/>
    </row>
    <row r="805" spans="1:2" ht="14.25" x14ac:dyDescent="0.2">
      <c r="A805" s="111"/>
      <c r="B805" s="93"/>
    </row>
    <row r="806" spans="1:2" ht="14.25" x14ac:dyDescent="0.2">
      <c r="A806" s="111"/>
      <c r="B806" s="93"/>
    </row>
    <row r="807" spans="1:2" ht="14.25" x14ac:dyDescent="0.2">
      <c r="A807" s="111"/>
      <c r="B807" s="93"/>
    </row>
    <row r="808" spans="1:2" ht="14.25" x14ac:dyDescent="0.2">
      <c r="A808" s="111"/>
      <c r="B808" s="93"/>
    </row>
    <row r="809" spans="1:2" ht="14.25" x14ac:dyDescent="0.2">
      <c r="A809" s="111"/>
      <c r="B809" s="93"/>
    </row>
    <row r="810" spans="1:2" ht="14.25" x14ac:dyDescent="0.2">
      <c r="A810" s="111"/>
      <c r="B810" s="93"/>
    </row>
    <row r="811" spans="1:2" ht="14.25" x14ac:dyDescent="0.2">
      <c r="A811" s="111"/>
      <c r="B811" s="93"/>
    </row>
    <row r="812" spans="1:2" ht="14.25" x14ac:dyDescent="0.2">
      <c r="A812" s="111"/>
      <c r="B812" s="93"/>
    </row>
    <row r="813" spans="1:2" ht="14.25" x14ac:dyDescent="0.2">
      <c r="A813" s="111"/>
      <c r="B813" s="93"/>
    </row>
    <row r="814" spans="1:2" ht="14.25" x14ac:dyDescent="0.2">
      <c r="A814" s="111"/>
      <c r="B814" s="93"/>
    </row>
    <row r="815" spans="1:2" ht="14.25" x14ac:dyDescent="0.2">
      <c r="A815" s="111"/>
      <c r="B815" s="93"/>
    </row>
    <row r="816" spans="1:2" ht="14.25" x14ac:dyDescent="0.2">
      <c r="A816" s="111"/>
      <c r="B816" s="93"/>
    </row>
    <row r="817" spans="1:2" ht="14.25" x14ac:dyDescent="0.2">
      <c r="A817" s="111"/>
      <c r="B817" s="93"/>
    </row>
    <row r="818" spans="1:2" ht="14.25" x14ac:dyDescent="0.2">
      <c r="A818" s="111"/>
      <c r="B818" s="93"/>
    </row>
    <row r="819" spans="1:2" ht="14.25" x14ac:dyDescent="0.2">
      <c r="A819" s="111"/>
      <c r="B819" s="93"/>
    </row>
    <row r="820" spans="1:2" ht="14.25" x14ac:dyDescent="0.2">
      <c r="A820" s="111"/>
      <c r="B820" s="93"/>
    </row>
    <row r="821" spans="1:2" ht="14.25" x14ac:dyDescent="0.2">
      <c r="A821" s="111"/>
      <c r="B821" s="93"/>
    </row>
    <row r="822" spans="1:2" ht="14.25" x14ac:dyDescent="0.2">
      <c r="A822" s="111"/>
      <c r="B822" s="93"/>
    </row>
    <row r="823" spans="1:2" ht="14.25" x14ac:dyDescent="0.2">
      <c r="A823" s="111"/>
      <c r="B823" s="93"/>
    </row>
    <row r="824" spans="1:2" ht="14.25" x14ac:dyDescent="0.2">
      <c r="A824" s="111"/>
      <c r="B824" s="93"/>
    </row>
    <row r="825" spans="1:2" ht="14.25" x14ac:dyDescent="0.2">
      <c r="A825" s="111"/>
      <c r="B825" s="93"/>
    </row>
    <row r="826" spans="1:2" ht="14.25" x14ac:dyDescent="0.2">
      <c r="A826" s="111"/>
      <c r="B826" s="93"/>
    </row>
    <row r="827" spans="1:2" ht="14.25" x14ac:dyDescent="0.2">
      <c r="A827" s="111"/>
      <c r="B827" s="93"/>
    </row>
    <row r="828" spans="1:2" ht="14.25" x14ac:dyDescent="0.2">
      <c r="A828" s="111"/>
      <c r="B828" s="93"/>
    </row>
    <row r="829" spans="1:2" ht="14.25" x14ac:dyDescent="0.2">
      <c r="A829" s="111"/>
      <c r="B829" s="93"/>
    </row>
    <row r="830" spans="1:2" ht="14.25" x14ac:dyDescent="0.2">
      <c r="A830" s="111"/>
      <c r="B830" s="93"/>
    </row>
    <row r="831" spans="1:2" ht="14.25" x14ac:dyDescent="0.2">
      <c r="A831" s="111"/>
      <c r="B831" s="93"/>
    </row>
    <row r="832" spans="1:2" ht="14.25" x14ac:dyDescent="0.2">
      <c r="A832" s="111"/>
      <c r="B832" s="93"/>
    </row>
    <row r="833" spans="1:2" ht="14.25" x14ac:dyDescent="0.2">
      <c r="A833" s="111"/>
      <c r="B833" s="93"/>
    </row>
    <row r="834" spans="1:2" ht="14.25" x14ac:dyDescent="0.2">
      <c r="A834" s="111"/>
      <c r="B834" s="93"/>
    </row>
    <row r="835" spans="1:2" ht="14.25" x14ac:dyDescent="0.2">
      <c r="A835" s="111"/>
      <c r="B835" s="93"/>
    </row>
    <row r="836" spans="1:2" ht="14.25" x14ac:dyDescent="0.2">
      <c r="A836" s="111"/>
      <c r="B836" s="93"/>
    </row>
    <row r="837" spans="1:2" ht="14.25" x14ac:dyDescent="0.2">
      <c r="A837" s="111"/>
      <c r="B837" s="93"/>
    </row>
    <row r="838" spans="1:2" ht="14.25" x14ac:dyDescent="0.2">
      <c r="A838" s="111"/>
      <c r="B838" s="93"/>
    </row>
    <row r="839" spans="1:2" ht="14.25" x14ac:dyDescent="0.2">
      <c r="A839" s="111"/>
      <c r="B839" s="93"/>
    </row>
    <row r="840" spans="1:2" ht="14.25" x14ac:dyDescent="0.2">
      <c r="A840" s="111"/>
      <c r="B840" s="93"/>
    </row>
    <row r="841" spans="1:2" ht="14.25" x14ac:dyDescent="0.2">
      <c r="A841" s="111"/>
      <c r="B841" s="93"/>
    </row>
    <row r="842" spans="1:2" ht="14.25" x14ac:dyDescent="0.2">
      <c r="A842" s="111"/>
      <c r="B842" s="93"/>
    </row>
    <row r="843" spans="1:2" ht="14.25" x14ac:dyDescent="0.2">
      <c r="A843" s="111"/>
      <c r="B843" s="93"/>
    </row>
    <row r="844" spans="1:2" ht="14.25" x14ac:dyDescent="0.2">
      <c r="A844" s="111"/>
      <c r="B844" s="93"/>
    </row>
    <row r="845" spans="1:2" ht="14.25" x14ac:dyDescent="0.2">
      <c r="A845" s="111"/>
      <c r="B845" s="93"/>
    </row>
    <row r="846" spans="1:2" ht="14.25" x14ac:dyDescent="0.2">
      <c r="A846" s="111"/>
      <c r="B846" s="93"/>
    </row>
    <row r="847" spans="1:2" ht="14.25" x14ac:dyDescent="0.2">
      <c r="A847" s="111"/>
      <c r="B847" s="93"/>
    </row>
    <row r="848" spans="1:2" ht="14.25" x14ac:dyDescent="0.2">
      <c r="A848" s="111"/>
      <c r="B848" s="93"/>
    </row>
    <row r="849" spans="1:2" ht="14.25" x14ac:dyDescent="0.2">
      <c r="A849" s="111"/>
      <c r="B849" s="93"/>
    </row>
    <row r="850" spans="1:2" ht="14.25" x14ac:dyDescent="0.2">
      <c r="A850" s="111"/>
      <c r="B850" s="93"/>
    </row>
    <row r="851" spans="1:2" ht="14.25" x14ac:dyDescent="0.2">
      <c r="A851" s="111"/>
      <c r="B851" s="93"/>
    </row>
    <row r="852" spans="1:2" ht="14.25" x14ac:dyDescent="0.2">
      <c r="A852" s="111"/>
      <c r="B852" s="93"/>
    </row>
    <row r="853" spans="1:2" ht="14.25" x14ac:dyDescent="0.2">
      <c r="A853" s="111"/>
      <c r="B853" s="93"/>
    </row>
    <row r="854" spans="1:2" ht="14.25" x14ac:dyDescent="0.2">
      <c r="A854" s="111"/>
      <c r="B854" s="93"/>
    </row>
    <row r="855" spans="1:2" ht="14.25" x14ac:dyDescent="0.2">
      <c r="A855" s="111"/>
      <c r="B855" s="93"/>
    </row>
    <row r="856" spans="1:2" ht="14.25" x14ac:dyDescent="0.2">
      <c r="A856" s="111"/>
      <c r="B856" s="93"/>
    </row>
    <row r="857" spans="1:2" ht="14.25" x14ac:dyDescent="0.2">
      <c r="A857" s="111"/>
      <c r="B857" s="93"/>
    </row>
    <row r="858" spans="1:2" ht="14.25" x14ac:dyDescent="0.2">
      <c r="A858" s="111"/>
      <c r="B858" s="93"/>
    </row>
    <row r="859" spans="1:2" ht="14.25" x14ac:dyDescent="0.2">
      <c r="A859" s="111"/>
      <c r="B859" s="93"/>
    </row>
    <row r="860" spans="1:2" ht="14.25" x14ac:dyDescent="0.2">
      <c r="A860" s="111"/>
      <c r="B860" s="93"/>
    </row>
    <row r="861" spans="1:2" ht="14.25" x14ac:dyDescent="0.2">
      <c r="A861" s="111"/>
      <c r="B861" s="93"/>
    </row>
    <row r="862" spans="1:2" ht="14.25" x14ac:dyDescent="0.2">
      <c r="A862" s="111"/>
      <c r="B862" s="93"/>
    </row>
    <row r="863" spans="1:2" ht="14.25" x14ac:dyDescent="0.2">
      <c r="A863" s="111"/>
      <c r="B863" s="93"/>
    </row>
    <row r="864" spans="1:2" ht="14.25" x14ac:dyDescent="0.2">
      <c r="A864" s="111"/>
      <c r="B864" s="93"/>
    </row>
    <row r="865" spans="1:2" ht="14.25" x14ac:dyDescent="0.2">
      <c r="A865" s="111"/>
      <c r="B865" s="93"/>
    </row>
    <row r="866" spans="1:2" ht="14.25" x14ac:dyDescent="0.2">
      <c r="A866" s="111"/>
      <c r="B866" s="93"/>
    </row>
    <row r="867" spans="1:2" ht="14.25" x14ac:dyDescent="0.2">
      <c r="A867" s="111"/>
      <c r="B867" s="93"/>
    </row>
    <row r="868" spans="1:2" ht="14.25" x14ac:dyDescent="0.2">
      <c r="A868" s="111"/>
      <c r="B868" s="93"/>
    </row>
    <row r="869" spans="1:2" ht="14.25" x14ac:dyDescent="0.2">
      <c r="A869" s="111"/>
      <c r="B869" s="93"/>
    </row>
    <row r="870" spans="1:2" ht="14.25" x14ac:dyDescent="0.2">
      <c r="A870" s="111"/>
      <c r="B870" s="93"/>
    </row>
    <row r="871" spans="1:2" ht="14.25" x14ac:dyDescent="0.2">
      <c r="A871" s="111"/>
      <c r="B871" s="93"/>
    </row>
    <row r="872" spans="1:2" ht="14.25" x14ac:dyDescent="0.2">
      <c r="A872" s="111"/>
      <c r="B872" s="93"/>
    </row>
    <row r="873" spans="1:2" ht="14.25" x14ac:dyDescent="0.2">
      <c r="A873" s="111"/>
      <c r="B873" s="93"/>
    </row>
    <row r="874" spans="1:2" ht="14.25" x14ac:dyDescent="0.2">
      <c r="A874" s="111"/>
      <c r="B874" s="93"/>
    </row>
    <row r="875" spans="1:2" ht="14.25" x14ac:dyDescent="0.2">
      <c r="A875" s="111"/>
      <c r="B875" s="93"/>
    </row>
    <row r="876" spans="1:2" ht="14.25" x14ac:dyDescent="0.2">
      <c r="A876" s="111"/>
      <c r="B876" s="93"/>
    </row>
    <row r="877" spans="1:2" ht="14.25" x14ac:dyDescent="0.2">
      <c r="A877" s="111"/>
      <c r="B877" s="93"/>
    </row>
    <row r="878" spans="1:2" ht="14.25" x14ac:dyDescent="0.2">
      <c r="A878" s="111"/>
      <c r="B878" s="93"/>
    </row>
    <row r="879" spans="1:2" ht="14.25" x14ac:dyDescent="0.2">
      <c r="A879" s="111"/>
      <c r="B879" s="93"/>
    </row>
    <row r="880" spans="1:2" ht="14.25" x14ac:dyDescent="0.2">
      <c r="A880" s="111"/>
      <c r="B880" s="93"/>
    </row>
    <row r="881" spans="1:2" ht="14.25" x14ac:dyDescent="0.2">
      <c r="A881" s="111"/>
      <c r="B881" s="93"/>
    </row>
    <row r="882" spans="1:2" ht="14.25" x14ac:dyDescent="0.2">
      <c r="A882" s="111"/>
      <c r="B882" s="93"/>
    </row>
    <row r="883" spans="1:2" ht="14.25" x14ac:dyDescent="0.2">
      <c r="A883" s="111"/>
      <c r="B883" s="93"/>
    </row>
    <row r="884" spans="1:2" ht="14.25" x14ac:dyDescent="0.2">
      <c r="A884" s="111"/>
      <c r="B884" s="93"/>
    </row>
    <row r="885" spans="1:2" ht="14.25" x14ac:dyDescent="0.2">
      <c r="A885" s="111"/>
      <c r="B885" s="93"/>
    </row>
    <row r="886" spans="1:2" ht="14.25" x14ac:dyDescent="0.2">
      <c r="A886" s="111"/>
      <c r="B886" s="93"/>
    </row>
    <row r="887" spans="1:2" ht="14.25" x14ac:dyDescent="0.2">
      <c r="A887" s="111"/>
      <c r="B887" s="93"/>
    </row>
    <row r="888" spans="1:2" ht="14.25" x14ac:dyDescent="0.2">
      <c r="A888" s="111"/>
      <c r="B888" s="93"/>
    </row>
    <row r="889" spans="1:2" ht="14.25" x14ac:dyDescent="0.2">
      <c r="A889" s="111"/>
      <c r="B889" s="93"/>
    </row>
    <row r="890" spans="1:2" ht="14.25" x14ac:dyDescent="0.2">
      <c r="A890" s="111"/>
      <c r="B890" s="93"/>
    </row>
    <row r="891" spans="1:2" ht="14.25" x14ac:dyDescent="0.2">
      <c r="A891" s="111"/>
      <c r="B891" s="93"/>
    </row>
    <row r="892" spans="1:2" ht="14.25" x14ac:dyDescent="0.2">
      <c r="A892" s="111"/>
      <c r="B892" s="93"/>
    </row>
    <row r="893" spans="1:2" ht="14.25" x14ac:dyDescent="0.2">
      <c r="A893" s="111"/>
      <c r="B893" s="93"/>
    </row>
    <row r="894" spans="1:2" ht="14.25" x14ac:dyDescent="0.2">
      <c r="A894" s="111"/>
      <c r="B894" s="93"/>
    </row>
    <row r="895" spans="1:2" ht="14.25" x14ac:dyDescent="0.2">
      <c r="A895" s="111"/>
      <c r="B895" s="93"/>
    </row>
    <row r="896" spans="1:2" ht="14.25" x14ac:dyDescent="0.2">
      <c r="A896" s="111"/>
      <c r="B896" s="93"/>
    </row>
    <row r="897" spans="1:2" ht="14.25" x14ac:dyDescent="0.2">
      <c r="A897" s="111"/>
      <c r="B897" s="93"/>
    </row>
    <row r="898" spans="1:2" ht="14.25" x14ac:dyDescent="0.2">
      <c r="A898" s="111"/>
      <c r="B898" s="93"/>
    </row>
    <row r="899" spans="1:2" ht="14.25" x14ac:dyDescent="0.2">
      <c r="A899" s="111"/>
      <c r="B899" s="93"/>
    </row>
    <row r="900" spans="1:2" ht="14.25" x14ac:dyDescent="0.2">
      <c r="A900" s="111"/>
      <c r="B900" s="93"/>
    </row>
    <row r="901" spans="1:2" ht="14.25" x14ac:dyDescent="0.2">
      <c r="A901" s="111"/>
      <c r="B901" s="93"/>
    </row>
    <row r="902" spans="1:2" ht="14.25" x14ac:dyDescent="0.2">
      <c r="A902" s="111"/>
      <c r="B902" s="93"/>
    </row>
    <row r="903" spans="1:2" ht="14.25" x14ac:dyDescent="0.2">
      <c r="A903" s="111"/>
      <c r="B903" s="93"/>
    </row>
    <row r="904" spans="1:2" ht="14.25" x14ac:dyDescent="0.2">
      <c r="A904" s="111"/>
      <c r="B904" s="93"/>
    </row>
    <row r="905" spans="1:2" ht="14.25" x14ac:dyDescent="0.2">
      <c r="A905" s="111"/>
      <c r="B905" s="93"/>
    </row>
    <row r="906" spans="1:2" ht="14.25" x14ac:dyDescent="0.2">
      <c r="A906" s="111"/>
      <c r="B906" s="93"/>
    </row>
    <row r="907" spans="1:2" ht="14.25" x14ac:dyDescent="0.2">
      <c r="A907" s="111"/>
      <c r="B907" s="93"/>
    </row>
    <row r="908" spans="1:2" ht="14.25" x14ac:dyDescent="0.2">
      <c r="A908" s="111"/>
      <c r="B908" s="93"/>
    </row>
    <row r="909" spans="1:2" ht="14.25" x14ac:dyDescent="0.2">
      <c r="A909" s="111"/>
      <c r="B909" s="93"/>
    </row>
    <row r="910" spans="1:2" ht="14.25" x14ac:dyDescent="0.2">
      <c r="A910" s="111"/>
      <c r="B910" s="93"/>
    </row>
    <row r="911" spans="1:2" ht="14.25" x14ac:dyDescent="0.2">
      <c r="A911" s="111"/>
      <c r="B911" s="93"/>
    </row>
    <row r="912" spans="1:2" ht="14.25" x14ac:dyDescent="0.2">
      <c r="A912" s="111"/>
      <c r="B912" s="93"/>
    </row>
    <row r="913" spans="1:2" ht="14.25" x14ac:dyDescent="0.2">
      <c r="A913" s="111"/>
      <c r="B913" s="93"/>
    </row>
    <row r="914" spans="1:2" ht="14.25" x14ac:dyDescent="0.2">
      <c r="A914" s="111"/>
      <c r="B914" s="93"/>
    </row>
    <row r="915" spans="1:2" ht="14.25" x14ac:dyDescent="0.2">
      <c r="A915" s="111"/>
      <c r="B915" s="93"/>
    </row>
    <row r="916" spans="1:2" ht="14.25" x14ac:dyDescent="0.2">
      <c r="A916" s="111"/>
      <c r="B916" s="93"/>
    </row>
    <row r="917" spans="1:2" ht="14.25" x14ac:dyDescent="0.2">
      <c r="A917" s="111"/>
      <c r="B917" s="93"/>
    </row>
    <row r="918" spans="1:2" ht="14.25" x14ac:dyDescent="0.2">
      <c r="A918" s="111"/>
      <c r="B918" s="93"/>
    </row>
    <row r="919" spans="1:2" ht="14.25" x14ac:dyDescent="0.2">
      <c r="A919" s="111"/>
      <c r="B919" s="93"/>
    </row>
    <row r="920" spans="1:2" ht="14.25" x14ac:dyDescent="0.2">
      <c r="A920" s="111"/>
      <c r="B920" s="93"/>
    </row>
    <row r="921" spans="1:2" ht="14.25" x14ac:dyDescent="0.2">
      <c r="A921" s="111"/>
      <c r="B921" s="93"/>
    </row>
    <row r="922" spans="1:2" ht="14.25" x14ac:dyDescent="0.2">
      <c r="A922" s="111"/>
      <c r="B922" s="93"/>
    </row>
    <row r="923" spans="1:2" ht="14.25" x14ac:dyDescent="0.2">
      <c r="A923" s="111"/>
      <c r="B923" s="93"/>
    </row>
    <row r="924" spans="1:2" ht="14.25" x14ac:dyDescent="0.2">
      <c r="A924" s="111"/>
      <c r="B924" s="93"/>
    </row>
    <row r="925" spans="1:2" ht="14.25" x14ac:dyDescent="0.2">
      <c r="A925" s="111"/>
      <c r="B925" s="93"/>
    </row>
    <row r="926" spans="1:2" ht="14.25" x14ac:dyDescent="0.2">
      <c r="A926" s="111"/>
      <c r="B926" s="93"/>
    </row>
    <row r="927" spans="1:2" ht="14.25" x14ac:dyDescent="0.2">
      <c r="A927" s="111"/>
      <c r="B927" s="93"/>
    </row>
    <row r="928" spans="1:2" ht="14.25" x14ac:dyDescent="0.2">
      <c r="A928" s="111"/>
      <c r="B928" s="93"/>
    </row>
    <row r="929" spans="1:2" ht="14.25" x14ac:dyDescent="0.2">
      <c r="A929" s="111"/>
      <c r="B929" s="93"/>
    </row>
    <row r="930" spans="1:2" ht="14.25" x14ac:dyDescent="0.2">
      <c r="A930" s="111"/>
      <c r="B930" s="93"/>
    </row>
    <row r="931" spans="1:2" ht="14.25" x14ac:dyDescent="0.2">
      <c r="A931" s="111"/>
      <c r="B931" s="93"/>
    </row>
    <row r="932" spans="1:2" ht="14.25" x14ac:dyDescent="0.2">
      <c r="A932" s="111"/>
      <c r="B932" s="93"/>
    </row>
    <row r="933" spans="1:2" ht="14.25" x14ac:dyDescent="0.2">
      <c r="A933" s="111"/>
      <c r="B933" s="93"/>
    </row>
    <row r="934" spans="1:2" ht="14.25" x14ac:dyDescent="0.2">
      <c r="A934" s="111"/>
      <c r="B934" s="93"/>
    </row>
    <row r="935" spans="1:2" ht="14.25" x14ac:dyDescent="0.2">
      <c r="A935" s="111"/>
      <c r="B935" s="93"/>
    </row>
    <row r="936" spans="1:2" ht="14.25" x14ac:dyDescent="0.2">
      <c r="A936" s="111"/>
      <c r="B936" s="93"/>
    </row>
    <row r="937" spans="1:2" ht="14.25" x14ac:dyDescent="0.2">
      <c r="A937" s="111"/>
      <c r="B937" s="93"/>
    </row>
    <row r="938" spans="1:2" ht="14.25" x14ac:dyDescent="0.2">
      <c r="A938" s="111"/>
      <c r="B938" s="93"/>
    </row>
    <row r="939" spans="1:2" ht="14.25" x14ac:dyDescent="0.2">
      <c r="A939" s="111"/>
      <c r="B939" s="93"/>
    </row>
    <row r="940" spans="1:2" ht="14.25" x14ac:dyDescent="0.2">
      <c r="A940" s="111"/>
      <c r="B940" s="93"/>
    </row>
    <row r="941" spans="1:2" ht="14.25" x14ac:dyDescent="0.2">
      <c r="A941" s="111"/>
      <c r="B941" s="93"/>
    </row>
    <row r="942" spans="1:2" ht="14.25" x14ac:dyDescent="0.2">
      <c r="A942" s="111"/>
      <c r="B942" s="93"/>
    </row>
    <row r="943" spans="1:2" ht="14.25" x14ac:dyDescent="0.2">
      <c r="A943" s="111"/>
      <c r="B943" s="93"/>
    </row>
    <row r="944" spans="1:2" ht="14.25" x14ac:dyDescent="0.2">
      <c r="A944" s="111"/>
      <c r="B944" s="93"/>
    </row>
    <row r="945" spans="1:2" ht="14.25" x14ac:dyDescent="0.2">
      <c r="A945" s="111"/>
      <c r="B945" s="93"/>
    </row>
    <row r="946" spans="1:2" ht="14.25" x14ac:dyDescent="0.2">
      <c r="A946" s="111"/>
      <c r="B946" s="93"/>
    </row>
    <row r="947" spans="1:2" ht="14.25" x14ac:dyDescent="0.2">
      <c r="A947" s="111"/>
      <c r="B947" s="93"/>
    </row>
    <row r="948" spans="1:2" ht="14.25" x14ac:dyDescent="0.2">
      <c r="A948" s="111"/>
      <c r="B948" s="93"/>
    </row>
    <row r="949" spans="1:2" ht="14.25" x14ac:dyDescent="0.2">
      <c r="A949" s="111"/>
      <c r="B949" s="93"/>
    </row>
    <row r="950" spans="1:2" ht="14.25" x14ac:dyDescent="0.2">
      <c r="A950" s="111"/>
      <c r="B950" s="93"/>
    </row>
    <row r="951" spans="1:2" ht="14.25" x14ac:dyDescent="0.2">
      <c r="A951" s="111"/>
      <c r="B951" s="93"/>
    </row>
    <row r="952" spans="1:2" ht="14.25" x14ac:dyDescent="0.2">
      <c r="A952" s="111"/>
      <c r="B952" s="93"/>
    </row>
    <row r="953" spans="1:2" ht="14.25" x14ac:dyDescent="0.2">
      <c r="A953" s="111"/>
      <c r="B953" s="93"/>
    </row>
    <row r="954" spans="1:2" ht="14.25" x14ac:dyDescent="0.2">
      <c r="A954" s="111"/>
      <c r="B954" s="93"/>
    </row>
    <row r="955" spans="1:2" ht="14.25" x14ac:dyDescent="0.2">
      <c r="A955" s="111"/>
      <c r="B955" s="93"/>
    </row>
    <row r="956" spans="1:2" ht="14.25" x14ac:dyDescent="0.2">
      <c r="A956" s="111"/>
      <c r="B956" s="93"/>
    </row>
    <row r="957" spans="1:2" ht="14.25" x14ac:dyDescent="0.2">
      <c r="A957" s="111"/>
      <c r="B957" s="93"/>
    </row>
    <row r="958" spans="1:2" ht="14.25" x14ac:dyDescent="0.2">
      <c r="A958" s="111"/>
      <c r="B958" s="93"/>
    </row>
    <row r="959" spans="1:2" ht="14.25" x14ac:dyDescent="0.2">
      <c r="A959" s="111"/>
      <c r="B959" s="93"/>
    </row>
    <row r="960" spans="1:2" ht="14.25" x14ac:dyDescent="0.2">
      <c r="A960" s="111"/>
      <c r="B960" s="93"/>
    </row>
    <row r="961" spans="1:2" ht="14.25" x14ac:dyDescent="0.2">
      <c r="A961" s="111"/>
      <c r="B961" s="93"/>
    </row>
    <row r="962" spans="1:2" ht="14.25" x14ac:dyDescent="0.2">
      <c r="A962" s="111"/>
      <c r="B962" s="93"/>
    </row>
    <row r="963" spans="1:2" ht="14.25" x14ac:dyDescent="0.2">
      <c r="A963" s="111"/>
      <c r="B963" s="93"/>
    </row>
    <row r="964" spans="1:2" ht="14.25" x14ac:dyDescent="0.2">
      <c r="A964" s="111"/>
      <c r="B964" s="93"/>
    </row>
    <row r="965" spans="1:2" ht="14.25" x14ac:dyDescent="0.2">
      <c r="A965" s="111"/>
      <c r="B965" s="93"/>
    </row>
    <row r="966" spans="1:2" ht="14.25" x14ac:dyDescent="0.2">
      <c r="A966" s="111"/>
      <c r="B966" s="93"/>
    </row>
    <row r="967" spans="1:2" ht="14.25" x14ac:dyDescent="0.2">
      <c r="A967" s="111"/>
      <c r="B967" s="93"/>
    </row>
    <row r="968" spans="1:2" ht="14.25" x14ac:dyDescent="0.2">
      <c r="A968" s="111"/>
      <c r="B968" s="93"/>
    </row>
    <row r="969" spans="1:2" ht="14.25" x14ac:dyDescent="0.2">
      <c r="A969" s="111"/>
      <c r="B969" s="93"/>
    </row>
    <row r="970" spans="1:2" ht="14.25" x14ac:dyDescent="0.2">
      <c r="A970" s="111"/>
      <c r="B970" s="93"/>
    </row>
    <row r="971" spans="1:2" ht="14.25" x14ac:dyDescent="0.2">
      <c r="A971" s="111"/>
      <c r="B971" s="93"/>
    </row>
    <row r="972" spans="1:2" ht="14.25" x14ac:dyDescent="0.2">
      <c r="A972" s="111"/>
      <c r="B972" s="93"/>
    </row>
    <row r="973" spans="1:2" ht="14.25" x14ac:dyDescent="0.2">
      <c r="A973" s="111"/>
      <c r="B973" s="93"/>
    </row>
    <row r="974" spans="1:2" ht="14.25" x14ac:dyDescent="0.2">
      <c r="A974" s="111"/>
      <c r="B974" s="93"/>
    </row>
    <row r="975" spans="1:2" ht="14.25" x14ac:dyDescent="0.2">
      <c r="A975" s="111"/>
      <c r="B975" s="93"/>
    </row>
    <row r="976" spans="1:2" ht="14.25" x14ac:dyDescent="0.2">
      <c r="A976" s="111"/>
      <c r="B976" s="93"/>
    </row>
    <row r="977" spans="1:2" ht="14.25" x14ac:dyDescent="0.2">
      <c r="A977" s="111"/>
      <c r="B977" s="93"/>
    </row>
    <row r="978" spans="1:2" ht="14.25" x14ac:dyDescent="0.2">
      <c r="A978" s="111"/>
      <c r="B978" s="93"/>
    </row>
    <row r="979" spans="1:2" ht="14.25" x14ac:dyDescent="0.2">
      <c r="A979" s="111"/>
      <c r="B979" s="93"/>
    </row>
    <row r="980" spans="1:2" ht="14.25" x14ac:dyDescent="0.2">
      <c r="A980" s="111"/>
      <c r="B980" s="93"/>
    </row>
    <row r="981" spans="1:2" ht="14.25" x14ac:dyDescent="0.2">
      <c r="A981" s="111"/>
      <c r="B981" s="93"/>
    </row>
    <row r="982" spans="1:2" ht="14.25" x14ac:dyDescent="0.2">
      <c r="A982" s="111"/>
      <c r="B982" s="93"/>
    </row>
    <row r="983" spans="1:2" ht="14.25" x14ac:dyDescent="0.2">
      <c r="A983" s="111"/>
      <c r="B983" s="93"/>
    </row>
    <row r="984" spans="1:2" ht="14.25" x14ac:dyDescent="0.2">
      <c r="A984" s="111"/>
      <c r="B984" s="93"/>
    </row>
    <row r="985" spans="1:2" ht="14.25" x14ac:dyDescent="0.2">
      <c r="A985" s="111"/>
      <c r="B985" s="93"/>
    </row>
    <row r="986" spans="1:2" ht="14.25" x14ac:dyDescent="0.2">
      <c r="A986" s="111"/>
      <c r="B986" s="93"/>
    </row>
    <row r="987" spans="1:2" ht="14.25" x14ac:dyDescent="0.2">
      <c r="A987" s="111"/>
      <c r="B987" s="93"/>
    </row>
    <row r="988" spans="1:2" ht="14.25" x14ac:dyDescent="0.2">
      <c r="A988" s="111"/>
      <c r="B988" s="93"/>
    </row>
    <row r="989" spans="1:2" ht="14.25" x14ac:dyDescent="0.2">
      <c r="A989" s="111"/>
      <c r="B989" s="93"/>
    </row>
    <row r="990" spans="1:2" ht="14.25" x14ac:dyDescent="0.2">
      <c r="A990" s="111"/>
      <c r="B990" s="93"/>
    </row>
    <row r="991" spans="1:2" ht="14.25" x14ac:dyDescent="0.2">
      <c r="A991" s="111"/>
      <c r="B991" s="93"/>
    </row>
    <row r="992" spans="1:2" ht="14.25" x14ac:dyDescent="0.2">
      <c r="A992" s="111"/>
      <c r="B992" s="93"/>
    </row>
    <row r="993" spans="1:2" ht="14.25" x14ac:dyDescent="0.2">
      <c r="A993" s="111"/>
      <c r="B993" s="93"/>
    </row>
    <row r="994" spans="1:2" ht="14.25" x14ac:dyDescent="0.2">
      <c r="A994" s="111"/>
      <c r="B994" s="93"/>
    </row>
    <row r="995" spans="1:2" ht="14.25" x14ac:dyDescent="0.2">
      <c r="A995" s="111"/>
      <c r="B995" s="93"/>
    </row>
    <row r="996" spans="1:2" ht="14.25" x14ac:dyDescent="0.2">
      <c r="A996" s="111"/>
      <c r="B996" s="93"/>
    </row>
    <row r="997" spans="1:2" ht="14.25" x14ac:dyDescent="0.2">
      <c r="A997" s="111"/>
      <c r="B997" s="93"/>
    </row>
    <row r="998" spans="1:2" ht="14.25" x14ac:dyDescent="0.2">
      <c r="A998" s="111"/>
      <c r="B998" s="93"/>
    </row>
    <row r="999" spans="1:2" ht="14.25" x14ac:dyDescent="0.2">
      <c r="A999" s="111"/>
      <c r="B999" s="93"/>
    </row>
    <row r="1000" spans="1:2" ht="14.25" x14ac:dyDescent="0.2">
      <c r="A1000" s="111"/>
      <c r="B1000" s="93"/>
    </row>
    <row r="1001" spans="1:2" ht="14.25" x14ac:dyDescent="0.2">
      <c r="A1001" s="111"/>
      <c r="B1001" s="93"/>
    </row>
    <row r="1002" spans="1:2" ht="14.25" x14ac:dyDescent="0.2">
      <c r="A1002" s="111"/>
      <c r="B1002" s="93"/>
    </row>
    <row r="1003" spans="1:2" ht="14.25" x14ac:dyDescent="0.2">
      <c r="A1003" s="111"/>
      <c r="B1003" s="93"/>
    </row>
    <row r="1004" spans="1:2" ht="14.25" x14ac:dyDescent="0.2">
      <c r="A1004" s="111"/>
      <c r="B1004" s="93"/>
    </row>
    <row r="1005" spans="1:2" ht="14.25" x14ac:dyDescent="0.2">
      <c r="A1005" s="111"/>
      <c r="B1005" s="93"/>
    </row>
    <row r="1006" spans="1:2" ht="14.25" x14ac:dyDescent="0.2">
      <c r="A1006" s="111"/>
      <c r="B1006" s="93"/>
    </row>
    <row r="1007" spans="1:2" ht="14.25" x14ac:dyDescent="0.2">
      <c r="A1007" s="111"/>
      <c r="B1007" s="93"/>
    </row>
    <row r="1008" spans="1:2" ht="14.25" x14ac:dyDescent="0.2">
      <c r="A1008" s="111"/>
      <c r="B1008" s="93"/>
    </row>
    <row r="1009" spans="1:2" ht="14.25" x14ac:dyDescent="0.2">
      <c r="A1009" s="111"/>
      <c r="B1009" s="93"/>
    </row>
    <row r="1010" spans="1:2" ht="14.25" x14ac:dyDescent="0.2">
      <c r="A1010" s="111"/>
      <c r="B1010" s="93"/>
    </row>
    <row r="1011" spans="1:2" ht="14.25" x14ac:dyDescent="0.2">
      <c r="A1011" s="111"/>
      <c r="B1011" s="93"/>
    </row>
    <row r="1012" spans="1:2" ht="14.25" x14ac:dyDescent="0.2">
      <c r="A1012" s="111"/>
      <c r="B1012" s="93"/>
    </row>
    <row r="1013" spans="1:2" ht="14.25" x14ac:dyDescent="0.2">
      <c r="A1013" s="111"/>
      <c r="B1013" s="93"/>
    </row>
    <row r="1014" spans="1:2" ht="14.25" x14ac:dyDescent="0.2">
      <c r="A1014" s="111"/>
      <c r="B1014" s="93"/>
    </row>
    <row r="1015" spans="1:2" ht="14.25" x14ac:dyDescent="0.2">
      <c r="A1015" s="111"/>
      <c r="B1015" s="93"/>
    </row>
    <row r="1016" spans="1:2" ht="14.25" x14ac:dyDescent="0.2">
      <c r="A1016" s="111"/>
      <c r="B1016" s="93"/>
    </row>
    <row r="1017" spans="1:2" ht="14.25" x14ac:dyDescent="0.2">
      <c r="A1017" s="111"/>
      <c r="B1017" s="93"/>
    </row>
    <row r="1018" spans="1:2" ht="14.25" x14ac:dyDescent="0.2">
      <c r="A1018" s="111"/>
      <c r="B1018" s="93"/>
    </row>
    <row r="1019" spans="1:2" ht="14.25" x14ac:dyDescent="0.2">
      <c r="A1019" s="111"/>
      <c r="B1019" s="93"/>
    </row>
    <row r="1020" spans="1:2" ht="14.25" x14ac:dyDescent="0.2">
      <c r="A1020" s="111"/>
      <c r="B1020" s="93"/>
    </row>
    <row r="1021" spans="1:2" ht="14.25" x14ac:dyDescent="0.2">
      <c r="A1021" s="111"/>
      <c r="B1021" s="93"/>
    </row>
    <row r="1022" spans="1:2" ht="14.25" x14ac:dyDescent="0.2">
      <c r="A1022" s="111"/>
      <c r="B1022" s="93"/>
    </row>
    <row r="1023" spans="1:2" ht="14.25" x14ac:dyDescent="0.2">
      <c r="A1023" s="111"/>
      <c r="B1023" s="93"/>
    </row>
    <row r="1024" spans="1:2" ht="14.25" x14ac:dyDescent="0.2">
      <c r="A1024" s="111"/>
      <c r="B1024" s="93"/>
    </row>
    <row r="1025" spans="1:2" ht="14.25" x14ac:dyDescent="0.2">
      <c r="A1025" s="111"/>
      <c r="B1025" s="93"/>
    </row>
    <row r="1026" spans="1:2" ht="14.25" x14ac:dyDescent="0.2">
      <c r="A1026" s="111"/>
      <c r="B1026" s="93"/>
    </row>
    <row r="1027" spans="1:2" ht="14.25" x14ac:dyDescent="0.2">
      <c r="A1027" s="111"/>
      <c r="B1027" s="93"/>
    </row>
    <row r="1028" spans="1:2" ht="14.25" x14ac:dyDescent="0.2">
      <c r="A1028" s="111"/>
      <c r="B1028" s="93"/>
    </row>
    <row r="1029" spans="1:2" ht="14.25" x14ac:dyDescent="0.2">
      <c r="A1029" s="111"/>
      <c r="B1029" s="93"/>
    </row>
    <row r="1030" spans="1:2" ht="14.25" x14ac:dyDescent="0.2">
      <c r="A1030" s="111"/>
      <c r="B1030" s="93"/>
    </row>
    <row r="1031" spans="1:2" ht="14.25" x14ac:dyDescent="0.2">
      <c r="A1031" s="111"/>
      <c r="B1031" s="93"/>
    </row>
    <row r="1032" spans="1:2" ht="14.25" x14ac:dyDescent="0.2">
      <c r="A1032" s="111"/>
      <c r="B1032" s="93"/>
    </row>
    <row r="1033" spans="1:2" ht="14.25" x14ac:dyDescent="0.2">
      <c r="A1033" s="111"/>
      <c r="B1033" s="93"/>
    </row>
    <row r="1034" spans="1:2" ht="14.25" x14ac:dyDescent="0.2">
      <c r="A1034" s="111"/>
      <c r="B1034" s="93"/>
    </row>
    <row r="1035" spans="1:2" ht="14.25" x14ac:dyDescent="0.2">
      <c r="A1035" s="111"/>
      <c r="B1035" s="93"/>
    </row>
    <row r="1036" spans="1:2" ht="14.25" x14ac:dyDescent="0.2">
      <c r="A1036" s="111"/>
      <c r="B1036" s="93"/>
    </row>
    <row r="1037" spans="1:2" ht="14.25" x14ac:dyDescent="0.2">
      <c r="A1037" s="111"/>
      <c r="B1037" s="93"/>
    </row>
    <row r="1038" spans="1:2" ht="14.25" x14ac:dyDescent="0.2">
      <c r="A1038" s="111"/>
      <c r="B1038" s="93"/>
    </row>
    <row r="1039" spans="1:2" ht="14.25" x14ac:dyDescent="0.2">
      <c r="A1039" s="111"/>
      <c r="B1039" s="93"/>
    </row>
    <row r="1040" spans="1:2" ht="14.25" x14ac:dyDescent="0.2">
      <c r="A1040" s="111"/>
      <c r="B1040" s="93"/>
    </row>
    <row r="1041" spans="1:2" ht="14.25" x14ac:dyDescent="0.2">
      <c r="A1041" s="111"/>
      <c r="B1041" s="93"/>
    </row>
    <row r="1042" spans="1:2" ht="14.25" x14ac:dyDescent="0.2">
      <c r="A1042" s="111"/>
      <c r="B1042" s="93"/>
    </row>
    <row r="1043" spans="1:2" ht="14.25" x14ac:dyDescent="0.2">
      <c r="A1043" s="111"/>
      <c r="B1043" s="93"/>
    </row>
    <row r="1044" spans="1:2" ht="14.25" x14ac:dyDescent="0.2">
      <c r="A1044" s="111"/>
      <c r="B1044" s="93"/>
    </row>
    <row r="1045" spans="1:2" ht="14.25" x14ac:dyDescent="0.2">
      <c r="A1045" s="111"/>
      <c r="B1045" s="93"/>
    </row>
    <row r="1046" spans="1:2" ht="14.25" x14ac:dyDescent="0.2">
      <c r="A1046" s="111"/>
      <c r="B1046" s="93"/>
    </row>
    <row r="1047" spans="1:2" ht="14.25" x14ac:dyDescent="0.2">
      <c r="A1047" s="111"/>
      <c r="B1047" s="93"/>
    </row>
    <row r="1048" spans="1:2" ht="14.25" x14ac:dyDescent="0.2">
      <c r="A1048" s="111"/>
      <c r="B1048" s="93"/>
    </row>
    <row r="1049" spans="1:2" ht="14.25" x14ac:dyDescent="0.2">
      <c r="A1049" s="111"/>
      <c r="B1049" s="93"/>
    </row>
    <row r="1050" spans="1:2" ht="14.25" x14ac:dyDescent="0.2">
      <c r="A1050" s="111"/>
      <c r="B1050" s="93"/>
    </row>
    <row r="1051" spans="1:2" ht="14.25" x14ac:dyDescent="0.2">
      <c r="A1051" s="111"/>
      <c r="B1051" s="93"/>
    </row>
    <row r="1052" spans="1:2" ht="14.25" x14ac:dyDescent="0.2">
      <c r="A1052" s="111"/>
      <c r="B1052" s="93"/>
    </row>
    <row r="1053" spans="1:2" ht="14.25" x14ac:dyDescent="0.2">
      <c r="A1053" s="111"/>
      <c r="B1053" s="93"/>
    </row>
    <row r="1054" spans="1:2" ht="14.25" x14ac:dyDescent="0.2">
      <c r="A1054" s="111"/>
      <c r="B1054" s="93"/>
    </row>
    <row r="1055" spans="1:2" ht="14.25" x14ac:dyDescent="0.2">
      <c r="A1055" s="111"/>
      <c r="B1055" s="93"/>
    </row>
    <row r="1056" spans="1:2" ht="14.25" x14ac:dyDescent="0.2">
      <c r="A1056" s="111"/>
      <c r="B1056" s="93"/>
    </row>
    <row r="1057" spans="1:2" ht="14.25" x14ac:dyDescent="0.2">
      <c r="A1057" s="111"/>
      <c r="B1057" s="93"/>
    </row>
    <row r="1058" spans="1:2" ht="14.25" x14ac:dyDescent="0.2">
      <c r="A1058" s="111"/>
      <c r="B1058" s="93"/>
    </row>
    <row r="1059" spans="1:2" ht="14.25" x14ac:dyDescent="0.2">
      <c r="A1059" s="111"/>
      <c r="B1059" s="93"/>
    </row>
    <row r="1060" spans="1:2" ht="14.25" x14ac:dyDescent="0.2">
      <c r="A1060" s="111"/>
      <c r="B1060" s="93"/>
    </row>
    <row r="1061" spans="1:2" ht="14.25" x14ac:dyDescent="0.2">
      <c r="A1061" s="111"/>
      <c r="B1061" s="93"/>
    </row>
    <row r="1062" spans="1:2" ht="14.25" x14ac:dyDescent="0.2">
      <c r="A1062" s="111"/>
      <c r="B1062" s="93"/>
    </row>
    <row r="1063" spans="1:2" ht="14.25" x14ac:dyDescent="0.2">
      <c r="A1063" s="111"/>
      <c r="B1063" s="93"/>
    </row>
    <row r="1064" spans="1:2" ht="14.25" x14ac:dyDescent="0.2">
      <c r="A1064" s="111"/>
      <c r="B1064" s="93"/>
    </row>
    <row r="1065" spans="1:2" ht="14.25" x14ac:dyDescent="0.2">
      <c r="A1065" s="111"/>
      <c r="B1065" s="93"/>
    </row>
    <row r="1066" spans="1:2" ht="14.25" x14ac:dyDescent="0.2">
      <c r="A1066" s="111"/>
      <c r="B1066" s="93"/>
    </row>
    <row r="1067" spans="1:2" ht="14.25" x14ac:dyDescent="0.2">
      <c r="A1067" s="111"/>
      <c r="B1067" s="93"/>
    </row>
    <row r="1068" spans="1:2" ht="14.25" x14ac:dyDescent="0.2">
      <c r="A1068" s="111"/>
      <c r="B1068" s="93"/>
    </row>
    <row r="1069" spans="1:2" ht="14.25" x14ac:dyDescent="0.2">
      <c r="A1069" s="111"/>
      <c r="B1069" s="93"/>
    </row>
    <row r="1070" spans="1:2" ht="14.25" x14ac:dyDescent="0.2">
      <c r="A1070" s="111"/>
      <c r="B1070" s="93"/>
    </row>
    <row r="1071" spans="1:2" ht="14.25" x14ac:dyDescent="0.2">
      <c r="A1071" s="111"/>
      <c r="B1071" s="93"/>
    </row>
    <row r="1072" spans="1:2" ht="14.25" x14ac:dyDescent="0.2">
      <c r="A1072" s="111"/>
      <c r="B1072" s="93"/>
    </row>
    <row r="1073" spans="1:2" ht="14.25" x14ac:dyDescent="0.2">
      <c r="A1073" s="111"/>
      <c r="B1073" s="93"/>
    </row>
    <row r="1074" spans="1:2" ht="14.25" x14ac:dyDescent="0.2">
      <c r="A1074" s="111"/>
      <c r="B1074" s="93"/>
    </row>
    <row r="1075" spans="1:2" ht="14.25" x14ac:dyDescent="0.2">
      <c r="A1075" s="111"/>
      <c r="B1075" s="93"/>
    </row>
    <row r="1076" spans="1:2" ht="14.25" x14ac:dyDescent="0.2">
      <c r="A1076" s="111"/>
      <c r="B1076" s="93"/>
    </row>
    <row r="1077" spans="1:2" ht="14.25" x14ac:dyDescent="0.2">
      <c r="A1077" s="111"/>
      <c r="B1077" s="93"/>
    </row>
    <row r="1078" spans="1:2" ht="14.25" x14ac:dyDescent="0.2">
      <c r="A1078" s="111"/>
      <c r="B1078" s="93"/>
    </row>
    <row r="1079" spans="1:2" ht="14.25" x14ac:dyDescent="0.2">
      <c r="A1079" s="111"/>
      <c r="B1079" s="93"/>
    </row>
    <row r="1080" spans="1:2" ht="14.25" x14ac:dyDescent="0.2">
      <c r="A1080" s="111"/>
      <c r="B1080" s="93"/>
    </row>
    <row r="1081" spans="1:2" ht="14.25" x14ac:dyDescent="0.2">
      <c r="A1081" s="111"/>
      <c r="B1081" s="93"/>
    </row>
    <row r="1082" spans="1:2" ht="14.25" x14ac:dyDescent="0.2">
      <c r="A1082" s="111"/>
      <c r="B1082" s="93"/>
    </row>
    <row r="1083" spans="1:2" ht="14.25" x14ac:dyDescent="0.2">
      <c r="A1083" s="111"/>
      <c r="B1083" s="93"/>
    </row>
    <row r="1084" spans="1:2" ht="14.25" x14ac:dyDescent="0.2">
      <c r="A1084" s="111"/>
      <c r="B1084" s="93"/>
    </row>
    <row r="1085" spans="1:2" ht="14.25" x14ac:dyDescent="0.2">
      <c r="A1085" s="111"/>
      <c r="B1085" s="93"/>
    </row>
    <row r="1086" spans="1:2" ht="14.25" x14ac:dyDescent="0.2">
      <c r="A1086" s="111"/>
      <c r="B1086" s="93"/>
    </row>
    <row r="1087" spans="1:2" ht="14.25" x14ac:dyDescent="0.2">
      <c r="A1087" s="111"/>
      <c r="B1087" s="93"/>
    </row>
    <row r="1088" spans="1:2" ht="14.25" x14ac:dyDescent="0.2">
      <c r="A1088" s="111"/>
      <c r="B1088" s="93"/>
    </row>
    <row r="1089" spans="1:2" ht="14.25" x14ac:dyDescent="0.2">
      <c r="A1089" s="111"/>
      <c r="B1089" s="93"/>
    </row>
    <row r="1090" spans="1:2" ht="14.25" x14ac:dyDescent="0.2">
      <c r="A1090" s="111"/>
      <c r="B1090" s="93"/>
    </row>
    <row r="1091" spans="1:2" ht="14.25" x14ac:dyDescent="0.2">
      <c r="A1091" s="111"/>
      <c r="B1091" s="93"/>
    </row>
    <row r="1092" spans="1:2" ht="14.25" x14ac:dyDescent="0.2">
      <c r="A1092" s="111"/>
      <c r="B1092" s="93"/>
    </row>
    <row r="1093" spans="1:2" ht="14.25" x14ac:dyDescent="0.2">
      <c r="A1093" s="111"/>
      <c r="B1093" s="93"/>
    </row>
    <row r="1094" spans="1:2" ht="14.25" x14ac:dyDescent="0.2">
      <c r="A1094" s="111"/>
      <c r="B1094" s="93"/>
    </row>
    <row r="1095" spans="1:2" ht="14.25" x14ac:dyDescent="0.2">
      <c r="A1095" s="111"/>
      <c r="B1095" s="93"/>
    </row>
    <row r="1096" spans="1:2" ht="14.25" x14ac:dyDescent="0.2">
      <c r="A1096" s="111"/>
      <c r="B1096" s="93"/>
    </row>
    <row r="1097" spans="1:2" ht="14.25" x14ac:dyDescent="0.2">
      <c r="A1097" s="111"/>
      <c r="B1097" s="93"/>
    </row>
    <row r="1098" spans="1:2" ht="14.25" x14ac:dyDescent="0.2">
      <c r="A1098" s="111"/>
      <c r="B1098" s="93"/>
    </row>
    <row r="1099" spans="1:2" ht="14.25" x14ac:dyDescent="0.2">
      <c r="A1099" s="111"/>
      <c r="B1099" s="93"/>
    </row>
    <row r="1100" spans="1:2" ht="14.25" x14ac:dyDescent="0.2">
      <c r="A1100" s="111"/>
      <c r="B1100" s="93"/>
    </row>
    <row r="1101" spans="1:2" ht="14.25" x14ac:dyDescent="0.2">
      <c r="A1101" s="111"/>
      <c r="B1101" s="93"/>
    </row>
    <row r="1102" spans="1:2" ht="14.25" x14ac:dyDescent="0.2">
      <c r="A1102" s="111"/>
      <c r="B1102" s="93"/>
    </row>
    <row r="1103" spans="1:2" ht="14.25" x14ac:dyDescent="0.2">
      <c r="A1103" s="111"/>
      <c r="B1103" s="93"/>
    </row>
    <row r="1104" spans="1:2" ht="14.25" x14ac:dyDescent="0.2">
      <c r="A1104" s="111"/>
      <c r="B1104" s="93"/>
    </row>
    <row r="1105" spans="1:2" ht="14.25" x14ac:dyDescent="0.2">
      <c r="A1105" s="111"/>
      <c r="B1105" s="93"/>
    </row>
    <row r="1106" spans="1:2" ht="14.25" x14ac:dyDescent="0.2">
      <c r="A1106" s="111"/>
      <c r="B1106" s="93"/>
    </row>
    <row r="1107" spans="1:2" ht="14.25" x14ac:dyDescent="0.2">
      <c r="A1107" s="111"/>
      <c r="B1107" s="93"/>
    </row>
    <row r="1108" spans="1:2" ht="14.25" x14ac:dyDescent="0.2">
      <c r="A1108" s="111"/>
      <c r="B1108" s="93"/>
    </row>
    <row r="1109" spans="1:2" ht="14.25" x14ac:dyDescent="0.2">
      <c r="A1109" s="111"/>
      <c r="B1109" s="93"/>
    </row>
    <row r="1110" spans="1:2" ht="14.25" x14ac:dyDescent="0.2">
      <c r="A1110" s="111"/>
      <c r="B1110" s="93"/>
    </row>
    <row r="1111" spans="1:2" ht="14.25" x14ac:dyDescent="0.2">
      <c r="A1111" s="111"/>
      <c r="B1111" s="93"/>
    </row>
    <row r="1112" spans="1:2" ht="14.25" x14ac:dyDescent="0.2">
      <c r="A1112" s="111"/>
      <c r="B1112" s="93"/>
    </row>
    <row r="1113" spans="1:2" ht="14.25" x14ac:dyDescent="0.2">
      <c r="A1113" s="111"/>
      <c r="B1113" s="93"/>
    </row>
    <row r="1114" spans="1:2" ht="14.25" x14ac:dyDescent="0.2">
      <c r="A1114" s="111"/>
      <c r="B1114" s="93"/>
    </row>
    <row r="1115" spans="1:2" ht="14.25" x14ac:dyDescent="0.2">
      <c r="A1115" s="111"/>
      <c r="B1115" s="93"/>
    </row>
    <row r="1116" spans="1:2" ht="14.25" x14ac:dyDescent="0.2">
      <c r="A1116" s="111"/>
      <c r="B1116" s="93"/>
    </row>
    <row r="1117" spans="1:2" ht="14.25" x14ac:dyDescent="0.2">
      <c r="A1117" s="111"/>
      <c r="B1117" s="93"/>
    </row>
    <row r="1118" spans="1:2" ht="14.25" x14ac:dyDescent="0.2">
      <c r="A1118" s="111"/>
      <c r="B1118" s="93"/>
    </row>
    <row r="1119" spans="1:2" ht="14.25" x14ac:dyDescent="0.2">
      <c r="A1119" s="111"/>
      <c r="B1119" s="93"/>
    </row>
    <row r="1120" spans="1:2" ht="14.25" x14ac:dyDescent="0.2">
      <c r="A1120" s="111"/>
      <c r="B1120" s="93"/>
    </row>
    <row r="1121" spans="1:2" ht="14.25" x14ac:dyDescent="0.2">
      <c r="A1121" s="111"/>
      <c r="B1121" s="93"/>
    </row>
    <row r="1122" spans="1:2" ht="14.25" x14ac:dyDescent="0.2">
      <c r="A1122" s="111"/>
      <c r="B1122" s="93"/>
    </row>
    <row r="1123" spans="1:2" ht="14.25" x14ac:dyDescent="0.2">
      <c r="A1123" s="111"/>
      <c r="B1123" s="93"/>
    </row>
    <row r="1124" spans="1:2" ht="14.25" x14ac:dyDescent="0.2">
      <c r="A1124" s="111"/>
      <c r="B1124" s="93"/>
    </row>
    <row r="1125" spans="1:2" ht="14.25" x14ac:dyDescent="0.2">
      <c r="A1125" s="111"/>
      <c r="B1125" s="93"/>
    </row>
    <row r="1126" spans="1:2" ht="14.25" x14ac:dyDescent="0.2">
      <c r="A1126" s="111"/>
      <c r="B1126" s="93"/>
    </row>
    <row r="1127" spans="1:2" ht="14.25" x14ac:dyDescent="0.2">
      <c r="A1127" s="111"/>
      <c r="B1127" s="93"/>
    </row>
    <row r="1128" spans="1:2" ht="14.25" x14ac:dyDescent="0.2">
      <c r="A1128" s="111"/>
      <c r="B1128" s="93"/>
    </row>
    <row r="1129" spans="1:2" ht="14.25" x14ac:dyDescent="0.2">
      <c r="A1129" s="111"/>
      <c r="B1129" s="93"/>
    </row>
    <row r="1130" spans="1:2" ht="14.25" x14ac:dyDescent="0.2">
      <c r="A1130" s="111"/>
      <c r="B1130" s="93"/>
    </row>
    <row r="1131" spans="1:2" ht="14.25" x14ac:dyDescent="0.2">
      <c r="A1131" s="111"/>
      <c r="B1131" s="93"/>
    </row>
    <row r="1132" spans="1:2" ht="14.25" x14ac:dyDescent="0.2">
      <c r="A1132" s="111"/>
      <c r="B1132" s="93"/>
    </row>
    <row r="1133" spans="1:2" ht="14.25" x14ac:dyDescent="0.2">
      <c r="A1133" s="111"/>
      <c r="B1133" s="93"/>
    </row>
    <row r="1134" spans="1:2" ht="14.25" x14ac:dyDescent="0.2">
      <c r="A1134" s="111"/>
      <c r="B1134" s="93"/>
    </row>
    <row r="1135" spans="1:2" ht="14.25" x14ac:dyDescent="0.2">
      <c r="A1135" s="111"/>
      <c r="B1135" s="93"/>
    </row>
    <row r="1136" spans="1:2" ht="14.25" x14ac:dyDescent="0.2">
      <c r="A1136" s="111"/>
      <c r="B1136" s="93"/>
    </row>
    <row r="1137" spans="1:2" ht="14.25" x14ac:dyDescent="0.2">
      <c r="A1137" s="111"/>
      <c r="B1137" s="93"/>
    </row>
    <row r="1138" spans="1:2" ht="14.25" x14ac:dyDescent="0.2">
      <c r="A1138" s="111"/>
      <c r="B1138" s="93"/>
    </row>
    <row r="1139" spans="1:2" ht="14.25" x14ac:dyDescent="0.2">
      <c r="A1139" s="111"/>
      <c r="B1139" s="93"/>
    </row>
    <row r="1140" spans="1:2" ht="14.25" x14ac:dyDescent="0.2">
      <c r="A1140" s="111"/>
      <c r="B1140" s="93"/>
    </row>
    <row r="1141" spans="1:2" ht="14.25" x14ac:dyDescent="0.2">
      <c r="A1141" s="111"/>
      <c r="B1141" s="93"/>
    </row>
    <row r="1142" spans="1:2" ht="14.25" x14ac:dyDescent="0.2">
      <c r="A1142" s="111"/>
      <c r="B1142" s="93"/>
    </row>
    <row r="1143" spans="1:2" ht="14.25" x14ac:dyDescent="0.2">
      <c r="A1143" s="111"/>
      <c r="B1143" s="93"/>
    </row>
    <row r="1144" spans="1:2" ht="14.25" x14ac:dyDescent="0.2">
      <c r="A1144" s="111"/>
      <c r="B1144" s="93"/>
    </row>
    <row r="1145" spans="1:2" ht="14.25" x14ac:dyDescent="0.2">
      <c r="A1145" s="111"/>
      <c r="B1145" s="93"/>
    </row>
    <row r="1146" spans="1:2" ht="14.25" x14ac:dyDescent="0.2">
      <c r="A1146" s="111"/>
      <c r="B1146" s="93"/>
    </row>
    <row r="1147" spans="1:2" ht="14.25" x14ac:dyDescent="0.2">
      <c r="A1147" s="111"/>
      <c r="B1147" s="93"/>
    </row>
    <row r="1148" spans="1:2" ht="14.25" x14ac:dyDescent="0.2">
      <c r="A1148" s="111"/>
      <c r="B1148" s="93"/>
    </row>
    <row r="1149" spans="1:2" ht="14.25" x14ac:dyDescent="0.2">
      <c r="A1149" s="111"/>
      <c r="B1149" s="93"/>
    </row>
    <row r="1150" spans="1:2" ht="14.25" x14ac:dyDescent="0.2">
      <c r="A1150" s="111"/>
      <c r="B1150" s="93"/>
    </row>
    <row r="1151" spans="1:2" ht="14.25" x14ac:dyDescent="0.2">
      <c r="A1151" s="111"/>
      <c r="B1151" s="93"/>
    </row>
    <row r="1152" spans="1:2" ht="14.25" x14ac:dyDescent="0.2">
      <c r="A1152" s="111"/>
      <c r="B1152" s="93"/>
    </row>
    <row r="1153" spans="1:2" ht="14.25" x14ac:dyDescent="0.2">
      <c r="A1153" s="111"/>
      <c r="B1153" s="93"/>
    </row>
    <row r="1154" spans="1:2" ht="14.25" x14ac:dyDescent="0.2">
      <c r="A1154" s="111"/>
      <c r="B1154" s="93"/>
    </row>
    <row r="1155" spans="1:2" ht="14.25" x14ac:dyDescent="0.2">
      <c r="A1155" s="111"/>
      <c r="B1155" s="93"/>
    </row>
    <row r="1156" spans="1:2" ht="14.25" x14ac:dyDescent="0.2">
      <c r="A1156" s="111"/>
      <c r="B1156" s="93"/>
    </row>
    <row r="1157" spans="1:2" ht="14.25" x14ac:dyDescent="0.2">
      <c r="A1157" s="111"/>
      <c r="B1157" s="93"/>
    </row>
    <row r="1158" spans="1:2" ht="14.25" x14ac:dyDescent="0.2">
      <c r="A1158" s="111"/>
      <c r="B1158" s="93"/>
    </row>
    <row r="1159" spans="1:2" ht="14.25" x14ac:dyDescent="0.2">
      <c r="A1159" s="111"/>
      <c r="B1159" s="93"/>
    </row>
    <row r="1160" spans="1:2" ht="14.25" x14ac:dyDescent="0.2">
      <c r="A1160" s="111"/>
      <c r="B1160" s="93"/>
    </row>
    <row r="1161" spans="1:2" ht="14.25" x14ac:dyDescent="0.2">
      <c r="A1161" s="111"/>
      <c r="B1161" s="93"/>
    </row>
    <row r="1162" spans="1:2" ht="14.25" x14ac:dyDescent="0.2">
      <c r="A1162" s="111"/>
      <c r="B1162" s="93"/>
    </row>
    <row r="1163" spans="1:2" ht="14.25" x14ac:dyDescent="0.2">
      <c r="A1163" s="111"/>
      <c r="B1163" s="93"/>
    </row>
    <row r="1164" spans="1:2" ht="14.25" x14ac:dyDescent="0.2">
      <c r="A1164" s="111"/>
      <c r="B1164" s="93"/>
    </row>
    <row r="1165" spans="1:2" ht="14.25" x14ac:dyDescent="0.2">
      <c r="A1165" s="111"/>
      <c r="B1165" s="93"/>
    </row>
    <row r="1166" spans="1:2" ht="14.25" x14ac:dyDescent="0.2">
      <c r="A1166" s="111"/>
      <c r="B1166" s="93"/>
    </row>
    <row r="1167" spans="1:2" ht="14.25" x14ac:dyDescent="0.2">
      <c r="A1167" s="111"/>
      <c r="B1167" s="93"/>
    </row>
    <row r="1168" spans="1:2" ht="14.25" x14ac:dyDescent="0.2">
      <c r="A1168" s="111"/>
      <c r="B1168" s="93"/>
    </row>
    <row r="1169" spans="1:2" ht="14.25" x14ac:dyDescent="0.2">
      <c r="A1169" s="111"/>
      <c r="B1169" s="93"/>
    </row>
    <row r="1170" spans="1:2" ht="14.25" x14ac:dyDescent="0.2">
      <c r="A1170" s="111"/>
      <c r="B1170" s="93"/>
    </row>
    <row r="1171" spans="1:2" ht="14.25" x14ac:dyDescent="0.2">
      <c r="A1171" s="111"/>
      <c r="B1171" s="93"/>
    </row>
    <row r="1172" spans="1:2" ht="14.25" x14ac:dyDescent="0.2">
      <c r="A1172" s="111"/>
      <c r="B1172" s="93"/>
    </row>
    <row r="1173" spans="1:2" ht="14.25" x14ac:dyDescent="0.2">
      <c r="A1173" s="111"/>
      <c r="B1173" s="93"/>
    </row>
    <row r="1174" spans="1:2" ht="14.25" x14ac:dyDescent="0.2">
      <c r="A1174" s="111"/>
      <c r="B1174" s="93"/>
    </row>
    <row r="1175" spans="1:2" ht="14.25" x14ac:dyDescent="0.2">
      <c r="A1175" s="111"/>
      <c r="B1175" s="93"/>
    </row>
    <row r="1176" spans="1:2" ht="14.25" x14ac:dyDescent="0.2">
      <c r="A1176" s="111"/>
      <c r="B1176" s="93"/>
    </row>
    <row r="1177" spans="1:2" ht="14.25" x14ac:dyDescent="0.2">
      <c r="A1177" s="111"/>
      <c r="B1177" s="93"/>
    </row>
    <row r="1178" spans="1:2" ht="14.25" x14ac:dyDescent="0.2">
      <c r="A1178" s="111"/>
      <c r="B1178" s="93"/>
    </row>
    <row r="1179" spans="1:2" ht="14.25" x14ac:dyDescent="0.2">
      <c r="A1179" s="111"/>
      <c r="B1179" s="93"/>
    </row>
    <row r="1180" spans="1:2" ht="14.25" x14ac:dyDescent="0.2">
      <c r="A1180" s="111"/>
      <c r="B1180" s="93"/>
    </row>
    <row r="1181" spans="1:2" ht="14.25" x14ac:dyDescent="0.2">
      <c r="A1181" s="111"/>
      <c r="B1181" s="93"/>
    </row>
    <row r="1182" spans="1:2" ht="14.25" x14ac:dyDescent="0.2">
      <c r="A1182" s="111"/>
      <c r="B1182" s="93"/>
    </row>
    <row r="1183" spans="1:2" ht="14.25" x14ac:dyDescent="0.2">
      <c r="A1183" s="111"/>
      <c r="B1183" s="93"/>
    </row>
    <row r="1184" spans="1:2" ht="14.25" x14ac:dyDescent="0.2">
      <c r="A1184" s="111"/>
      <c r="B1184" s="93"/>
    </row>
    <row r="1185" spans="1:2" ht="14.25" x14ac:dyDescent="0.2">
      <c r="A1185" s="111"/>
      <c r="B1185" s="93"/>
    </row>
    <row r="1186" spans="1:2" ht="14.25" x14ac:dyDescent="0.2">
      <c r="A1186" s="111"/>
      <c r="B1186" s="93"/>
    </row>
    <row r="1187" spans="1:2" ht="14.25" x14ac:dyDescent="0.2">
      <c r="A1187" s="111"/>
      <c r="B1187" s="93"/>
    </row>
    <row r="1188" spans="1:2" ht="14.25" x14ac:dyDescent="0.2">
      <c r="A1188" s="111"/>
      <c r="B1188" s="93"/>
    </row>
    <row r="1189" spans="1:2" ht="14.25" x14ac:dyDescent="0.2">
      <c r="A1189" s="111"/>
      <c r="B1189" s="93"/>
    </row>
    <row r="1190" spans="1:2" ht="14.25" x14ac:dyDescent="0.2">
      <c r="A1190" s="111"/>
      <c r="B1190" s="93"/>
    </row>
    <row r="1191" spans="1:2" ht="14.25" x14ac:dyDescent="0.2">
      <c r="A1191" s="111"/>
      <c r="B1191" s="93"/>
    </row>
    <row r="1192" spans="1:2" ht="14.25" x14ac:dyDescent="0.2">
      <c r="A1192" s="111"/>
      <c r="B1192" s="93"/>
    </row>
    <row r="1193" spans="1:2" ht="14.25" x14ac:dyDescent="0.2">
      <c r="A1193" s="111"/>
      <c r="B1193" s="93"/>
    </row>
    <row r="1194" spans="1:2" ht="14.25" x14ac:dyDescent="0.2">
      <c r="A1194" s="111"/>
      <c r="B1194" s="93"/>
    </row>
    <row r="1195" spans="1:2" ht="14.25" x14ac:dyDescent="0.2">
      <c r="A1195" s="111"/>
      <c r="B1195" s="93"/>
    </row>
    <row r="1196" spans="1:2" ht="14.25" x14ac:dyDescent="0.2">
      <c r="A1196" s="111"/>
      <c r="B1196" s="93"/>
    </row>
    <row r="1197" spans="1:2" ht="14.25" x14ac:dyDescent="0.2">
      <c r="A1197" s="111"/>
      <c r="B1197" s="93"/>
    </row>
    <row r="1198" spans="1:2" ht="14.25" x14ac:dyDescent="0.2">
      <c r="A1198" s="111"/>
      <c r="B1198" s="93"/>
    </row>
    <row r="1199" spans="1:2" ht="14.25" x14ac:dyDescent="0.2">
      <c r="A1199" s="111"/>
      <c r="B1199" s="93"/>
    </row>
    <row r="1200" spans="1:2" ht="14.25" x14ac:dyDescent="0.2">
      <c r="A1200" s="111"/>
      <c r="B1200" s="93"/>
    </row>
    <row r="1201" spans="1:2" ht="14.25" x14ac:dyDescent="0.2">
      <c r="A1201" s="111"/>
      <c r="B1201" s="93"/>
    </row>
    <row r="1202" spans="1:2" ht="14.25" x14ac:dyDescent="0.2">
      <c r="A1202" s="111"/>
      <c r="B1202" s="93"/>
    </row>
    <row r="1203" spans="1:2" ht="14.25" x14ac:dyDescent="0.2">
      <c r="A1203" s="111"/>
      <c r="B1203" s="93"/>
    </row>
    <row r="1204" spans="1:2" ht="14.25" x14ac:dyDescent="0.2">
      <c r="A1204" s="111"/>
      <c r="B1204" s="93"/>
    </row>
    <row r="1205" spans="1:2" ht="14.25" x14ac:dyDescent="0.2">
      <c r="A1205" s="111"/>
      <c r="B1205" s="93"/>
    </row>
    <row r="1206" spans="1:2" ht="14.25" x14ac:dyDescent="0.2">
      <c r="A1206" s="111"/>
      <c r="B1206" s="93"/>
    </row>
    <row r="1207" spans="1:2" ht="14.25" x14ac:dyDescent="0.2">
      <c r="A1207" s="111"/>
      <c r="B1207" s="93"/>
    </row>
    <row r="1208" spans="1:2" ht="14.25" x14ac:dyDescent="0.2">
      <c r="A1208" s="111"/>
      <c r="B1208" s="93"/>
    </row>
    <row r="1209" spans="1:2" ht="14.25" x14ac:dyDescent="0.2">
      <c r="A1209" s="111"/>
      <c r="B1209" s="93"/>
    </row>
    <row r="1210" spans="1:2" ht="14.25" x14ac:dyDescent="0.2">
      <c r="A1210" s="111"/>
      <c r="B1210" s="93"/>
    </row>
    <row r="1211" spans="1:2" ht="14.25" x14ac:dyDescent="0.2">
      <c r="A1211" s="111"/>
      <c r="B1211" s="93"/>
    </row>
    <row r="1212" spans="1:2" ht="14.25" x14ac:dyDescent="0.2">
      <c r="A1212" s="111"/>
      <c r="B1212" s="93"/>
    </row>
    <row r="1213" spans="1:2" ht="14.25" x14ac:dyDescent="0.2">
      <c r="A1213" s="111"/>
      <c r="B1213" s="93"/>
    </row>
    <row r="1214" spans="1:2" ht="14.25" x14ac:dyDescent="0.2">
      <c r="A1214" s="111"/>
      <c r="B1214" s="93"/>
    </row>
    <row r="1215" spans="1:2" ht="14.25" x14ac:dyDescent="0.2">
      <c r="A1215" s="111"/>
      <c r="B1215" s="93"/>
    </row>
    <row r="1216" spans="1:2" ht="14.25" x14ac:dyDescent="0.2">
      <c r="A1216" s="111"/>
      <c r="B1216" s="93"/>
    </row>
    <row r="1217" spans="1:2" ht="14.25" x14ac:dyDescent="0.2">
      <c r="A1217" s="111"/>
      <c r="B1217" s="93"/>
    </row>
    <row r="1218" spans="1:2" ht="14.25" x14ac:dyDescent="0.2">
      <c r="A1218" s="111"/>
      <c r="B1218" s="93"/>
    </row>
    <row r="1219" spans="1:2" ht="14.25" x14ac:dyDescent="0.2">
      <c r="A1219" s="111"/>
      <c r="B1219" s="93"/>
    </row>
    <row r="1220" spans="1:2" ht="14.25" x14ac:dyDescent="0.2">
      <c r="A1220" s="111"/>
      <c r="B1220" s="93"/>
    </row>
    <row r="1221" spans="1:2" ht="14.25" x14ac:dyDescent="0.2">
      <c r="A1221" s="111"/>
      <c r="B1221" s="93"/>
    </row>
    <row r="1222" spans="1:2" ht="14.25" x14ac:dyDescent="0.2">
      <c r="A1222" s="111"/>
      <c r="B1222" s="93"/>
    </row>
    <row r="1223" spans="1:2" ht="14.25" x14ac:dyDescent="0.2">
      <c r="A1223" s="111"/>
      <c r="B1223" s="93"/>
    </row>
    <row r="1224" spans="1:2" ht="14.25" x14ac:dyDescent="0.2">
      <c r="A1224" s="111"/>
      <c r="B1224" s="93"/>
    </row>
    <row r="1225" spans="1:2" ht="14.25" x14ac:dyDescent="0.2">
      <c r="A1225" s="111"/>
      <c r="B1225" s="93"/>
    </row>
    <row r="1226" spans="1:2" ht="14.25" x14ac:dyDescent="0.2">
      <c r="A1226" s="111"/>
      <c r="B1226" s="93"/>
    </row>
    <row r="1227" spans="1:2" ht="14.25" x14ac:dyDescent="0.2">
      <c r="A1227" s="111"/>
      <c r="B1227" s="93"/>
    </row>
    <row r="1228" spans="1:2" ht="14.25" x14ac:dyDescent="0.2">
      <c r="A1228" s="111"/>
      <c r="B1228" s="93"/>
    </row>
    <row r="1229" spans="1:2" ht="14.25" x14ac:dyDescent="0.2">
      <c r="A1229" s="111"/>
      <c r="B1229" s="93"/>
    </row>
    <row r="1230" spans="1:2" ht="14.25" x14ac:dyDescent="0.2">
      <c r="A1230" s="111"/>
      <c r="B1230" s="93"/>
    </row>
    <row r="1231" spans="1:2" ht="14.25" x14ac:dyDescent="0.2">
      <c r="A1231" s="111"/>
      <c r="B1231" s="93"/>
    </row>
    <row r="1232" spans="1:2" ht="14.25" x14ac:dyDescent="0.2">
      <c r="A1232" s="111"/>
      <c r="B1232" s="93"/>
    </row>
    <row r="1233" spans="1:2" ht="14.25" x14ac:dyDescent="0.2">
      <c r="A1233" s="111"/>
      <c r="B1233" s="93"/>
    </row>
    <row r="1234" spans="1:2" ht="14.25" x14ac:dyDescent="0.2">
      <c r="A1234" s="111"/>
      <c r="B1234" s="93"/>
    </row>
    <row r="1235" spans="1:2" ht="14.25" x14ac:dyDescent="0.2">
      <c r="A1235" s="111"/>
      <c r="B1235" s="93"/>
    </row>
    <row r="1236" spans="1:2" ht="14.25" x14ac:dyDescent="0.2">
      <c r="A1236" s="111"/>
      <c r="B1236" s="93"/>
    </row>
    <row r="1237" spans="1:2" ht="14.25" x14ac:dyDescent="0.2">
      <c r="A1237" s="111"/>
      <c r="B1237" s="93"/>
    </row>
    <row r="1238" spans="1:2" ht="14.25" x14ac:dyDescent="0.2">
      <c r="A1238" s="111"/>
      <c r="B1238" s="93"/>
    </row>
    <row r="1239" spans="1:2" ht="14.25" x14ac:dyDescent="0.2">
      <c r="A1239" s="111"/>
      <c r="B1239" s="93"/>
    </row>
    <row r="1240" spans="1:2" ht="14.25" x14ac:dyDescent="0.2">
      <c r="A1240" s="111"/>
      <c r="B1240" s="93"/>
    </row>
    <row r="1241" spans="1:2" ht="14.25" x14ac:dyDescent="0.2">
      <c r="A1241" s="111"/>
      <c r="B1241" s="93"/>
    </row>
    <row r="1242" spans="1:2" ht="14.25" x14ac:dyDescent="0.2">
      <c r="A1242" s="111"/>
      <c r="B1242" s="93"/>
    </row>
    <row r="1243" spans="1:2" ht="14.25" x14ac:dyDescent="0.2">
      <c r="A1243" s="111"/>
      <c r="B1243" s="93"/>
    </row>
    <row r="1244" spans="1:2" ht="14.25" x14ac:dyDescent="0.2">
      <c r="A1244" s="111"/>
      <c r="B1244" s="93"/>
    </row>
    <row r="1245" spans="1:2" ht="14.25" x14ac:dyDescent="0.2">
      <c r="A1245" s="111"/>
      <c r="B1245" s="93"/>
    </row>
    <row r="1246" spans="1:2" ht="14.25" x14ac:dyDescent="0.2">
      <c r="A1246" s="111"/>
      <c r="B1246" s="93"/>
    </row>
    <row r="1247" spans="1:2" ht="14.25" x14ac:dyDescent="0.2">
      <c r="A1247" s="111"/>
      <c r="B1247" s="93"/>
    </row>
    <row r="1248" spans="1:2" ht="14.25" x14ac:dyDescent="0.2">
      <c r="A1248" s="111"/>
      <c r="B1248" s="93"/>
    </row>
    <row r="1249" spans="1:2" ht="14.25" x14ac:dyDescent="0.2">
      <c r="A1249" s="111"/>
      <c r="B1249" s="93"/>
    </row>
    <row r="1250" spans="1:2" ht="14.25" x14ac:dyDescent="0.2">
      <c r="A1250" s="111"/>
      <c r="B1250" s="93"/>
    </row>
    <row r="1251" spans="1:2" ht="14.25" x14ac:dyDescent="0.2">
      <c r="A1251" s="111"/>
      <c r="B1251" s="93"/>
    </row>
    <row r="1252" spans="1:2" ht="14.25" x14ac:dyDescent="0.2">
      <c r="A1252" s="111"/>
      <c r="B1252" s="93"/>
    </row>
    <row r="1253" spans="1:2" ht="14.25" x14ac:dyDescent="0.2">
      <c r="A1253" s="111"/>
      <c r="B1253" s="93"/>
    </row>
    <row r="1254" spans="1:2" ht="14.25" x14ac:dyDescent="0.2">
      <c r="A1254" s="111"/>
      <c r="B1254" s="93"/>
    </row>
    <row r="1255" spans="1:2" ht="14.25" x14ac:dyDescent="0.2">
      <c r="A1255" s="111"/>
      <c r="B1255" s="93"/>
    </row>
    <row r="1256" spans="1:2" ht="14.25" x14ac:dyDescent="0.2">
      <c r="A1256" s="111"/>
      <c r="B1256" s="93"/>
    </row>
    <row r="1257" spans="1:2" ht="14.25" x14ac:dyDescent="0.2">
      <c r="A1257" s="111"/>
      <c r="B1257" s="93"/>
    </row>
    <row r="1258" spans="1:2" ht="14.25" x14ac:dyDescent="0.2">
      <c r="A1258" s="111"/>
      <c r="B1258" s="93"/>
    </row>
    <row r="1259" spans="1:2" ht="14.25" x14ac:dyDescent="0.2">
      <c r="A1259" s="111"/>
      <c r="B1259" s="93"/>
    </row>
    <row r="1260" spans="1:2" ht="14.25" x14ac:dyDescent="0.2">
      <c r="A1260" s="111"/>
      <c r="B1260" s="93"/>
    </row>
    <row r="1261" spans="1:2" ht="14.25" x14ac:dyDescent="0.2">
      <c r="A1261" s="111"/>
      <c r="B1261" s="93"/>
    </row>
    <row r="1262" spans="1:2" ht="14.25" x14ac:dyDescent="0.2">
      <c r="A1262" s="111"/>
      <c r="B1262" s="93"/>
    </row>
    <row r="1263" spans="1:2" ht="14.25" x14ac:dyDescent="0.2">
      <c r="A1263" s="111"/>
      <c r="B1263" s="93"/>
    </row>
    <row r="1264" spans="1:2" ht="14.25" x14ac:dyDescent="0.2">
      <c r="A1264" s="111"/>
      <c r="B1264" s="93"/>
    </row>
    <row r="1265" spans="1:2" ht="14.25" x14ac:dyDescent="0.2">
      <c r="A1265" s="111"/>
      <c r="B1265" s="93"/>
    </row>
    <row r="1266" spans="1:2" ht="14.25" x14ac:dyDescent="0.2">
      <c r="A1266" s="111"/>
      <c r="B1266" s="93"/>
    </row>
    <row r="1267" spans="1:2" ht="14.25" x14ac:dyDescent="0.2">
      <c r="A1267" s="111"/>
      <c r="B1267" s="93"/>
    </row>
    <row r="1268" spans="1:2" ht="14.25" x14ac:dyDescent="0.2">
      <c r="A1268" s="111"/>
      <c r="B1268" s="93"/>
    </row>
    <row r="1269" spans="1:2" ht="14.25" x14ac:dyDescent="0.2">
      <c r="A1269" s="111"/>
      <c r="B1269" s="93"/>
    </row>
    <row r="1270" spans="1:2" ht="14.25" x14ac:dyDescent="0.2">
      <c r="A1270" s="111"/>
      <c r="B1270" s="93"/>
    </row>
    <row r="1271" spans="1:2" ht="14.25" x14ac:dyDescent="0.2">
      <c r="A1271" s="111"/>
      <c r="B1271" s="93"/>
    </row>
    <row r="1272" spans="1:2" ht="14.25" x14ac:dyDescent="0.2">
      <c r="A1272" s="111"/>
      <c r="B1272" s="93"/>
    </row>
    <row r="1273" spans="1:2" ht="14.25" x14ac:dyDescent="0.2">
      <c r="A1273" s="111"/>
      <c r="B1273" s="93"/>
    </row>
    <row r="1274" spans="1:2" ht="14.25" x14ac:dyDescent="0.2">
      <c r="A1274" s="111"/>
      <c r="B1274" s="93"/>
    </row>
    <row r="1275" spans="1:2" ht="14.25" x14ac:dyDescent="0.2">
      <c r="A1275" s="111"/>
      <c r="B1275" s="93"/>
    </row>
    <row r="1276" spans="1:2" ht="14.25" x14ac:dyDescent="0.2">
      <c r="A1276" s="111"/>
      <c r="B1276" s="93"/>
    </row>
    <row r="1277" spans="1:2" ht="14.25" x14ac:dyDescent="0.2">
      <c r="A1277" s="111"/>
      <c r="B1277" s="93"/>
    </row>
    <row r="1278" spans="1:2" ht="14.25" x14ac:dyDescent="0.2">
      <c r="A1278" s="111"/>
      <c r="B1278" s="93"/>
    </row>
    <row r="1279" spans="1:2" ht="14.25" x14ac:dyDescent="0.2">
      <c r="A1279" s="111"/>
      <c r="B1279" s="93"/>
    </row>
    <row r="1280" spans="1:2" ht="14.25" x14ac:dyDescent="0.2">
      <c r="A1280" s="111"/>
      <c r="B1280" s="93"/>
    </row>
    <row r="1281" spans="1:2" ht="14.25" x14ac:dyDescent="0.2">
      <c r="A1281" s="111"/>
      <c r="B1281" s="93"/>
    </row>
    <row r="1282" spans="1:2" ht="14.25" x14ac:dyDescent="0.2">
      <c r="A1282" s="111"/>
      <c r="B1282" s="93"/>
    </row>
    <row r="1283" spans="1:2" ht="14.25" x14ac:dyDescent="0.2">
      <c r="A1283" s="111"/>
      <c r="B1283" s="93"/>
    </row>
    <row r="1284" spans="1:2" ht="14.25" x14ac:dyDescent="0.2">
      <c r="A1284" s="111"/>
      <c r="B1284" s="93"/>
    </row>
    <row r="1285" spans="1:2" ht="14.25" x14ac:dyDescent="0.2">
      <c r="A1285" s="111"/>
      <c r="B1285" s="93"/>
    </row>
    <row r="1286" spans="1:2" ht="14.25" x14ac:dyDescent="0.2">
      <c r="A1286" s="111"/>
      <c r="B1286" s="93"/>
    </row>
    <row r="1287" spans="1:2" ht="14.25" x14ac:dyDescent="0.2">
      <c r="A1287" s="111"/>
      <c r="B1287" s="93"/>
    </row>
    <row r="1288" spans="1:2" ht="14.25" x14ac:dyDescent="0.2">
      <c r="A1288" s="111"/>
      <c r="B1288" s="93"/>
    </row>
    <row r="1289" spans="1:2" ht="14.25" x14ac:dyDescent="0.2">
      <c r="A1289" s="111"/>
      <c r="B1289" s="93"/>
    </row>
    <row r="1290" spans="1:2" ht="14.25" x14ac:dyDescent="0.2">
      <c r="A1290" s="111"/>
      <c r="B1290" s="93"/>
    </row>
    <row r="1291" spans="1:2" ht="14.25" x14ac:dyDescent="0.2">
      <c r="A1291" s="111"/>
      <c r="B1291" s="93"/>
    </row>
    <row r="1292" spans="1:2" ht="14.25" x14ac:dyDescent="0.2">
      <c r="A1292" s="111"/>
      <c r="B1292" s="93"/>
    </row>
    <row r="1293" spans="1:2" ht="14.25" x14ac:dyDescent="0.2">
      <c r="A1293" s="111"/>
      <c r="B1293" s="93"/>
    </row>
    <row r="1294" spans="1:2" ht="14.25" x14ac:dyDescent="0.2">
      <c r="A1294" s="111"/>
      <c r="B1294" s="93"/>
    </row>
    <row r="1295" spans="1:2" ht="14.25" x14ac:dyDescent="0.2">
      <c r="A1295" s="111"/>
      <c r="B1295" s="93"/>
    </row>
    <row r="1296" spans="1:2" ht="14.25" x14ac:dyDescent="0.2">
      <c r="A1296" s="111"/>
      <c r="B1296" s="93"/>
    </row>
    <row r="1297" spans="1:2" ht="14.25" x14ac:dyDescent="0.2">
      <c r="A1297" s="111"/>
      <c r="B1297" s="93"/>
    </row>
    <row r="1298" spans="1:2" ht="14.25" x14ac:dyDescent="0.2">
      <c r="A1298" s="111"/>
      <c r="B1298" s="93"/>
    </row>
    <row r="1299" spans="1:2" ht="14.25" x14ac:dyDescent="0.2">
      <c r="A1299" s="111"/>
      <c r="B1299" s="93"/>
    </row>
    <row r="1300" spans="1:2" ht="14.25" x14ac:dyDescent="0.2">
      <c r="A1300" s="111"/>
      <c r="B1300" s="93"/>
    </row>
    <row r="1301" spans="1:2" ht="14.25" x14ac:dyDescent="0.2">
      <c r="A1301" s="111"/>
      <c r="B1301" s="93"/>
    </row>
    <row r="1302" spans="1:2" ht="14.25" x14ac:dyDescent="0.2">
      <c r="A1302" s="111"/>
      <c r="B1302" s="93"/>
    </row>
    <row r="1303" spans="1:2" ht="14.25" x14ac:dyDescent="0.2">
      <c r="A1303" s="111"/>
      <c r="B1303" s="93"/>
    </row>
    <row r="1304" spans="1:2" ht="14.25" x14ac:dyDescent="0.2">
      <c r="A1304" s="111"/>
      <c r="B1304" s="93"/>
    </row>
    <row r="1305" spans="1:2" ht="14.25" x14ac:dyDescent="0.2">
      <c r="A1305" s="111"/>
      <c r="B1305" s="93"/>
    </row>
    <row r="1306" spans="1:2" ht="14.25" x14ac:dyDescent="0.2">
      <c r="A1306" s="111"/>
      <c r="B1306" s="93"/>
    </row>
    <row r="1307" spans="1:2" ht="14.25" x14ac:dyDescent="0.2">
      <c r="A1307" s="111"/>
      <c r="B1307" s="93"/>
    </row>
    <row r="1308" spans="1:2" ht="14.25" x14ac:dyDescent="0.2">
      <c r="A1308" s="111"/>
      <c r="B1308" s="93"/>
    </row>
    <row r="1309" spans="1:2" ht="14.25" x14ac:dyDescent="0.2">
      <c r="A1309" s="111"/>
      <c r="B1309" s="93"/>
    </row>
    <row r="1310" spans="1:2" ht="14.25" x14ac:dyDescent="0.2">
      <c r="A1310" s="111"/>
      <c r="B1310" s="93"/>
    </row>
    <row r="1311" spans="1:2" ht="14.25" x14ac:dyDescent="0.2">
      <c r="A1311" s="111"/>
      <c r="B1311" s="93"/>
    </row>
    <row r="1312" spans="1:2" ht="14.25" x14ac:dyDescent="0.2">
      <c r="A1312" s="111"/>
      <c r="B1312" s="93"/>
    </row>
    <row r="1313" spans="1:2" ht="14.25" x14ac:dyDescent="0.2">
      <c r="A1313" s="111"/>
      <c r="B1313" s="93"/>
    </row>
    <row r="1314" spans="1:2" ht="14.25" x14ac:dyDescent="0.2">
      <c r="A1314" s="111"/>
      <c r="B1314" s="93"/>
    </row>
    <row r="1315" spans="1:2" ht="14.25" x14ac:dyDescent="0.2">
      <c r="A1315" s="111"/>
      <c r="B1315" s="93"/>
    </row>
    <row r="1316" spans="1:2" ht="14.25" x14ac:dyDescent="0.2">
      <c r="A1316" s="111"/>
      <c r="B1316" s="93"/>
    </row>
    <row r="1317" spans="1:2" ht="14.25" x14ac:dyDescent="0.2">
      <c r="A1317" s="111"/>
      <c r="B1317" s="93"/>
    </row>
    <row r="1318" spans="1:2" ht="14.25" x14ac:dyDescent="0.2">
      <c r="A1318" s="111"/>
      <c r="B1318" s="93"/>
    </row>
    <row r="1319" spans="1:2" ht="14.25" x14ac:dyDescent="0.2">
      <c r="A1319" s="111"/>
      <c r="B1319" s="93"/>
    </row>
    <row r="1320" spans="1:2" ht="14.25" x14ac:dyDescent="0.2">
      <c r="A1320" s="111"/>
      <c r="B1320" s="93"/>
    </row>
    <row r="1321" spans="1:2" ht="14.25" x14ac:dyDescent="0.2">
      <c r="A1321" s="111"/>
      <c r="B1321" s="93"/>
    </row>
    <row r="1322" spans="1:2" ht="14.25" x14ac:dyDescent="0.2">
      <c r="A1322" s="111"/>
      <c r="B1322" s="93"/>
    </row>
    <row r="1323" spans="1:2" ht="14.25" x14ac:dyDescent="0.2">
      <c r="A1323" s="111"/>
      <c r="B1323" s="93"/>
    </row>
    <row r="1324" spans="1:2" ht="14.25" x14ac:dyDescent="0.2">
      <c r="A1324" s="111"/>
      <c r="B1324" s="93"/>
    </row>
    <row r="1325" spans="1:2" ht="14.25" x14ac:dyDescent="0.2">
      <c r="A1325" s="111"/>
      <c r="B1325" s="93"/>
    </row>
    <row r="1326" spans="1:2" ht="14.25" x14ac:dyDescent="0.2">
      <c r="A1326" s="111"/>
      <c r="B1326" s="93"/>
    </row>
    <row r="1327" spans="1:2" ht="14.25" x14ac:dyDescent="0.2">
      <c r="A1327" s="111"/>
      <c r="B1327" s="93"/>
    </row>
    <row r="1328" spans="1:2" ht="14.25" x14ac:dyDescent="0.2">
      <c r="A1328" s="111"/>
      <c r="B1328" s="93"/>
    </row>
    <row r="1329" spans="1:2" ht="14.25" x14ac:dyDescent="0.2">
      <c r="A1329" s="111"/>
      <c r="B1329" s="93"/>
    </row>
    <row r="1330" spans="1:2" ht="14.25" x14ac:dyDescent="0.2">
      <c r="A1330" s="111"/>
      <c r="B1330" s="93"/>
    </row>
    <row r="1331" spans="1:2" ht="14.25" x14ac:dyDescent="0.2">
      <c r="A1331" s="111"/>
      <c r="B1331" s="93"/>
    </row>
    <row r="1332" spans="1:2" ht="14.25" x14ac:dyDescent="0.2">
      <c r="A1332" s="111"/>
      <c r="B1332" s="93"/>
    </row>
    <row r="1333" spans="1:2" ht="14.25" x14ac:dyDescent="0.2">
      <c r="A1333" s="111"/>
      <c r="B1333" s="93"/>
    </row>
    <row r="1334" spans="1:2" ht="14.25" x14ac:dyDescent="0.2">
      <c r="A1334" s="111"/>
      <c r="B1334" s="93"/>
    </row>
    <row r="1335" spans="1:2" ht="14.25" x14ac:dyDescent="0.2">
      <c r="A1335" s="111"/>
      <c r="B1335" s="93"/>
    </row>
    <row r="1336" spans="1:2" ht="14.25" x14ac:dyDescent="0.2">
      <c r="A1336" s="111"/>
      <c r="B1336" s="93"/>
    </row>
    <row r="1337" spans="1:2" ht="14.25" x14ac:dyDescent="0.2">
      <c r="A1337" s="111"/>
      <c r="B1337" s="93"/>
    </row>
    <row r="1338" spans="1:2" ht="14.25" x14ac:dyDescent="0.2">
      <c r="A1338" s="111"/>
      <c r="B1338" s="93"/>
    </row>
    <row r="1339" spans="1:2" ht="14.25" x14ac:dyDescent="0.2">
      <c r="A1339" s="111"/>
      <c r="B1339" s="93"/>
    </row>
    <row r="1340" spans="1:2" ht="14.25" x14ac:dyDescent="0.2">
      <c r="A1340" s="111"/>
      <c r="B1340" s="93"/>
    </row>
    <row r="1341" spans="1:2" ht="14.25" x14ac:dyDescent="0.2">
      <c r="A1341" s="111"/>
      <c r="B1341" s="93"/>
    </row>
    <row r="1342" spans="1:2" ht="14.25" x14ac:dyDescent="0.2">
      <c r="A1342" s="111"/>
      <c r="B1342" s="93"/>
    </row>
    <row r="1343" spans="1:2" ht="14.25" x14ac:dyDescent="0.2">
      <c r="A1343" s="111"/>
      <c r="B1343" s="93"/>
    </row>
    <row r="1344" spans="1:2" ht="14.25" x14ac:dyDescent="0.2">
      <c r="A1344" s="111"/>
      <c r="B1344" s="93"/>
    </row>
    <row r="1345" spans="1:2" ht="14.25" x14ac:dyDescent="0.2">
      <c r="A1345" s="111"/>
      <c r="B1345" s="93"/>
    </row>
    <row r="1346" spans="1:2" ht="14.25" x14ac:dyDescent="0.2">
      <c r="A1346" s="111"/>
      <c r="B1346" s="93"/>
    </row>
    <row r="1347" spans="1:2" ht="14.25" x14ac:dyDescent="0.2">
      <c r="A1347" s="111"/>
      <c r="B1347" s="93"/>
    </row>
    <row r="1348" spans="1:2" ht="14.25" x14ac:dyDescent="0.2">
      <c r="A1348" s="111"/>
      <c r="B1348" s="93"/>
    </row>
    <row r="1349" spans="1:2" ht="14.25" x14ac:dyDescent="0.2">
      <c r="A1349" s="111"/>
      <c r="B1349" s="93"/>
    </row>
    <row r="1350" spans="1:2" ht="14.25" x14ac:dyDescent="0.2">
      <c r="A1350" s="111"/>
      <c r="B1350" s="93"/>
    </row>
    <row r="1351" spans="1:2" ht="14.25" x14ac:dyDescent="0.2">
      <c r="A1351" s="111"/>
      <c r="B1351" s="93"/>
    </row>
    <row r="1352" spans="1:2" ht="14.25" x14ac:dyDescent="0.2">
      <c r="A1352" s="111"/>
      <c r="B1352" s="93"/>
    </row>
    <row r="1353" spans="1:2" ht="14.25" x14ac:dyDescent="0.2">
      <c r="A1353" s="111"/>
      <c r="B1353" s="93"/>
    </row>
    <row r="1354" spans="1:2" ht="14.25" x14ac:dyDescent="0.2">
      <c r="A1354" s="111"/>
      <c r="B1354" s="93"/>
    </row>
    <row r="1355" spans="1:2" ht="14.25" x14ac:dyDescent="0.2">
      <c r="A1355" s="111"/>
      <c r="B1355" s="93"/>
    </row>
    <row r="1356" spans="1:2" ht="14.25" x14ac:dyDescent="0.2">
      <c r="A1356" s="111"/>
      <c r="B1356" s="93"/>
    </row>
    <row r="1357" spans="1:2" ht="14.25" x14ac:dyDescent="0.2">
      <c r="A1357" s="111"/>
      <c r="B1357" s="93"/>
    </row>
    <row r="1358" spans="1:2" ht="14.25" x14ac:dyDescent="0.2">
      <c r="A1358" s="111"/>
      <c r="B1358" s="93"/>
    </row>
    <row r="1359" spans="1:2" ht="14.25" x14ac:dyDescent="0.2">
      <c r="A1359" s="111"/>
      <c r="B1359" s="93"/>
    </row>
    <row r="1360" spans="1:2" ht="14.25" x14ac:dyDescent="0.2">
      <c r="A1360" s="111"/>
      <c r="B1360" s="93"/>
    </row>
    <row r="1361" spans="1:2" ht="14.25" x14ac:dyDescent="0.2">
      <c r="A1361" s="111"/>
      <c r="B1361" s="93"/>
    </row>
    <row r="1362" spans="1:2" ht="14.25" x14ac:dyDescent="0.2">
      <c r="A1362" s="111"/>
      <c r="B1362" s="93"/>
    </row>
    <row r="1363" spans="1:2" ht="14.25" x14ac:dyDescent="0.2">
      <c r="A1363" s="111"/>
      <c r="B1363" s="93"/>
    </row>
    <row r="1364" spans="1:2" ht="14.25" x14ac:dyDescent="0.2">
      <c r="A1364" s="111"/>
      <c r="B1364" s="93"/>
    </row>
    <row r="1365" spans="1:2" ht="14.25" x14ac:dyDescent="0.2">
      <c r="A1365" s="111"/>
      <c r="B1365" s="93"/>
    </row>
    <row r="1366" spans="1:2" ht="14.25" x14ac:dyDescent="0.2">
      <c r="A1366" s="111"/>
      <c r="B1366" s="93"/>
    </row>
    <row r="1367" spans="1:2" ht="14.25" x14ac:dyDescent="0.2">
      <c r="A1367" s="111"/>
      <c r="B1367" s="93"/>
    </row>
    <row r="1368" spans="1:2" ht="14.25" x14ac:dyDescent="0.2">
      <c r="A1368" s="111"/>
      <c r="B1368" s="93"/>
    </row>
    <row r="1369" spans="1:2" ht="14.25" x14ac:dyDescent="0.2">
      <c r="A1369" s="111"/>
      <c r="B1369" s="93"/>
    </row>
    <row r="1370" spans="1:2" ht="14.25" x14ac:dyDescent="0.2">
      <c r="A1370" s="111"/>
      <c r="B1370" s="93"/>
    </row>
    <row r="1371" spans="1:2" ht="14.25" x14ac:dyDescent="0.2">
      <c r="A1371" s="111"/>
      <c r="B1371" s="93"/>
    </row>
    <row r="1372" spans="1:2" ht="14.25" x14ac:dyDescent="0.2">
      <c r="A1372" s="111"/>
      <c r="B1372" s="93"/>
    </row>
    <row r="1373" spans="1:2" ht="14.25" x14ac:dyDescent="0.2">
      <c r="A1373" s="111"/>
      <c r="B1373" s="93"/>
    </row>
    <row r="1374" spans="1:2" ht="14.25" x14ac:dyDescent="0.2">
      <c r="A1374" s="111"/>
      <c r="B1374" s="93"/>
    </row>
    <row r="1375" spans="1:2" ht="14.25" x14ac:dyDescent="0.2">
      <c r="A1375" s="111"/>
      <c r="B1375" s="93"/>
    </row>
    <row r="1376" spans="1:2" ht="14.25" x14ac:dyDescent="0.2">
      <c r="A1376" s="111"/>
      <c r="B1376" s="93"/>
    </row>
    <row r="1377" spans="1:2" ht="14.25" x14ac:dyDescent="0.2">
      <c r="A1377" s="111"/>
      <c r="B1377" s="93"/>
    </row>
    <row r="1378" spans="1:2" ht="14.25" x14ac:dyDescent="0.2">
      <c r="A1378" s="111"/>
      <c r="B1378" s="93"/>
    </row>
    <row r="1379" spans="1:2" ht="14.25" x14ac:dyDescent="0.2">
      <c r="A1379" s="111"/>
      <c r="B1379" s="93"/>
    </row>
    <row r="1380" spans="1:2" ht="14.25" x14ac:dyDescent="0.2">
      <c r="A1380" s="111"/>
      <c r="B1380" s="93"/>
    </row>
    <row r="1381" spans="1:2" ht="14.25" x14ac:dyDescent="0.2">
      <c r="A1381" s="111"/>
      <c r="B1381" s="93"/>
    </row>
    <row r="1382" spans="1:2" ht="14.25" x14ac:dyDescent="0.2">
      <c r="A1382" s="111"/>
      <c r="B1382" s="93"/>
    </row>
    <row r="1383" spans="1:2" ht="14.25" x14ac:dyDescent="0.2">
      <c r="A1383" s="111"/>
      <c r="B1383" s="93"/>
    </row>
    <row r="1384" spans="1:2" ht="14.25" x14ac:dyDescent="0.2">
      <c r="A1384" s="111"/>
      <c r="B1384" s="93"/>
    </row>
    <row r="1385" spans="1:2" ht="14.25" x14ac:dyDescent="0.2">
      <c r="A1385" s="111"/>
      <c r="B1385" s="93"/>
    </row>
    <row r="1386" spans="1:2" ht="14.25" x14ac:dyDescent="0.2">
      <c r="A1386" s="111"/>
      <c r="B1386" s="93"/>
    </row>
    <row r="1387" spans="1:2" ht="14.25" x14ac:dyDescent="0.2">
      <c r="A1387" s="111"/>
      <c r="B1387" s="93"/>
    </row>
    <row r="1388" spans="1:2" ht="14.25" x14ac:dyDescent="0.2">
      <c r="A1388" s="111"/>
      <c r="B1388" s="93"/>
    </row>
    <row r="1389" spans="1:2" ht="14.25" x14ac:dyDescent="0.2">
      <c r="A1389" s="111"/>
      <c r="B1389" s="93"/>
    </row>
    <row r="1390" spans="1:2" ht="14.25" x14ac:dyDescent="0.2">
      <c r="A1390" s="111"/>
      <c r="B1390" s="93"/>
    </row>
    <row r="1391" spans="1:2" ht="14.25" x14ac:dyDescent="0.2">
      <c r="A1391" s="111"/>
      <c r="B1391" s="93"/>
    </row>
    <row r="1392" spans="1:2" ht="14.25" x14ac:dyDescent="0.2">
      <c r="A1392" s="111"/>
      <c r="B1392" s="93"/>
    </row>
    <row r="1393" spans="1:2" ht="14.25" x14ac:dyDescent="0.2">
      <c r="A1393" s="111"/>
      <c r="B1393" s="93"/>
    </row>
    <row r="1394" spans="1:2" ht="14.25" x14ac:dyDescent="0.2">
      <c r="A1394" s="111"/>
      <c r="B1394" s="93"/>
    </row>
    <row r="1395" spans="1:2" ht="14.25" x14ac:dyDescent="0.2">
      <c r="A1395" s="111"/>
      <c r="B1395" s="93"/>
    </row>
    <row r="1396" spans="1:2" ht="14.25" x14ac:dyDescent="0.2">
      <c r="A1396" s="111"/>
      <c r="B1396" s="93"/>
    </row>
    <row r="1397" spans="1:2" ht="14.25" x14ac:dyDescent="0.2">
      <c r="A1397" s="111"/>
      <c r="B1397" s="93"/>
    </row>
    <row r="1398" spans="1:2" ht="14.25" x14ac:dyDescent="0.2">
      <c r="A1398" s="111"/>
      <c r="B1398" s="93"/>
    </row>
    <row r="1399" spans="1:2" ht="14.25" x14ac:dyDescent="0.2">
      <c r="A1399" s="111"/>
      <c r="B1399" s="93"/>
    </row>
    <row r="1400" spans="1:2" ht="14.25" x14ac:dyDescent="0.2">
      <c r="A1400" s="111"/>
      <c r="B1400" s="93"/>
    </row>
    <row r="1401" spans="1:2" ht="14.25" x14ac:dyDescent="0.2">
      <c r="A1401" s="111"/>
      <c r="B1401" s="93"/>
    </row>
    <row r="1402" spans="1:2" ht="14.25" x14ac:dyDescent="0.2">
      <c r="A1402" s="111"/>
      <c r="B1402" s="93"/>
    </row>
    <row r="1403" spans="1:2" ht="14.25" x14ac:dyDescent="0.2">
      <c r="A1403" s="111"/>
      <c r="B1403" s="93"/>
    </row>
    <row r="1404" spans="1:2" ht="14.25" x14ac:dyDescent="0.2">
      <c r="A1404" s="111"/>
      <c r="B1404" s="93"/>
    </row>
    <row r="1405" spans="1:2" ht="14.25" x14ac:dyDescent="0.2">
      <c r="A1405" s="111"/>
      <c r="B1405" s="93"/>
    </row>
    <row r="1406" spans="1:2" ht="14.25" x14ac:dyDescent="0.2">
      <c r="A1406" s="111"/>
      <c r="B1406" s="93"/>
    </row>
    <row r="1407" spans="1:2" ht="14.25" x14ac:dyDescent="0.2">
      <c r="A1407" s="111"/>
      <c r="B1407" s="93"/>
    </row>
    <row r="1408" spans="1:2" ht="14.25" x14ac:dyDescent="0.2">
      <c r="A1408" s="111"/>
      <c r="B1408" s="93"/>
    </row>
    <row r="1409" spans="1:2" ht="14.25" x14ac:dyDescent="0.2">
      <c r="A1409" s="111"/>
      <c r="B1409" s="93"/>
    </row>
    <row r="1410" spans="1:2" ht="14.25" x14ac:dyDescent="0.2">
      <c r="A1410" s="111"/>
      <c r="B1410" s="93"/>
    </row>
    <row r="1411" spans="1:2" ht="14.25" x14ac:dyDescent="0.2">
      <c r="A1411" s="111"/>
      <c r="B1411" s="93"/>
    </row>
    <row r="1412" spans="1:2" ht="14.25" x14ac:dyDescent="0.2">
      <c r="A1412" s="111"/>
      <c r="B1412" s="93"/>
    </row>
    <row r="1413" spans="1:2" ht="14.25" x14ac:dyDescent="0.2">
      <c r="A1413" s="111"/>
      <c r="B1413" s="93"/>
    </row>
    <row r="1414" spans="1:2" ht="14.25" x14ac:dyDescent="0.2">
      <c r="A1414" s="111"/>
      <c r="B1414" s="93"/>
    </row>
    <row r="1415" spans="1:2" ht="14.25" x14ac:dyDescent="0.2">
      <c r="A1415" s="111"/>
      <c r="B1415" s="93"/>
    </row>
    <row r="1416" spans="1:2" ht="14.25" x14ac:dyDescent="0.2">
      <c r="A1416" s="111"/>
      <c r="B1416" s="93"/>
    </row>
    <row r="1417" spans="1:2" ht="14.25" x14ac:dyDescent="0.2">
      <c r="A1417" s="111"/>
      <c r="B1417" s="93"/>
    </row>
    <row r="1418" spans="1:2" ht="14.25" x14ac:dyDescent="0.2">
      <c r="A1418" s="111"/>
      <c r="B1418" s="93"/>
    </row>
    <row r="1419" spans="1:2" ht="14.25" x14ac:dyDescent="0.2">
      <c r="A1419" s="111"/>
      <c r="B1419" s="93"/>
    </row>
    <row r="1420" spans="1:2" ht="14.25" x14ac:dyDescent="0.2">
      <c r="A1420" s="111"/>
      <c r="B1420" s="93"/>
    </row>
    <row r="1421" spans="1:2" ht="14.25" x14ac:dyDescent="0.2">
      <c r="A1421" s="111"/>
      <c r="B1421" s="93"/>
    </row>
    <row r="1422" spans="1:2" ht="14.25" x14ac:dyDescent="0.2">
      <c r="A1422" s="111"/>
      <c r="B1422" s="93"/>
    </row>
    <row r="1423" spans="1:2" ht="14.25" x14ac:dyDescent="0.2">
      <c r="A1423" s="111"/>
      <c r="B1423" s="93"/>
    </row>
    <row r="1424" spans="1:2" ht="14.25" x14ac:dyDescent="0.2">
      <c r="A1424" s="111"/>
      <c r="B1424" s="93"/>
    </row>
    <row r="1425" spans="1:2" ht="14.25" x14ac:dyDescent="0.2">
      <c r="A1425" s="111"/>
      <c r="B1425" s="93"/>
    </row>
    <row r="1426" spans="1:2" ht="14.25" x14ac:dyDescent="0.2">
      <c r="A1426" s="111"/>
      <c r="B1426" s="93"/>
    </row>
    <row r="1427" spans="1:2" ht="14.25" x14ac:dyDescent="0.2">
      <c r="A1427" s="111"/>
      <c r="B1427" s="93"/>
    </row>
    <row r="1428" spans="1:2" ht="14.25" x14ac:dyDescent="0.2">
      <c r="A1428" s="111"/>
      <c r="B1428" s="93"/>
    </row>
    <row r="1429" spans="1:2" ht="14.25" x14ac:dyDescent="0.2">
      <c r="A1429" s="111"/>
      <c r="B1429" s="93"/>
    </row>
    <row r="1430" spans="1:2" ht="14.25" x14ac:dyDescent="0.2">
      <c r="A1430" s="111"/>
      <c r="B1430" s="93"/>
    </row>
    <row r="1431" spans="1:2" ht="14.25" x14ac:dyDescent="0.2">
      <c r="A1431" s="111"/>
      <c r="B1431" s="93"/>
    </row>
    <row r="1432" spans="1:2" ht="14.25" x14ac:dyDescent="0.2">
      <c r="A1432" s="111"/>
      <c r="B1432" s="93"/>
    </row>
    <row r="1433" spans="1:2" ht="14.25" x14ac:dyDescent="0.2">
      <c r="A1433" s="111"/>
      <c r="B1433" s="93"/>
    </row>
    <row r="1434" spans="1:2" ht="14.25" x14ac:dyDescent="0.2">
      <c r="A1434" s="111"/>
      <c r="B1434" s="93"/>
    </row>
    <row r="1435" spans="1:2" ht="14.25" x14ac:dyDescent="0.2">
      <c r="A1435" s="111"/>
      <c r="B1435" s="93"/>
    </row>
    <row r="1436" spans="1:2" ht="14.25" x14ac:dyDescent="0.2">
      <c r="A1436" s="111"/>
      <c r="B1436" s="93"/>
    </row>
    <row r="1437" spans="1:2" ht="14.25" x14ac:dyDescent="0.2">
      <c r="A1437" s="111"/>
      <c r="B1437" s="93"/>
    </row>
    <row r="1438" spans="1:2" ht="14.25" x14ac:dyDescent="0.2">
      <c r="A1438" s="111"/>
      <c r="B1438" s="93"/>
    </row>
    <row r="1439" spans="1:2" ht="14.25" x14ac:dyDescent="0.2">
      <c r="A1439" s="111"/>
      <c r="B1439" s="93"/>
    </row>
    <row r="1440" spans="1:2" ht="14.25" x14ac:dyDescent="0.2">
      <c r="A1440" s="111"/>
      <c r="B1440" s="93"/>
    </row>
    <row r="1441" spans="1:2" ht="14.25" x14ac:dyDescent="0.2">
      <c r="A1441" s="111"/>
      <c r="B1441" s="93"/>
    </row>
    <row r="1442" spans="1:2" ht="14.25" x14ac:dyDescent="0.2">
      <c r="A1442" s="111"/>
      <c r="B1442" s="93"/>
    </row>
    <row r="1443" spans="1:2" ht="14.25" x14ac:dyDescent="0.2">
      <c r="A1443" s="111"/>
      <c r="B1443" s="93"/>
    </row>
    <row r="1444" spans="1:2" ht="14.25" x14ac:dyDescent="0.2">
      <c r="A1444" s="111"/>
      <c r="B1444" s="93"/>
    </row>
    <row r="1445" spans="1:2" ht="14.25" x14ac:dyDescent="0.2">
      <c r="A1445" s="111"/>
      <c r="B1445" s="93"/>
    </row>
    <row r="1446" spans="1:2" ht="14.25" x14ac:dyDescent="0.2">
      <c r="A1446" s="111"/>
      <c r="B1446" s="93"/>
    </row>
    <row r="1447" spans="1:2" ht="14.25" x14ac:dyDescent="0.2">
      <c r="A1447" s="111"/>
      <c r="B1447" s="93"/>
    </row>
    <row r="1448" spans="1:2" ht="14.25" x14ac:dyDescent="0.2">
      <c r="A1448" s="111"/>
      <c r="B1448" s="93"/>
    </row>
    <row r="1449" spans="1:2" ht="14.25" x14ac:dyDescent="0.2">
      <c r="A1449" s="111"/>
      <c r="B1449" s="93"/>
    </row>
    <row r="1450" spans="1:2" ht="14.25" x14ac:dyDescent="0.2">
      <c r="A1450" s="111"/>
      <c r="B1450" s="93"/>
    </row>
    <row r="1451" spans="1:2" ht="14.25" x14ac:dyDescent="0.2">
      <c r="A1451" s="111"/>
      <c r="B1451" s="93"/>
    </row>
    <row r="1452" spans="1:2" ht="14.25" x14ac:dyDescent="0.2">
      <c r="A1452" s="111"/>
      <c r="B1452" s="93"/>
    </row>
    <row r="1453" spans="1:2" ht="14.25" x14ac:dyDescent="0.2">
      <c r="A1453" s="111"/>
      <c r="B1453" s="93"/>
    </row>
    <row r="1454" spans="1:2" ht="14.25" x14ac:dyDescent="0.2">
      <c r="A1454" s="111"/>
      <c r="B1454" s="93"/>
    </row>
    <row r="1455" spans="1:2" ht="14.25" x14ac:dyDescent="0.2">
      <c r="A1455" s="111"/>
      <c r="B1455" s="93"/>
    </row>
    <row r="1456" spans="1:2" ht="14.25" x14ac:dyDescent="0.2">
      <c r="A1456" s="111"/>
      <c r="B1456" s="93"/>
    </row>
    <row r="1457" spans="1:2" ht="14.25" x14ac:dyDescent="0.2">
      <c r="A1457" s="111"/>
      <c r="B1457" s="93"/>
    </row>
    <row r="1458" spans="1:2" ht="14.25" x14ac:dyDescent="0.2">
      <c r="A1458" s="111"/>
      <c r="B1458" s="93"/>
    </row>
    <row r="1459" spans="1:2" ht="14.25" x14ac:dyDescent="0.2">
      <c r="A1459" s="111"/>
      <c r="B1459" s="93"/>
    </row>
    <row r="1460" spans="1:2" ht="14.25" x14ac:dyDescent="0.2">
      <c r="A1460" s="111"/>
      <c r="B1460" s="93"/>
    </row>
    <row r="1461" spans="1:2" ht="14.25" x14ac:dyDescent="0.2">
      <c r="A1461" s="111"/>
      <c r="B1461" s="93"/>
    </row>
    <row r="1462" spans="1:2" ht="14.25" x14ac:dyDescent="0.2">
      <c r="A1462" s="111"/>
      <c r="B1462" s="93"/>
    </row>
    <row r="1463" spans="1:2" ht="14.25" x14ac:dyDescent="0.2">
      <c r="A1463" s="111"/>
      <c r="B1463" s="93"/>
    </row>
    <row r="1464" spans="1:2" ht="14.25" x14ac:dyDescent="0.2">
      <c r="A1464" s="111"/>
      <c r="B1464" s="93"/>
    </row>
    <row r="1465" spans="1:2" ht="14.25" x14ac:dyDescent="0.2">
      <c r="A1465" s="111"/>
      <c r="B1465" s="93"/>
    </row>
    <row r="1466" spans="1:2" ht="14.25" x14ac:dyDescent="0.2">
      <c r="A1466" s="111"/>
      <c r="B1466" s="93"/>
    </row>
    <row r="1467" spans="1:2" ht="14.25" x14ac:dyDescent="0.2">
      <c r="A1467" s="111"/>
      <c r="B1467" s="93"/>
    </row>
    <row r="1468" spans="1:2" ht="14.25" x14ac:dyDescent="0.2">
      <c r="A1468" s="111"/>
      <c r="B1468" s="93"/>
    </row>
    <row r="1469" spans="1:2" ht="14.25" x14ac:dyDescent="0.2">
      <c r="A1469" s="111"/>
      <c r="B1469" s="93"/>
    </row>
    <row r="1470" spans="1:2" ht="14.25" x14ac:dyDescent="0.2">
      <c r="A1470" s="111"/>
      <c r="B1470" s="93"/>
    </row>
    <row r="1471" spans="1:2" ht="14.25" x14ac:dyDescent="0.2">
      <c r="A1471" s="111"/>
      <c r="B1471" s="93"/>
    </row>
    <row r="1472" spans="1:2" ht="14.25" x14ac:dyDescent="0.2">
      <c r="A1472" s="111"/>
      <c r="B1472" s="93"/>
    </row>
    <row r="1473" spans="1:2" ht="14.25" x14ac:dyDescent="0.2">
      <c r="A1473" s="111"/>
      <c r="B1473" s="93"/>
    </row>
    <row r="1474" spans="1:2" ht="14.25" x14ac:dyDescent="0.2">
      <c r="A1474" s="111"/>
      <c r="B1474" s="93"/>
    </row>
    <row r="1475" spans="1:2" ht="14.25" x14ac:dyDescent="0.2">
      <c r="A1475" s="111"/>
      <c r="B1475" s="93"/>
    </row>
    <row r="1476" spans="1:2" ht="14.25" x14ac:dyDescent="0.2">
      <c r="A1476" s="111"/>
      <c r="B1476" s="93"/>
    </row>
    <row r="1477" spans="1:2" ht="14.25" x14ac:dyDescent="0.2">
      <c r="A1477" s="111"/>
      <c r="B1477" s="93"/>
    </row>
    <row r="1478" spans="1:2" ht="14.25" x14ac:dyDescent="0.2">
      <c r="A1478" s="111"/>
      <c r="B1478" s="93"/>
    </row>
    <row r="1479" spans="1:2" ht="14.25" x14ac:dyDescent="0.2">
      <c r="A1479" s="111"/>
      <c r="B1479" s="93"/>
    </row>
    <row r="1480" spans="1:2" ht="14.25" x14ac:dyDescent="0.2">
      <c r="A1480" s="111"/>
      <c r="B1480" s="93"/>
    </row>
    <row r="1481" spans="1:2" ht="14.25" x14ac:dyDescent="0.2">
      <c r="A1481" s="111"/>
      <c r="B1481" s="93"/>
    </row>
    <row r="1482" spans="1:2" ht="14.25" x14ac:dyDescent="0.2">
      <c r="A1482" s="111"/>
      <c r="B1482" s="93"/>
    </row>
    <row r="1483" spans="1:2" ht="14.25" x14ac:dyDescent="0.2">
      <c r="A1483" s="111"/>
      <c r="B1483" s="93"/>
    </row>
    <row r="1484" spans="1:2" ht="14.25" x14ac:dyDescent="0.2">
      <c r="A1484" s="111"/>
      <c r="B1484" s="93"/>
    </row>
    <row r="1485" spans="1:2" ht="14.25" x14ac:dyDescent="0.2">
      <c r="A1485" s="111"/>
      <c r="B1485" s="93"/>
    </row>
    <row r="1486" spans="1:2" ht="14.25" x14ac:dyDescent="0.2">
      <c r="A1486" s="111"/>
      <c r="B1486" s="93"/>
    </row>
    <row r="1487" spans="1:2" ht="14.25" x14ac:dyDescent="0.2">
      <c r="A1487" s="111"/>
      <c r="B1487" s="93"/>
    </row>
    <row r="1488" spans="1:2" ht="14.25" x14ac:dyDescent="0.2">
      <c r="A1488" s="111"/>
      <c r="B1488" s="93"/>
    </row>
    <row r="1489" spans="1:2" ht="14.25" x14ac:dyDescent="0.2">
      <c r="A1489" s="111"/>
      <c r="B1489" s="93"/>
    </row>
    <row r="1490" spans="1:2" ht="14.25" x14ac:dyDescent="0.2">
      <c r="A1490" s="111"/>
      <c r="B1490" s="93"/>
    </row>
    <row r="1491" spans="1:2" ht="14.25" x14ac:dyDescent="0.2">
      <c r="A1491" s="111"/>
      <c r="B1491" s="93"/>
    </row>
    <row r="1492" spans="1:2" ht="14.25" x14ac:dyDescent="0.2">
      <c r="A1492" s="111"/>
      <c r="B1492" s="93"/>
    </row>
    <row r="1493" spans="1:2" ht="14.25" x14ac:dyDescent="0.2">
      <c r="A1493" s="111"/>
      <c r="B1493" s="93"/>
    </row>
    <row r="1494" spans="1:2" ht="14.25" x14ac:dyDescent="0.2">
      <c r="A1494" s="111"/>
      <c r="B1494" s="93"/>
    </row>
    <row r="1495" spans="1:2" ht="14.25" x14ac:dyDescent="0.2">
      <c r="A1495" s="111"/>
      <c r="B1495" s="93"/>
    </row>
    <row r="1496" spans="1:2" ht="14.25" x14ac:dyDescent="0.2">
      <c r="A1496" s="111"/>
      <c r="B1496" s="93"/>
    </row>
    <row r="1497" spans="1:2" ht="14.25" x14ac:dyDescent="0.2">
      <c r="A1497" s="111"/>
      <c r="B1497" s="93"/>
    </row>
    <row r="1498" spans="1:2" ht="14.25" x14ac:dyDescent="0.2">
      <c r="A1498" s="111"/>
      <c r="B1498" s="93"/>
    </row>
    <row r="1499" spans="1:2" ht="14.25" x14ac:dyDescent="0.2">
      <c r="A1499" s="111"/>
      <c r="B1499" s="93"/>
    </row>
    <row r="1500" spans="1:2" ht="14.25" x14ac:dyDescent="0.2">
      <c r="A1500" s="111"/>
      <c r="B1500" s="93"/>
    </row>
    <row r="1501" spans="1:2" ht="14.25" x14ac:dyDescent="0.2">
      <c r="A1501" s="111"/>
      <c r="B1501" s="93"/>
    </row>
    <row r="1502" spans="1:2" ht="14.25" x14ac:dyDescent="0.2">
      <c r="A1502" s="111"/>
      <c r="B1502" s="93"/>
    </row>
    <row r="1503" spans="1:2" ht="14.25" x14ac:dyDescent="0.2">
      <c r="A1503" s="111"/>
      <c r="B1503" s="93"/>
    </row>
    <row r="1504" spans="1:2" ht="14.25" x14ac:dyDescent="0.2">
      <c r="A1504" s="111"/>
      <c r="B1504" s="93"/>
    </row>
    <row r="1505" spans="1:2" ht="14.25" x14ac:dyDescent="0.2">
      <c r="A1505" s="111"/>
      <c r="B1505" s="93"/>
    </row>
    <row r="1506" spans="1:2" ht="14.25" x14ac:dyDescent="0.2">
      <c r="A1506" s="111"/>
      <c r="B1506" s="93"/>
    </row>
    <row r="1507" spans="1:2" ht="14.25" x14ac:dyDescent="0.2">
      <c r="A1507" s="111"/>
      <c r="B1507" s="93"/>
    </row>
    <row r="1508" spans="1:2" ht="14.25" x14ac:dyDescent="0.2">
      <c r="A1508" s="111"/>
      <c r="B1508" s="93"/>
    </row>
    <row r="1509" spans="1:2" ht="14.25" x14ac:dyDescent="0.2">
      <c r="A1509" s="111"/>
      <c r="B1509" s="93"/>
    </row>
    <row r="1510" spans="1:2" ht="14.25" x14ac:dyDescent="0.2">
      <c r="A1510" s="111"/>
      <c r="B1510" s="93"/>
    </row>
    <row r="1511" spans="1:2" ht="14.25" x14ac:dyDescent="0.2">
      <c r="A1511" s="111"/>
      <c r="B1511" s="93"/>
    </row>
    <row r="1512" spans="1:2" ht="14.25" x14ac:dyDescent="0.2">
      <c r="A1512" s="111"/>
      <c r="B1512" s="93"/>
    </row>
    <row r="1513" spans="1:2" ht="14.25" x14ac:dyDescent="0.2">
      <c r="A1513" s="111"/>
      <c r="B1513" s="93"/>
    </row>
    <row r="1514" spans="1:2" ht="14.25" x14ac:dyDescent="0.2">
      <c r="A1514" s="111"/>
      <c r="B1514" s="93"/>
    </row>
    <row r="1515" spans="1:2" ht="14.25" x14ac:dyDescent="0.2">
      <c r="A1515" s="111"/>
      <c r="B1515" s="93"/>
    </row>
    <row r="1516" spans="1:2" ht="14.25" x14ac:dyDescent="0.2">
      <c r="A1516" s="111"/>
      <c r="B1516" s="93"/>
    </row>
    <row r="1517" spans="1:2" ht="14.25" x14ac:dyDescent="0.2">
      <c r="A1517" s="111"/>
      <c r="B1517" s="93"/>
    </row>
    <row r="1518" spans="1:2" ht="14.25" x14ac:dyDescent="0.2">
      <c r="A1518" s="111"/>
      <c r="B1518" s="93"/>
    </row>
    <row r="1519" spans="1:2" ht="14.25" x14ac:dyDescent="0.2">
      <c r="A1519" s="111"/>
      <c r="B1519" s="93"/>
    </row>
    <row r="1520" spans="1:2" ht="14.25" x14ac:dyDescent="0.2">
      <c r="A1520" s="111"/>
      <c r="B1520" s="93"/>
    </row>
    <row r="1521" spans="1:2" ht="14.25" x14ac:dyDescent="0.2">
      <c r="A1521" s="111"/>
      <c r="B1521" s="93"/>
    </row>
    <row r="1522" spans="1:2" ht="14.25" x14ac:dyDescent="0.2">
      <c r="A1522" s="111"/>
      <c r="B1522" s="93"/>
    </row>
    <row r="1523" spans="1:2" ht="14.25" x14ac:dyDescent="0.2">
      <c r="A1523" s="111"/>
      <c r="B1523" s="93"/>
    </row>
    <row r="1524" spans="1:2" ht="14.25" x14ac:dyDescent="0.2">
      <c r="A1524" s="111"/>
      <c r="B1524" s="93"/>
    </row>
    <row r="1525" spans="1:2" ht="14.25" x14ac:dyDescent="0.2">
      <c r="A1525" s="111"/>
      <c r="B1525" s="93"/>
    </row>
    <row r="1526" spans="1:2" ht="14.25" x14ac:dyDescent="0.2">
      <c r="A1526" s="111"/>
      <c r="B1526" s="93"/>
    </row>
    <row r="1527" spans="1:2" ht="14.25" x14ac:dyDescent="0.2">
      <c r="A1527" s="111"/>
      <c r="B1527" s="93"/>
    </row>
    <row r="1528" spans="1:2" ht="14.25" x14ac:dyDescent="0.2">
      <c r="A1528" s="111"/>
      <c r="B1528" s="93"/>
    </row>
    <row r="1529" spans="1:2" ht="14.25" x14ac:dyDescent="0.2">
      <c r="A1529" s="111"/>
      <c r="B1529" s="93"/>
    </row>
    <row r="1530" spans="1:2" ht="14.25" x14ac:dyDescent="0.2">
      <c r="A1530" s="111"/>
      <c r="B1530" s="93"/>
    </row>
    <row r="1531" spans="1:2" ht="14.25" x14ac:dyDescent="0.2">
      <c r="A1531" s="111"/>
      <c r="B1531" s="93"/>
    </row>
    <row r="1532" spans="1:2" ht="14.25" x14ac:dyDescent="0.2">
      <c r="A1532" s="111"/>
      <c r="B1532" s="93"/>
    </row>
    <row r="1533" spans="1:2" ht="14.25" x14ac:dyDescent="0.2">
      <c r="A1533" s="111"/>
      <c r="B1533" s="93"/>
    </row>
    <row r="1534" spans="1:2" ht="14.25" x14ac:dyDescent="0.2">
      <c r="A1534" s="111"/>
      <c r="B1534" s="93"/>
    </row>
    <row r="1535" spans="1:2" ht="14.25" x14ac:dyDescent="0.2">
      <c r="A1535" s="111"/>
      <c r="B1535" s="93"/>
    </row>
    <row r="1536" spans="1:2" ht="14.25" x14ac:dyDescent="0.2">
      <c r="A1536" s="111"/>
      <c r="B1536" s="93"/>
    </row>
    <row r="1537" spans="1:2" ht="14.25" x14ac:dyDescent="0.2">
      <c r="A1537" s="111"/>
      <c r="B1537" s="93"/>
    </row>
    <row r="1538" spans="1:2" ht="14.25" x14ac:dyDescent="0.2">
      <c r="A1538" s="111"/>
      <c r="B1538" s="93"/>
    </row>
    <row r="1539" spans="1:2" ht="14.25" x14ac:dyDescent="0.2">
      <c r="A1539" s="111"/>
      <c r="B1539" s="93"/>
    </row>
    <row r="1540" spans="1:2" ht="14.25" x14ac:dyDescent="0.2">
      <c r="A1540" s="111"/>
      <c r="B1540" s="93"/>
    </row>
    <row r="1541" spans="1:2" ht="14.25" x14ac:dyDescent="0.2">
      <c r="A1541" s="111"/>
      <c r="B1541" s="93"/>
    </row>
    <row r="1542" spans="1:2" ht="14.25" x14ac:dyDescent="0.2">
      <c r="A1542" s="111"/>
      <c r="B1542" s="93"/>
    </row>
    <row r="1543" spans="1:2" ht="14.25" x14ac:dyDescent="0.2">
      <c r="A1543" s="111"/>
      <c r="B1543" s="93"/>
    </row>
    <row r="1544" spans="1:2" ht="14.25" x14ac:dyDescent="0.2">
      <c r="A1544" s="111"/>
      <c r="B1544" s="93"/>
    </row>
    <row r="1545" spans="1:2" ht="14.25" x14ac:dyDescent="0.2">
      <c r="A1545" s="111"/>
      <c r="B1545" s="93"/>
    </row>
    <row r="1546" spans="1:2" ht="14.25" x14ac:dyDescent="0.2">
      <c r="A1546" s="111"/>
      <c r="B1546" s="93"/>
    </row>
    <row r="1547" spans="1:2" ht="14.25" x14ac:dyDescent="0.2">
      <c r="A1547" s="111"/>
      <c r="B1547" s="93"/>
    </row>
    <row r="1548" spans="1:2" ht="14.25" x14ac:dyDescent="0.2">
      <c r="A1548" s="111"/>
      <c r="B1548" s="93"/>
    </row>
    <row r="1549" spans="1:2" ht="14.25" x14ac:dyDescent="0.2">
      <c r="A1549" s="111"/>
      <c r="B1549" s="93"/>
    </row>
    <row r="1550" spans="1:2" ht="14.25" x14ac:dyDescent="0.2">
      <c r="A1550" s="111"/>
      <c r="B1550" s="93"/>
    </row>
    <row r="1551" spans="1:2" ht="14.25" x14ac:dyDescent="0.2">
      <c r="A1551" s="111"/>
      <c r="B1551" s="93"/>
    </row>
    <row r="1552" spans="1:2" ht="14.25" x14ac:dyDescent="0.2">
      <c r="A1552" s="111"/>
      <c r="B1552" s="93"/>
    </row>
    <row r="1553" spans="1:2" ht="14.25" x14ac:dyDescent="0.2">
      <c r="A1553" s="111"/>
      <c r="B1553" s="93"/>
    </row>
    <row r="1554" spans="1:2" ht="14.25" x14ac:dyDescent="0.2">
      <c r="A1554" s="111"/>
      <c r="B1554" s="93"/>
    </row>
    <row r="1555" spans="1:2" ht="14.25" x14ac:dyDescent="0.2">
      <c r="A1555" s="111"/>
      <c r="B1555" s="93"/>
    </row>
    <row r="1556" spans="1:2" ht="14.25" x14ac:dyDescent="0.2">
      <c r="A1556" s="111"/>
      <c r="B1556" s="93"/>
    </row>
    <row r="1557" spans="1:2" ht="14.25" x14ac:dyDescent="0.2">
      <c r="A1557" s="111"/>
      <c r="B1557" s="93"/>
    </row>
    <row r="1558" spans="1:2" ht="14.25" x14ac:dyDescent="0.2">
      <c r="A1558" s="111"/>
      <c r="B1558" s="93"/>
    </row>
    <row r="1559" spans="1:2" ht="14.25" x14ac:dyDescent="0.2">
      <c r="A1559" s="111"/>
      <c r="B1559" s="93"/>
    </row>
    <row r="1560" spans="1:2" ht="14.25" x14ac:dyDescent="0.2">
      <c r="A1560" s="111"/>
      <c r="B1560" s="93"/>
    </row>
    <row r="1561" spans="1:2" ht="14.25" x14ac:dyDescent="0.2">
      <c r="A1561" s="111"/>
      <c r="B1561" s="93"/>
    </row>
    <row r="1562" spans="1:2" ht="14.25" x14ac:dyDescent="0.2">
      <c r="A1562" s="111"/>
      <c r="B1562" s="93"/>
    </row>
    <row r="1563" spans="1:2" ht="14.25" x14ac:dyDescent="0.2">
      <c r="A1563" s="111"/>
      <c r="B1563" s="93"/>
    </row>
    <row r="1564" spans="1:2" ht="14.25" x14ac:dyDescent="0.2">
      <c r="A1564" s="111"/>
      <c r="B1564" s="93"/>
    </row>
    <row r="1565" spans="1:2" ht="14.25" x14ac:dyDescent="0.2">
      <c r="A1565" s="111"/>
      <c r="B1565" s="93"/>
    </row>
    <row r="1566" spans="1:2" ht="14.25" x14ac:dyDescent="0.2">
      <c r="A1566" s="111"/>
      <c r="B1566" s="93"/>
    </row>
    <row r="1567" spans="1:2" ht="14.25" x14ac:dyDescent="0.2">
      <c r="A1567" s="111"/>
      <c r="B1567" s="93"/>
    </row>
    <row r="1568" spans="1:2" ht="14.25" x14ac:dyDescent="0.2">
      <c r="A1568" s="111"/>
      <c r="B1568" s="93"/>
    </row>
    <row r="1569" spans="1:2" ht="14.25" x14ac:dyDescent="0.2">
      <c r="A1569" s="111"/>
      <c r="B1569" s="93"/>
    </row>
    <row r="1570" spans="1:2" ht="14.25" x14ac:dyDescent="0.2">
      <c r="A1570" s="111"/>
      <c r="B1570" s="93"/>
    </row>
    <row r="1571" spans="1:2" ht="14.25" x14ac:dyDescent="0.2">
      <c r="A1571" s="111"/>
      <c r="B1571" s="93"/>
    </row>
    <row r="1572" spans="1:2" ht="14.25" x14ac:dyDescent="0.2">
      <c r="A1572" s="111"/>
      <c r="B1572" s="93"/>
    </row>
    <row r="1573" spans="1:2" ht="14.25" x14ac:dyDescent="0.2">
      <c r="A1573" s="111"/>
      <c r="B1573" s="93"/>
    </row>
    <row r="1574" spans="1:2" ht="14.25" x14ac:dyDescent="0.2">
      <c r="A1574" s="111"/>
      <c r="B1574" s="93"/>
    </row>
    <row r="1575" spans="1:2" ht="14.25" x14ac:dyDescent="0.2">
      <c r="A1575" s="111"/>
      <c r="B1575" s="93"/>
    </row>
    <row r="1576" spans="1:2" ht="14.25" x14ac:dyDescent="0.2">
      <c r="A1576" s="111"/>
      <c r="B1576" s="93"/>
    </row>
    <row r="1577" spans="1:2" ht="14.25" x14ac:dyDescent="0.2">
      <c r="A1577" s="111"/>
      <c r="B1577" s="93"/>
    </row>
    <row r="1578" spans="1:2" ht="14.25" x14ac:dyDescent="0.2">
      <c r="A1578" s="111"/>
      <c r="B1578" s="93"/>
    </row>
    <row r="1579" spans="1:2" ht="14.25" x14ac:dyDescent="0.2">
      <c r="A1579" s="111"/>
      <c r="B1579" s="93"/>
    </row>
    <row r="1580" spans="1:2" ht="14.25" x14ac:dyDescent="0.2">
      <c r="A1580" s="111"/>
      <c r="B1580" s="93"/>
    </row>
    <row r="1581" spans="1:2" ht="14.25" x14ac:dyDescent="0.2">
      <c r="A1581" s="111"/>
      <c r="B1581" s="93"/>
    </row>
    <row r="1582" spans="1:2" ht="14.25" x14ac:dyDescent="0.2">
      <c r="A1582" s="111"/>
      <c r="B1582" s="93"/>
    </row>
    <row r="1583" spans="1:2" ht="14.25" x14ac:dyDescent="0.2">
      <c r="A1583" s="111"/>
      <c r="B1583" s="93"/>
    </row>
    <row r="1584" spans="1:2" ht="14.25" x14ac:dyDescent="0.2">
      <c r="A1584" s="111"/>
      <c r="B1584" s="93"/>
    </row>
    <row r="1585" spans="1:2" ht="14.25" x14ac:dyDescent="0.2">
      <c r="A1585" s="111"/>
      <c r="B1585" s="93"/>
    </row>
    <row r="1586" spans="1:2" ht="14.25" x14ac:dyDescent="0.2">
      <c r="A1586" s="111"/>
      <c r="B1586" s="93"/>
    </row>
    <row r="1587" spans="1:2" ht="14.25" x14ac:dyDescent="0.2">
      <c r="A1587" s="111"/>
      <c r="B1587" s="93"/>
    </row>
    <row r="1588" spans="1:2" ht="14.25" x14ac:dyDescent="0.2">
      <c r="A1588" s="111"/>
      <c r="B1588" s="93"/>
    </row>
    <row r="1589" spans="1:2" ht="14.25" x14ac:dyDescent="0.2">
      <c r="A1589" s="111"/>
      <c r="B1589" s="93"/>
    </row>
    <row r="1590" spans="1:2" ht="14.25" x14ac:dyDescent="0.2">
      <c r="A1590" s="111"/>
      <c r="B1590" s="93"/>
    </row>
    <row r="1591" spans="1:2" ht="14.25" x14ac:dyDescent="0.2">
      <c r="A1591" s="111"/>
      <c r="B1591" s="93"/>
    </row>
    <row r="1592" spans="1:2" ht="14.25" x14ac:dyDescent="0.2">
      <c r="A1592" s="111"/>
      <c r="B1592" s="93"/>
    </row>
    <row r="1593" spans="1:2" ht="14.25" x14ac:dyDescent="0.2">
      <c r="A1593" s="111"/>
      <c r="B1593" s="93"/>
    </row>
    <row r="1594" spans="1:2" ht="14.25" x14ac:dyDescent="0.2">
      <c r="A1594" s="111"/>
      <c r="B1594" s="93"/>
    </row>
    <row r="1595" spans="1:2" ht="14.25" x14ac:dyDescent="0.2">
      <c r="A1595" s="111"/>
      <c r="B1595" s="93"/>
    </row>
    <row r="1596" spans="1:2" ht="14.25" x14ac:dyDescent="0.2">
      <c r="A1596" s="111"/>
      <c r="B1596" s="93"/>
    </row>
    <row r="1597" spans="1:2" ht="14.25" x14ac:dyDescent="0.2">
      <c r="A1597" s="111"/>
      <c r="B1597" s="93"/>
    </row>
    <row r="1598" spans="1:2" ht="14.25" x14ac:dyDescent="0.2">
      <c r="A1598" s="111"/>
      <c r="B1598" s="93"/>
    </row>
    <row r="1599" spans="1:2" ht="14.25" x14ac:dyDescent="0.2">
      <c r="A1599" s="111"/>
      <c r="B1599" s="93"/>
    </row>
    <row r="1600" spans="1:2" ht="14.25" x14ac:dyDescent="0.2">
      <c r="A1600" s="111"/>
      <c r="B1600" s="93"/>
    </row>
    <row r="1601" spans="1:2" ht="14.25" x14ac:dyDescent="0.2">
      <c r="A1601" s="111"/>
      <c r="B1601" s="93"/>
    </row>
    <row r="1602" spans="1:2" ht="14.25" x14ac:dyDescent="0.2">
      <c r="A1602" s="111"/>
      <c r="B1602" s="93"/>
    </row>
    <row r="1603" spans="1:2" ht="14.25" x14ac:dyDescent="0.2">
      <c r="A1603" s="111"/>
      <c r="B1603" s="93"/>
    </row>
    <row r="1604" spans="1:2" ht="14.25" x14ac:dyDescent="0.2">
      <c r="A1604" s="111"/>
      <c r="B1604" s="93"/>
    </row>
    <row r="1605" spans="1:2" ht="14.25" x14ac:dyDescent="0.2">
      <c r="A1605" s="111"/>
      <c r="B1605" s="93"/>
    </row>
    <row r="1606" spans="1:2" ht="14.25" x14ac:dyDescent="0.2">
      <c r="A1606" s="111"/>
      <c r="B1606" s="93"/>
    </row>
    <row r="1607" spans="1:2" ht="14.25" x14ac:dyDescent="0.2">
      <c r="A1607" s="111"/>
      <c r="B1607" s="93"/>
    </row>
    <row r="1608" spans="1:2" ht="14.25" x14ac:dyDescent="0.2">
      <c r="A1608" s="111"/>
      <c r="B1608" s="93"/>
    </row>
    <row r="1609" spans="1:2" ht="14.25" x14ac:dyDescent="0.2">
      <c r="A1609" s="111"/>
      <c r="B1609" s="93"/>
    </row>
    <row r="1610" spans="1:2" ht="14.25" x14ac:dyDescent="0.2">
      <c r="A1610" s="111"/>
      <c r="B1610" s="93"/>
    </row>
    <row r="1611" spans="1:2" ht="14.25" x14ac:dyDescent="0.2">
      <c r="A1611" s="111"/>
      <c r="B1611" s="93"/>
    </row>
    <row r="1612" spans="1:2" ht="14.25" x14ac:dyDescent="0.2">
      <c r="A1612" s="111"/>
      <c r="B1612" s="93"/>
    </row>
    <row r="1613" spans="1:2" ht="14.25" x14ac:dyDescent="0.2">
      <c r="A1613" s="111"/>
      <c r="B1613" s="93"/>
    </row>
    <row r="1614" spans="1:2" ht="14.25" x14ac:dyDescent="0.2">
      <c r="A1614" s="111"/>
      <c r="B1614" s="93"/>
    </row>
    <row r="1615" spans="1:2" ht="14.25" x14ac:dyDescent="0.2">
      <c r="A1615" s="111"/>
      <c r="B1615" s="93"/>
    </row>
    <row r="1616" spans="1:2" ht="14.25" x14ac:dyDescent="0.2">
      <c r="A1616" s="111"/>
      <c r="B1616" s="93"/>
    </row>
    <row r="1617" spans="1:2" ht="14.25" x14ac:dyDescent="0.2">
      <c r="A1617" s="111"/>
      <c r="B1617" s="93"/>
    </row>
    <row r="1618" spans="1:2" ht="14.25" x14ac:dyDescent="0.2">
      <c r="A1618" s="111"/>
      <c r="B1618" s="93"/>
    </row>
    <row r="1619" spans="1:2" ht="14.25" x14ac:dyDescent="0.2">
      <c r="A1619" s="111"/>
      <c r="B1619" s="93"/>
    </row>
    <row r="1620" spans="1:2" ht="14.25" x14ac:dyDescent="0.2">
      <c r="A1620" s="111"/>
      <c r="B1620" s="93"/>
    </row>
    <row r="1621" spans="1:2" ht="14.25" x14ac:dyDescent="0.2">
      <c r="A1621" s="111"/>
      <c r="B1621" s="93"/>
    </row>
    <row r="1622" spans="1:2" ht="14.25" x14ac:dyDescent="0.2">
      <c r="A1622" s="111"/>
      <c r="B1622" s="93"/>
    </row>
    <row r="1623" spans="1:2" ht="14.25" x14ac:dyDescent="0.2">
      <c r="A1623" s="111"/>
      <c r="B1623" s="93"/>
    </row>
    <row r="1624" spans="1:2" ht="14.25" x14ac:dyDescent="0.2">
      <c r="A1624" s="111"/>
      <c r="B1624" s="93"/>
    </row>
    <row r="1625" spans="1:2" ht="14.25" x14ac:dyDescent="0.2">
      <c r="A1625" s="111"/>
      <c r="B1625" s="93"/>
    </row>
    <row r="1626" spans="1:2" ht="14.25" x14ac:dyDescent="0.2">
      <c r="A1626" s="111"/>
      <c r="B1626" s="93"/>
    </row>
    <row r="1627" spans="1:2" ht="14.25" x14ac:dyDescent="0.2">
      <c r="A1627" s="111"/>
      <c r="B1627" s="93"/>
    </row>
    <row r="1628" spans="1:2" ht="14.25" x14ac:dyDescent="0.2">
      <c r="A1628" s="111"/>
      <c r="B1628" s="93"/>
    </row>
    <row r="1629" spans="1:2" ht="14.25" x14ac:dyDescent="0.2">
      <c r="A1629" s="111"/>
      <c r="B1629" s="93"/>
    </row>
    <row r="1630" spans="1:2" ht="14.25" x14ac:dyDescent="0.2">
      <c r="A1630" s="111"/>
      <c r="B1630" s="93"/>
    </row>
    <row r="1631" spans="1:2" ht="14.25" x14ac:dyDescent="0.2">
      <c r="A1631" s="111"/>
      <c r="B1631" s="93"/>
    </row>
    <row r="1632" spans="1:2" ht="14.25" x14ac:dyDescent="0.2">
      <c r="A1632" s="111"/>
      <c r="B1632" s="93"/>
    </row>
    <row r="1633" spans="1:2" ht="14.25" x14ac:dyDescent="0.2">
      <c r="A1633" s="111"/>
      <c r="B1633" s="93"/>
    </row>
    <row r="1634" spans="1:2" ht="14.25" x14ac:dyDescent="0.2">
      <c r="A1634" s="111"/>
      <c r="B1634" s="93"/>
    </row>
    <row r="1635" spans="1:2" ht="14.25" x14ac:dyDescent="0.2">
      <c r="A1635" s="111"/>
      <c r="B1635" s="93"/>
    </row>
    <row r="1636" spans="1:2" ht="14.25" x14ac:dyDescent="0.2">
      <c r="A1636" s="111"/>
      <c r="B1636" s="93"/>
    </row>
    <row r="1637" spans="1:2" ht="14.25" x14ac:dyDescent="0.2">
      <c r="A1637" s="111"/>
      <c r="B1637" s="93"/>
    </row>
    <row r="1638" spans="1:2" ht="14.25" x14ac:dyDescent="0.2">
      <c r="A1638" s="111"/>
      <c r="B1638" s="93"/>
    </row>
    <row r="1639" spans="1:2" ht="14.25" x14ac:dyDescent="0.2">
      <c r="A1639" s="111"/>
      <c r="B1639" s="93"/>
    </row>
    <row r="1640" spans="1:2" ht="14.25" x14ac:dyDescent="0.2">
      <c r="A1640" s="111"/>
      <c r="B1640" s="93"/>
    </row>
    <row r="1641" spans="1:2" ht="14.25" x14ac:dyDescent="0.2">
      <c r="A1641" s="111"/>
      <c r="B1641" s="93"/>
    </row>
    <row r="1642" spans="1:2" ht="14.25" x14ac:dyDescent="0.2">
      <c r="A1642" s="111"/>
      <c r="B1642" s="93"/>
    </row>
    <row r="1643" spans="1:2" ht="14.25" x14ac:dyDescent="0.2">
      <c r="A1643" s="111"/>
      <c r="B1643" s="93"/>
    </row>
    <row r="1644" spans="1:2" ht="14.25" x14ac:dyDescent="0.2">
      <c r="A1644" s="111"/>
      <c r="B1644" s="93"/>
    </row>
    <row r="1645" spans="1:2" ht="14.25" x14ac:dyDescent="0.2">
      <c r="A1645" s="111"/>
      <c r="B1645" s="93"/>
    </row>
    <row r="1646" spans="1:2" ht="14.25" x14ac:dyDescent="0.2">
      <c r="A1646" s="111"/>
      <c r="B1646" s="93"/>
    </row>
    <row r="1647" spans="1:2" ht="14.25" x14ac:dyDescent="0.2">
      <c r="A1647" s="111"/>
      <c r="B1647" s="93"/>
    </row>
    <row r="1648" spans="1:2" ht="14.25" x14ac:dyDescent="0.2">
      <c r="A1648" s="111"/>
      <c r="B1648" s="93"/>
    </row>
    <row r="1649" spans="1:2" ht="14.25" x14ac:dyDescent="0.2">
      <c r="A1649" s="111"/>
      <c r="B1649" s="93"/>
    </row>
    <row r="1650" spans="1:2" ht="14.25" x14ac:dyDescent="0.2">
      <c r="A1650" s="111"/>
      <c r="B1650" s="93"/>
    </row>
    <row r="1651" spans="1:2" ht="14.25" x14ac:dyDescent="0.2">
      <c r="A1651" s="111"/>
      <c r="B1651" s="93"/>
    </row>
    <row r="1652" spans="1:2" ht="14.25" x14ac:dyDescent="0.2">
      <c r="A1652" s="111"/>
      <c r="B1652" s="93"/>
    </row>
    <row r="1653" spans="1:2" ht="14.25" x14ac:dyDescent="0.2">
      <c r="A1653" s="111"/>
      <c r="B1653" s="93"/>
    </row>
    <row r="1654" spans="1:2" ht="14.25" x14ac:dyDescent="0.2">
      <c r="A1654" s="111"/>
      <c r="B1654" s="93"/>
    </row>
    <row r="1655" spans="1:2" ht="14.25" x14ac:dyDescent="0.2">
      <c r="A1655" s="111"/>
      <c r="B1655" s="93"/>
    </row>
    <row r="1656" spans="1:2" ht="14.25" x14ac:dyDescent="0.2">
      <c r="A1656" s="111"/>
      <c r="B1656" s="93"/>
    </row>
    <row r="1657" spans="1:2" ht="14.25" x14ac:dyDescent="0.2">
      <c r="A1657" s="111"/>
      <c r="B1657" s="93"/>
    </row>
    <row r="1658" spans="1:2" ht="14.25" x14ac:dyDescent="0.2">
      <c r="A1658" s="111"/>
      <c r="B1658" s="93"/>
    </row>
    <row r="1659" spans="1:2" ht="14.25" x14ac:dyDescent="0.2">
      <c r="A1659" s="111"/>
      <c r="B1659" s="93"/>
    </row>
    <row r="1660" spans="1:2" ht="14.25" x14ac:dyDescent="0.2">
      <c r="A1660" s="111"/>
      <c r="B1660" s="93"/>
    </row>
    <row r="1661" spans="1:2" ht="14.25" x14ac:dyDescent="0.2">
      <c r="A1661" s="111"/>
      <c r="B1661" s="93"/>
    </row>
    <row r="1662" spans="1:2" ht="14.25" x14ac:dyDescent="0.2">
      <c r="A1662" s="111"/>
      <c r="B1662" s="93"/>
    </row>
    <row r="1663" spans="1:2" ht="14.25" x14ac:dyDescent="0.2">
      <c r="A1663" s="111"/>
      <c r="B1663" s="93"/>
    </row>
    <row r="1664" spans="1:2" ht="14.25" x14ac:dyDescent="0.2">
      <c r="A1664" s="111"/>
      <c r="B1664" s="93"/>
    </row>
    <row r="1665" spans="1:2" ht="14.25" x14ac:dyDescent="0.2">
      <c r="A1665" s="111"/>
      <c r="B1665" s="93"/>
    </row>
    <row r="1666" spans="1:2" ht="14.25" x14ac:dyDescent="0.2">
      <c r="A1666" s="111"/>
      <c r="B1666" s="93"/>
    </row>
    <row r="1667" spans="1:2" ht="14.25" x14ac:dyDescent="0.2">
      <c r="A1667" s="111"/>
      <c r="B1667" s="93"/>
    </row>
  </sheetData>
  <sheetProtection password="94E0" sheet="1" formatCells="0" formatColumns="0" formatRows="0" insertColumns="0" insertRows="0" insertHyperlinks="0" deleteColumns="0" deleteRows="0" sort="0" autoFilter="0" pivotTables="0"/>
  <mergeCells count="1">
    <mergeCell ref="A2:B2"/>
  </mergeCells>
  <phoneticPr fontId="0" type="noConversion"/>
  <printOptions horizontalCentered="1"/>
  <pageMargins left="0.91" right="0.88" top="1.74" bottom="0.63" header="0.78" footer="0.16"/>
  <pageSetup scale="71" orientation="portrait" r:id="rId1"/>
  <headerFooter alignWithMargins="0">
    <oddHeader>&amp;C&amp;11Attachment 3
Baseline Cost Estimate
Project Sponsor Name
Project Name</oddHeader>
    <oddFooter xml:space="preserve">&amp;R
</oddFooter>
  </headerFooter>
  <ignoredErrors>
    <ignoredError sqref="C3:G10 A11:E13 A3:A13" unlockedFormula="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indexed="15"/>
    <pageSetUpPr fitToPage="1"/>
  </sheetPr>
  <dimension ref="A1:GZ25"/>
  <sheetViews>
    <sheetView zoomScale="75" zoomScaleNormal="75" workbookViewId="0">
      <selection activeCell="G8" sqref="G8"/>
    </sheetView>
  </sheetViews>
  <sheetFormatPr defaultRowHeight="12.75" x14ac:dyDescent="0.2"/>
  <cols>
    <col min="1" max="1" width="58.42578125" style="29" customWidth="1"/>
    <col min="2" max="2" width="14.42578125" style="29" customWidth="1"/>
    <col min="3" max="3" width="1.42578125" style="29" customWidth="1"/>
    <col min="4" max="7" width="13.5703125" style="29" customWidth="1"/>
    <col min="8" max="9" width="11.85546875" style="30" customWidth="1"/>
    <col min="10" max="13" width="11.42578125" style="30" customWidth="1"/>
    <col min="14" max="208" width="9.140625" style="30"/>
    <col min="209" max="16384" width="9.140625" style="29"/>
  </cols>
  <sheetData>
    <row r="1" spans="1:208" ht="30" customHeight="1" x14ac:dyDescent="0.2">
      <c r="A1" s="502" t="s">
        <v>199</v>
      </c>
      <c r="B1" s="725"/>
      <c r="C1" s="726"/>
      <c r="D1" s="726"/>
      <c r="E1" s="726"/>
      <c r="F1" s="726"/>
      <c r="G1" s="726"/>
    </row>
    <row r="2" spans="1:208" s="80" customFormat="1" ht="66" customHeight="1" x14ac:dyDescent="0.2">
      <c r="A2" s="727"/>
      <c r="B2" s="599" t="s">
        <v>200</v>
      </c>
      <c r="C2" s="728"/>
      <c r="D2" s="702" t="s">
        <v>242</v>
      </c>
      <c r="E2" s="729" t="str">
        <f>' Fund Source by Cat'!H7</f>
        <v>Federal 5309 Small Starts</v>
      </c>
      <c r="F2" s="702" t="s">
        <v>237</v>
      </c>
      <c r="G2" s="702" t="s">
        <v>214</v>
      </c>
      <c r="H2" s="79"/>
      <c r="J2" s="108"/>
      <c r="K2" s="108"/>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row>
    <row r="3" spans="1:208" s="39" customFormat="1" ht="21.95" customHeight="1" x14ac:dyDescent="0.2">
      <c r="A3" s="730" t="str">
        <f>Inflation!A8</f>
        <v>10 GUIDEWAY &amp; TRACK ELEMENTS (route miles)</v>
      </c>
      <c r="B3" s="731">
        <f>'Build Main'!J7</f>
        <v>36341075.253135316</v>
      </c>
      <c r="C3" s="732"/>
      <c r="D3" s="733">
        <f>SUM(E3:G3)</f>
        <v>36341075.253135316</v>
      </c>
      <c r="E3" s="807">
        <f>' Fund Source by Cat'!D9</f>
        <v>7433789.232884489</v>
      </c>
      <c r="F3" s="808">
        <f>' Fund Source by Cat'!E9</f>
        <v>20000000</v>
      </c>
      <c r="G3" s="808">
        <f>' Fund Source by Cat'!F9</f>
        <v>8907286.0202508252</v>
      </c>
      <c r="H3" s="61"/>
      <c r="J3" s="191"/>
      <c r="K3" s="191"/>
      <c r="L3" s="19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row>
    <row r="4" spans="1:208" s="39" customFormat="1" ht="21.95" customHeight="1" x14ac:dyDescent="0.2">
      <c r="A4" s="734" t="str">
        <f>Inflation!A9</f>
        <v>20 STATIONS, STOPS, TERMINALS, INTERMODAL (number)</v>
      </c>
      <c r="B4" s="735">
        <f>'Build Main'!J21</f>
        <v>16645468.659654133</v>
      </c>
      <c r="C4" s="732"/>
      <c r="D4" s="733">
        <f t="shared" ref="D4:D13" si="0">SUM(E4:G4)</f>
        <v>16645468.659654133</v>
      </c>
      <c r="E4" s="807">
        <f>' Fund Source by Cat'!D10</f>
        <v>7813831.1668818034</v>
      </c>
      <c r="F4" s="808">
        <f>' Fund Source by Cat'!E10</f>
        <v>0</v>
      </c>
      <c r="G4" s="808">
        <f>' Fund Source by Cat'!F10</f>
        <v>8831637.4927723296</v>
      </c>
      <c r="H4" s="61"/>
      <c r="J4" s="191"/>
      <c r="K4" s="191"/>
      <c r="L4" s="19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row>
    <row r="5" spans="1:208" s="39" customFormat="1" ht="21.95" customHeight="1" x14ac:dyDescent="0.2">
      <c r="A5" s="734" t="str">
        <f>Inflation!A10</f>
        <v>30 SUPPORT FACILITIES: YARDS, SHOPS, ADMIN. BLDGS</v>
      </c>
      <c r="B5" s="735">
        <f>'Build Main'!J29</f>
        <v>10820574.026310986</v>
      </c>
      <c r="C5" s="732"/>
      <c r="D5" s="733">
        <f t="shared" si="0"/>
        <v>10820574.026310986</v>
      </c>
      <c r="E5" s="807">
        <f>' Fund Source by Cat'!D11</f>
        <v>5954928.1042061076</v>
      </c>
      <c r="F5" s="808">
        <f>' Fund Source by Cat'!E11</f>
        <v>0</v>
      </c>
      <c r="G5" s="808">
        <f>' Fund Source by Cat'!F11</f>
        <v>4865645.9221048784</v>
      </c>
      <c r="H5" s="61"/>
      <c r="J5" s="191"/>
      <c r="K5" s="191"/>
      <c r="L5" s="19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row>
    <row r="6" spans="1:208" s="39" customFormat="1" ht="21.95" customHeight="1" x14ac:dyDescent="0.2">
      <c r="A6" s="734" t="str">
        <f>Inflation!A11</f>
        <v>40 SITEWORK &amp; SPECIAL CONDITIONS</v>
      </c>
      <c r="B6" s="735">
        <f>'Build Main'!J35</f>
        <v>60969971.251948409</v>
      </c>
      <c r="C6" s="732"/>
      <c r="D6" s="733">
        <f t="shared" si="0"/>
        <v>60969971.251948416</v>
      </c>
      <c r="E6" s="807">
        <f>' Fund Source by Cat'!D12</f>
        <v>10892373.55179254</v>
      </c>
      <c r="F6" s="808">
        <f>' Fund Source by Cat'!E12</f>
        <v>34400000</v>
      </c>
      <c r="G6" s="808">
        <f>' Fund Source by Cat'!F12</f>
        <v>15677597.700155873</v>
      </c>
      <c r="H6" s="61"/>
      <c r="J6" s="191"/>
      <c r="K6" s="191"/>
      <c r="L6" s="19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row>
    <row r="7" spans="1:208" s="39" customFormat="1" ht="21.95" customHeight="1" x14ac:dyDescent="0.2">
      <c r="A7" s="734" t="str">
        <f>Inflation!A12</f>
        <v>50  SYSTEMS</v>
      </c>
      <c r="B7" s="735">
        <f>'Build Main'!J44</f>
        <v>23662189.576701991</v>
      </c>
      <c r="C7" s="732"/>
      <c r="D7" s="733">
        <f t="shared" si="0"/>
        <v>23662189.576701991</v>
      </c>
      <c r="E7" s="807">
        <f>' Fund Source by Cat'!D13</f>
        <v>4085390.5905658305</v>
      </c>
      <c r="F7" s="808">
        <f>' Fund Source by Cat'!E13</f>
        <v>7565760</v>
      </c>
      <c r="G7" s="808">
        <f>' Fund Source by Cat'!F13</f>
        <v>12011038.986136161</v>
      </c>
      <c r="H7" s="61"/>
      <c r="J7" s="191"/>
      <c r="K7" s="191"/>
      <c r="L7" s="19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row>
    <row r="8" spans="1:208" s="39" customFormat="1" ht="21.95" customHeight="1" x14ac:dyDescent="0.2">
      <c r="A8" s="734" t="str">
        <f>Inflation!A13</f>
        <v>60 ROW, LAND, EXISTING IMPROVEMENTS</v>
      </c>
      <c r="B8" s="735">
        <f>'Build Main'!J53</f>
        <v>8317315.3258626005</v>
      </c>
      <c r="C8" s="732"/>
      <c r="D8" s="733">
        <f t="shared" si="0"/>
        <v>8317315.3258626005</v>
      </c>
      <c r="E8" s="807">
        <f>' Fund Source by Cat'!D14</f>
        <v>1651930.0997935925</v>
      </c>
      <c r="F8" s="808">
        <f>' Fund Source by Cat'!E14</f>
        <v>0</v>
      </c>
      <c r="G8" s="808">
        <f>' Fund Source by Cat'!F14</f>
        <v>6665385.226069008</v>
      </c>
      <c r="H8" s="61"/>
      <c r="J8" s="191"/>
      <c r="K8" s="191"/>
      <c r="L8" s="19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row>
    <row r="9" spans="1:208" s="39" customFormat="1" ht="21.95" customHeight="1" x14ac:dyDescent="0.2">
      <c r="A9" s="734" t="str">
        <f>Inflation!A14</f>
        <v>70 VEHICLES (number)</v>
      </c>
      <c r="B9" s="735">
        <f>'Build Main'!J56</f>
        <v>28933559.113194063</v>
      </c>
      <c r="C9" s="732"/>
      <c r="D9" s="733">
        <f t="shared" si="0"/>
        <v>28933559.113194063</v>
      </c>
      <c r="E9" s="807">
        <f>' Fund Source by Cat'!D15</f>
        <v>21146847.29055525</v>
      </c>
      <c r="F9" s="808">
        <f>' Fund Source by Cat'!E15</f>
        <v>0</v>
      </c>
      <c r="G9" s="808">
        <f>' Fund Source by Cat'!F15</f>
        <v>7786711.8226388134</v>
      </c>
      <c r="H9" s="61"/>
      <c r="J9" s="191"/>
      <c r="K9" s="191"/>
      <c r="L9" s="19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row>
    <row r="10" spans="1:208" s="39" customFormat="1" ht="21.95" customHeight="1" x14ac:dyDescent="0.2">
      <c r="A10" s="734" t="str">
        <f>Inflation!A15</f>
        <v>80 PROFESSIONAL SERVICES (applies to Cats. 10-50)</v>
      </c>
      <c r="B10" s="736">
        <f>'Build Main'!J64</f>
        <v>42496643.299130462</v>
      </c>
      <c r="C10" s="732"/>
      <c r="D10" s="733">
        <f t="shared" si="0"/>
        <v>42496643.299130462</v>
      </c>
      <c r="E10" s="807">
        <f>' Fund Source by Cat'!D16</f>
        <v>21326139.835200027</v>
      </c>
      <c r="F10" s="808">
        <f>' Fund Source by Cat'!E16</f>
        <v>0</v>
      </c>
      <c r="G10" s="808">
        <f>' Fund Source by Cat'!F16</f>
        <v>21170503.463930435</v>
      </c>
      <c r="H10" s="61"/>
      <c r="J10" s="191"/>
      <c r="K10" s="191"/>
      <c r="L10" s="19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row>
    <row r="11" spans="1:208" s="39" customFormat="1" ht="21.95" customHeight="1" x14ac:dyDescent="0.2">
      <c r="A11" s="734" t="str">
        <f>Inflation!A16</f>
        <v>90 UNALLOCATED CONTINGENCY</v>
      </c>
      <c r="B11" s="735">
        <f>'Build Main'!J74</f>
        <v>21717799.313573655</v>
      </c>
      <c r="C11" s="732"/>
      <c r="D11" s="733">
        <f t="shared" si="0"/>
        <v>21717799.31406204</v>
      </c>
      <c r="E11" s="807">
        <f>' Fund Source by Cat'!D17</f>
        <v>19644770.128120363</v>
      </c>
      <c r="F11" s="808">
        <f>' Fund Source by Cat'!E17</f>
        <v>0</v>
      </c>
      <c r="G11" s="808">
        <f>' Fund Source by Cat'!F17</f>
        <v>2073029.1859416775</v>
      </c>
      <c r="H11" s="61"/>
      <c r="J11" s="191"/>
      <c r="K11" s="191"/>
      <c r="L11" s="19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row>
    <row r="12" spans="1:208" s="39" customFormat="1" ht="21.95" customHeight="1" x14ac:dyDescent="0.2">
      <c r="A12" s="734" t="str">
        <f>Inflation!A17</f>
        <v>100  FINANCE CHARGES</v>
      </c>
      <c r="B12" s="735">
        <f>'Build Main'!J76</f>
        <v>0</v>
      </c>
      <c r="C12" s="732"/>
      <c r="D12" s="733">
        <f t="shared" si="0"/>
        <v>0</v>
      </c>
      <c r="E12" s="807">
        <f>' Fund Source by Cat'!D18</f>
        <v>0</v>
      </c>
      <c r="F12" s="808">
        <f>' Fund Source by Cat'!E18</f>
        <v>0</v>
      </c>
      <c r="G12" s="808">
        <f>' Fund Source by Cat'!F18</f>
        <v>0</v>
      </c>
      <c r="H12" s="61"/>
      <c r="J12" s="191"/>
      <c r="K12" s="191"/>
      <c r="L12" s="19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row>
    <row r="13" spans="1:208" s="39" customFormat="1" ht="21.95" customHeight="1" x14ac:dyDescent="0.2">
      <c r="A13" s="737" t="str">
        <f>Inflation!A18</f>
        <v>Total Project Cost (10 - 100)</v>
      </c>
      <c r="B13" s="738">
        <f>'Build Main'!J77</f>
        <v>249904595.81951162</v>
      </c>
      <c r="C13" s="739"/>
      <c r="D13" s="740">
        <f t="shared" si="0"/>
        <v>249904595.81999999</v>
      </c>
      <c r="E13" s="741">
        <f>SUM(E3:E12)</f>
        <v>99950000</v>
      </c>
      <c r="F13" s="707">
        <f>SUM(F3:F12)</f>
        <v>61965760</v>
      </c>
      <c r="G13" s="707">
        <f>SUM(G3:G12)</f>
        <v>87988835.820000008</v>
      </c>
      <c r="H13" s="61"/>
      <c r="J13" s="191"/>
      <c r="K13" s="93"/>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row>
    <row r="14" spans="1:208" x14ac:dyDescent="0.2">
      <c r="A14" s="73"/>
      <c r="B14" s="73"/>
      <c r="C14" s="73"/>
      <c r="D14" s="73"/>
      <c r="E14" s="125"/>
      <c r="F14" s="125"/>
      <c r="G14" s="125"/>
      <c r="J14" s="33"/>
      <c r="K14" s="33"/>
    </row>
    <row r="15" spans="1:208" ht="19.5" customHeight="1" x14ac:dyDescent="0.2">
      <c r="A15" s="73"/>
      <c r="B15" s="73"/>
      <c r="C15" s="73"/>
      <c r="D15" s="73"/>
      <c r="E15" s="73"/>
      <c r="F15" s="73"/>
      <c r="G15" s="73"/>
      <c r="H15" s="33"/>
      <c r="I15" s="33"/>
      <c r="J15" s="33"/>
      <c r="K15" s="33"/>
      <c r="L15" s="33"/>
      <c r="M15" s="33"/>
    </row>
    <row r="16" spans="1:208" s="80" customFormat="1" ht="38.25" customHeight="1" x14ac:dyDescent="0.2">
      <c r="A16" s="742" t="s">
        <v>234</v>
      </c>
      <c r="B16" s="534"/>
      <c r="C16" s="534"/>
      <c r="D16" s="534"/>
      <c r="E16" s="534"/>
      <c r="F16" s="743"/>
      <c r="G16" s="301"/>
      <c r="H16" s="108"/>
      <c r="I16" s="108"/>
      <c r="J16" s="108"/>
      <c r="K16" s="108"/>
      <c r="L16" s="108"/>
      <c r="M16" s="108"/>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row>
    <row r="17" spans="1:208" ht="73.5" customHeight="1" x14ac:dyDescent="0.2">
      <c r="A17" s="744"/>
      <c r="B17" s="745" t="s">
        <v>211</v>
      </c>
      <c r="C17" s="746"/>
      <c r="D17" s="747" t="s">
        <v>231</v>
      </c>
      <c r="E17" s="748" t="s">
        <v>216</v>
      </c>
      <c r="F17" s="702" t="s">
        <v>212</v>
      </c>
      <c r="G17" s="73"/>
      <c r="H17" s="194"/>
      <c r="I17" s="108"/>
      <c r="J17" s="194"/>
      <c r="K17" s="194"/>
      <c r="L17" s="194"/>
      <c r="M17" s="33"/>
    </row>
    <row r="18" spans="1:208" ht="27" customHeight="1" x14ac:dyDescent="0.2">
      <c r="A18" s="749" t="s">
        <v>209</v>
      </c>
      <c r="B18" s="751">
        <f>SUM(E18:F18)</f>
        <v>0</v>
      </c>
      <c r="C18" s="302"/>
      <c r="D18" s="255"/>
      <c r="E18" s="252"/>
      <c r="F18" s="253"/>
      <c r="G18" s="73"/>
      <c r="H18" s="195"/>
      <c r="I18" s="33"/>
      <c r="J18" s="196"/>
      <c r="K18" s="197"/>
      <c r="L18" s="197"/>
      <c r="M18" s="192"/>
    </row>
    <row r="19" spans="1:208" ht="27" customHeight="1" x14ac:dyDescent="0.2">
      <c r="A19" s="749" t="s">
        <v>270</v>
      </c>
      <c r="B19" s="751">
        <f>SUM(E19:F19)</f>
        <v>0</v>
      </c>
      <c r="C19" s="302"/>
      <c r="D19" s="255"/>
      <c r="E19" s="252"/>
      <c r="F19" s="253"/>
      <c r="G19" s="73"/>
      <c r="H19" s="195"/>
      <c r="I19" s="33"/>
      <c r="J19" s="196"/>
      <c r="K19" s="197"/>
      <c r="L19" s="197"/>
      <c r="M19" s="33"/>
    </row>
    <row r="20" spans="1:208" s="85" customFormat="1" ht="23.25" customHeight="1" x14ac:dyDescent="0.2">
      <c r="A20" s="750" t="s">
        <v>207</v>
      </c>
      <c r="B20" s="752">
        <f>SUM(B18:B19)</f>
        <v>0</v>
      </c>
      <c r="C20" s="302"/>
      <c r="D20" s="754"/>
      <c r="E20" s="755">
        <f>SUM(E18:E19)</f>
        <v>0</v>
      </c>
      <c r="F20" s="756">
        <f>SUM(F18:F19)</f>
        <v>0</v>
      </c>
      <c r="G20" s="303"/>
      <c r="H20" s="198"/>
      <c r="I20" s="33"/>
      <c r="J20" s="196"/>
      <c r="K20" s="199"/>
      <c r="L20" s="199"/>
      <c r="M20" s="193"/>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row>
    <row r="21" spans="1:208" ht="24" customHeight="1" x14ac:dyDescent="0.2">
      <c r="A21" s="971" t="s">
        <v>208</v>
      </c>
      <c r="B21" s="972"/>
      <c r="C21" s="123"/>
      <c r="D21" s="757"/>
      <c r="E21" s="758" t="e">
        <f>SUM(E20/B20)</f>
        <v>#DIV/0!</v>
      </c>
      <c r="F21" s="759"/>
      <c r="G21" s="73"/>
      <c r="H21" s="200"/>
      <c r="I21" s="201"/>
      <c r="J21" s="199"/>
      <c r="K21" s="202"/>
      <c r="L21" s="203"/>
      <c r="M21" s="33"/>
    </row>
    <row r="22" spans="1:208" ht="26.25" customHeight="1" x14ac:dyDescent="0.2">
      <c r="A22" s="973" t="s">
        <v>213</v>
      </c>
      <c r="B22" s="974"/>
      <c r="C22" s="124"/>
      <c r="D22" s="753"/>
      <c r="E22" s="760">
        <f>SUM(E13/B13)</f>
        <v>0.39995262861106723</v>
      </c>
      <c r="F22" s="761"/>
      <c r="G22" s="73"/>
      <c r="H22" s="33"/>
      <c r="I22" s="33"/>
      <c r="J22" s="33"/>
      <c r="K22" s="204"/>
      <c r="L22" s="33"/>
      <c r="M22" s="33"/>
    </row>
    <row r="23" spans="1:208" x14ac:dyDescent="0.2">
      <c r="H23" s="33"/>
      <c r="I23" s="33"/>
      <c r="J23" s="33"/>
      <c r="K23" s="33"/>
      <c r="L23" s="33"/>
      <c r="M23" s="33"/>
    </row>
    <row r="24" spans="1:208" x14ac:dyDescent="0.2">
      <c r="H24" s="33"/>
      <c r="I24" s="33"/>
      <c r="J24" s="33"/>
      <c r="K24" s="33"/>
      <c r="L24" s="33"/>
      <c r="M24" s="33"/>
    </row>
    <row r="25" spans="1:208" x14ac:dyDescent="0.2">
      <c r="H25" s="33"/>
      <c r="I25" s="33"/>
      <c r="J25" s="33"/>
      <c r="K25" s="33"/>
      <c r="L25" s="33"/>
      <c r="M25" s="33"/>
    </row>
  </sheetData>
  <sheetProtection password="94E0" sheet="1" formatCells="0" formatColumns="0" formatRows="0" insertColumns="0" insertRows="0" insertHyperlinks="0" deleteColumns="0" deleteRows="0" sort="0" autoFilter="0" pivotTables="0"/>
  <mergeCells count="2">
    <mergeCell ref="A21:B21"/>
    <mergeCell ref="A22:B22"/>
  </mergeCells>
  <phoneticPr fontId="0" type="noConversion"/>
  <pageMargins left="0.9" right="0.46" top="1.24" bottom="0.76" header="0.53" footer="0.5"/>
  <pageSetup scale="80" orientation="landscape" r:id="rId1"/>
  <headerFooter alignWithMargins="0">
    <oddHeader>&amp;C&amp;11Attachment 3
Baseline Cost Estimate
Project Sponsor Name
Project Name</oddHeader>
  </headerFooter>
  <ignoredErrors>
    <ignoredError sqref="G13 A3:B12 A13 E1:E2 E13:F13 D3:D13 B20 B18:B19 E20:F22" unlockedFormula="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15"/>
    <pageSetUpPr fitToPage="1"/>
  </sheetPr>
  <dimension ref="A1:GB16"/>
  <sheetViews>
    <sheetView zoomScale="75" zoomScaleNormal="75" workbookViewId="0">
      <selection activeCell="C11" sqref="C11"/>
    </sheetView>
  </sheetViews>
  <sheetFormatPr defaultRowHeight="12.75" x14ac:dyDescent="0.2"/>
  <cols>
    <col min="1" max="2" width="9.5703125" style="29" customWidth="1"/>
    <col min="3" max="3" width="50.85546875" style="29" customWidth="1"/>
    <col min="4" max="4" width="5.85546875" style="73" customWidth="1"/>
    <col min="5" max="5" width="11.85546875" style="29" customWidth="1"/>
    <col min="6" max="14" width="9.5703125" style="30" customWidth="1"/>
    <col min="15" max="184" width="9.140625" style="30"/>
    <col min="185" max="16384" width="9.140625" style="29"/>
  </cols>
  <sheetData>
    <row r="1" spans="1:184" s="33" customFormat="1" ht="30" customHeight="1" x14ac:dyDescent="0.2">
      <c r="A1" s="762" t="s">
        <v>232</v>
      </c>
      <c r="B1" s="763"/>
      <c r="C1" s="763"/>
      <c r="D1" s="763"/>
      <c r="E1" s="763"/>
      <c r="F1" s="764"/>
      <c r="G1" s="764"/>
      <c r="H1" s="764"/>
      <c r="I1" s="764"/>
      <c r="J1" s="764"/>
      <c r="K1" s="764"/>
      <c r="L1" s="765"/>
      <c r="M1" s="765"/>
      <c r="N1" s="765"/>
      <c r="O1" s="761"/>
    </row>
    <row r="2" spans="1:184" ht="35.25" customHeight="1" x14ac:dyDescent="0.2">
      <c r="A2" s="766" t="s">
        <v>159</v>
      </c>
      <c r="B2" s="766" t="s">
        <v>160</v>
      </c>
      <c r="C2" s="767" t="s">
        <v>164</v>
      </c>
      <c r="D2" s="766" t="s">
        <v>163</v>
      </c>
      <c r="E2" s="768"/>
      <c r="F2" s="977" t="str">
        <f>' Fund Source by Cat'!H7</f>
        <v>Federal 5309 Small Starts</v>
      </c>
      <c r="G2" s="978"/>
      <c r="H2" s="979"/>
      <c r="I2" s="977" t="s">
        <v>237</v>
      </c>
      <c r="J2" s="978"/>
      <c r="K2" s="979"/>
      <c r="L2" s="977" t="s">
        <v>240</v>
      </c>
      <c r="M2" s="978"/>
      <c r="N2" s="979"/>
      <c r="O2" s="975" t="s">
        <v>259</v>
      </c>
    </row>
    <row r="3" spans="1:184" ht="57" customHeight="1" x14ac:dyDescent="0.2">
      <c r="A3" s="769"/>
      <c r="B3" s="693"/>
      <c r="C3" s="693"/>
      <c r="D3" s="693"/>
      <c r="E3" s="770" t="s">
        <v>241</v>
      </c>
      <c r="F3" s="771" t="s">
        <v>238</v>
      </c>
      <c r="G3" s="771" t="s">
        <v>214</v>
      </c>
      <c r="H3" s="771" t="s">
        <v>207</v>
      </c>
      <c r="I3" s="771" t="s">
        <v>238</v>
      </c>
      <c r="J3" s="771" t="s">
        <v>214</v>
      </c>
      <c r="K3" s="771" t="s">
        <v>207</v>
      </c>
      <c r="L3" s="771" t="s">
        <v>238</v>
      </c>
      <c r="M3" s="771" t="s">
        <v>214</v>
      </c>
      <c r="N3" s="771" t="s">
        <v>207</v>
      </c>
      <c r="O3" s="976"/>
    </row>
    <row r="4" spans="1:184" ht="17.25" customHeight="1" x14ac:dyDescent="0.2">
      <c r="A4" s="206">
        <v>14010</v>
      </c>
      <c r="B4" s="206">
        <v>140110</v>
      </c>
      <c r="C4" s="304" t="s">
        <v>111</v>
      </c>
      <c r="D4" s="772">
        <f>'Build Main'!C7</f>
        <v>14.95</v>
      </c>
      <c r="E4" s="776" t="e">
        <f>SUM(L4/N4)</f>
        <v>#DIV/0!</v>
      </c>
      <c r="F4" s="246"/>
      <c r="G4" s="243"/>
      <c r="H4" s="778">
        <f>SUM(F4:G4)</f>
        <v>0</v>
      </c>
      <c r="I4" s="246"/>
      <c r="J4" s="246"/>
      <c r="K4" s="778">
        <f>SUM(I4:J4)</f>
        <v>0</v>
      </c>
      <c r="L4" s="778">
        <f>SUM(I4,F4)</f>
        <v>0</v>
      </c>
      <c r="M4" s="778">
        <f>SUM(G4,J4)</f>
        <v>0</v>
      </c>
      <c r="N4" s="778">
        <f>SUM(L4:M4)</f>
        <v>0</v>
      </c>
      <c r="O4" s="778">
        <f>'Build Main'!J7</f>
        <v>36341075.253135316</v>
      </c>
      <c r="P4" s="181"/>
    </row>
    <row r="5" spans="1:184" ht="17.25" customHeight="1" x14ac:dyDescent="0.2">
      <c r="A5" s="206">
        <v>14020</v>
      </c>
      <c r="B5" s="206">
        <v>140220</v>
      </c>
      <c r="C5" s="304" t="s">
        <v>112</v>
      </c>
      <c r="D5" s="773">
        <f>'Build Main'!C21</f>
        <v>46</v>
      </c>
      <c r="E5" s="776" t="e">
        <f t="shared" ref="E5:E10" si="0">SUM(L5/N5)</f>
        <v>#DIV/0!</v>
      </c>
      <c r="F5" s="246"/>
      <c r="G5" s="243"/>
      <c r="H5" s="778">
        <f t="shared" ref="H5:H10" si="1">SUM(F5:G5)</f>
        <v>0</v>
      </c>
      <c r="I5" s="246"/>
      <c r="J5" s="246"/>
      <c r="K5" s="778">
        <f t="shared" ref="K5:K10" si="2">SUM(I5:J5)</f>
        <v>0</v>
      </c>
      <c r="L5" s="778">
        <f t="shared" ref="L5:L10" si="3">SUM(I5,F5)</f>
        <v>0</v>
      </c>
      <c r="M5" s="778">
        <f t="shared" ref="M5:M10" si="4">SUM(G5,J5)</f>
        <v>0</v>
      </c>
      <c r="N5" s="778">
        <f t="shared" ref="N5:N10" si="5">SUM(L5:M5)</f>
        <v>0</v>
      </c>
      <c r="O5" s="778">
        <f>'Build Main'!J21</f>
        <v>16645468.659654133</v>
      </c>
    </row>
    <row r="6" spans="1:184" ht="17.25" customHeight="1" x14ac:dyDescent="0.2">
      <c r="A6" s="206">
        <v>14030</v>
      </c>
      <c r="B6" s="206">
        <v>140330</v>
      </c>
      <c r="C6" s="305" t="s">
        <v>165</v>
      </c>
      <c r="D6" s="774"/>
      <c r="E6" s="776" t="e">
        <f t="shared" si="0"/>
        <v>#DIV/0!</v>
      </c>
      <c r="F6" s="246"/>
      <c r="G6" s="243"/>
      <c r="H6" s="778">
        <f t="shared" si="1"/>
        <v>0</v>
      </c>
      <c r="I6" s="246"/>
      <c r="J6" s="246"/>
      <c r="K6" s="778">
        <f t="shared" si="2"/>
        <v>0</v>
      </c>
      <c r="L6" s="778">
        <f t="shared" si="3"/>
        <v>0</v>
      </c>
      <c r="M6" s="778">
        <f t="shared" si="4"/>
        <v>0</v>
      </c>
      <c r="N6" s="778">
        <f t="shared" si="5"/>
        <v>0</v>
      </c>
      <c r="O6" s="778">
        <f>'Build Main'!J29</f>
        <v>10820574.026310986</v>
      </c>
    </row>
    <row r="7" spans="1:184" ht="17.25" customHeight="1" x14ac:dyDescent="0.2">
      <c r="A7" s="206">
        <v>14040</v>
      </c>
      <c r="B7" s="206">
        <v>140440</v>
      </c>
      <c r="C7" s="305" t="s">
        <v>114</v>
      </c>
      <c r="D7" s="774"/>
      <c r="E7" s="776" t="e">
        <f t="shared" si="0"/>
        <v>#DIV/0!</v>
      </c>
      <c r="F7" s="246"/>
      <c r="G7" s="243"/>
      <c r="H7" s="778">
        <f t="shared" si="1"/>
        <v>0</v>
      </c>
      <c r="I7" s="246"/>
      <c r="J7" s="246"/>
      <c r="K7" s="778">
        <f t="shared" si="2"/>
        <v>0</v>
      </c>
      <c r="L7" s="778">
        <f t="shared" si="3"/>
        <v>0</v>
      </c>
      <c r="M7" s="778">
        <f t="shared" si="4"/>
        <v>0</v>
      </c>
      <c r="N7" s="778">
        <f t="shared" si="5"/>
        <v>0</v>
      </c>
      <c r="O7" s="778">
        <f>'Build Main'!J35</f>
        <v>60969971.251948409</v>
      </c>
    </row>
    <row r="8" spans="1:184" ht="17.25" customHeight="1" x14ac:dyDescent="0.2">
      <c r="A8" s="206">
        <v>14050</v>
      </c>
      <c r="B8" s="206">
        <v>140550</v>
      </c>
      <c r="C8" s="305" t="s">
        <v>115</v>
      </c>
      <c r="D8" s="774"/>
      <c r="E8" s="776" t="e">
        <f t="shared" si="0"/>
        <v>#DIV/0!</v>
      </c>
      <c r="F8" s="246"/>
      <c r="G8" s="243"/>
      <c r="H8" s="778">
        <f t="shared" si="1"/>
        <v>0</v>
      </c>
      <c r="I8" s="246"/>
      <c r="J8" s="246"/>
      <c r="K8" s="778">
        <f t="shared" si="2"/>
        <v>0</v>
      </c>
      <c r="L8" s="778">
        <f t="shared" si="3"/>
        <v>0</v>
      </c>
      <c r="M8" s="778">
        <f t="shared" si="4"/>
        <v>0</v>
      </c>
      <c r="N8" s="778">
        <f t="shared" si="5"/>
        <v>0</v>
      </c>
      <c r="O8" s="778">
        <f>'Build Main'!J44</f>
        <v>23662189.576701991</v>
      </c>
    </row>
    <row r="9" spans="1:184" s="73" customFormat="1" ht="18" customHeight="1" x14ac:dyDescent="0.2">
      <c r="A9" s="306">
        <v>14060</v>
      </c>
      <c r="B9" s="306">
        <v>140660</v>
      </c>
      <c r="C9" s="305" t="s">
        <v>116</v>
      </c>
      <c r="D9" s="774"/>
      <c r="E9" s="776" t="e">
        <f t="shared" si="0"/>
        <v>#DIV/0!</v>
      </c>
      <c r="F9" s="246"/>
      <c r="G9" s="243"/>
      <c r="H9" s="778">
        <f t="shared" si="1"/>
        <v>0</v>
      </c>
      <c r="I9" s="246"/>
      <c r="J9" s="246"/>
      <c r="K9" s="778">
        <f t="shared" si="2"/>
        <v>0</v>
      </c>
      <c r="L9" s="778">
        <f t="shared" si="3"/>
        <v>0</v>
      </c>
      <c r="M9" s="778">
        <f t="shared" si="4"/>
        <v>0</v>
      </c>
      <c r="N9" s="778">
        <f t="shared" si="5"/>
        <v>0</v>
      </c>
      <c r="O9" s="778">
        <f>'Build Main'!J53</f>
        <v>8317315.3258626005</v>
      </c>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row>
    <row r="10" spans="1:184" ht="17.25" customHeight="1" x14ac:dyDescent="0.2">
      <c r="A10" s="307">
        <v>14070</v>
      </c>
      <c r="B10" s="206"/>
      <c r="C10" s="308" t="s">
        <v>117</v>
      </c>
      <c r="D10" s="802">
        <f>'Build Main'!C56</f>
        <v>67</v>
      </c>
      <c r="E10" s="803" t="e">
        <f t="shared" si="0"/>
        <v>#DIV/0!</v>
      </c>
      <c r="F10" s="247"/>
      <c r="G10" s="248"/>
      <c r="H10" s="804">
        <f t="shared" si="1"/>
        <v>0</v>
      </c>
      <c r="I10" s="247"/>
      <c r="J10" s="247"/>
      <c r="K10" s="804">
        <f t="shared" si="2"/>
        <v>0</v>
      </c>
      <c r="L10" s="804">
        <f t="shared" si="3"/>
        <v>0</v>
      </c>
      <c r="M10" s="804">
        <f t="shared" si="4"/>
        <v>0</v>
      </c>
      <c r="N10" s="804">
        <f t="shared" si="5"/>
        <v>0</v>
      </c>
      <c r="O10" s="804">
        <f>'Build Main'!J56</f>
        <v>28933559.113194063</v>
      </c>
    </row>
    <row r="11" spans="1:184" ht="17.25" customHeight="1" x14ac:dyDescent="0.2">
      <c r="A11" s="983"/>
      <c r="B11" s="206" t="s">
        <v>161</v>
      </c>
      <c r="C11" s="801" t="s">
        <v>17</v>
      </c>
      <c r="D11" s="985"/>
      <c r="E11" s="986"/>
      <c r="F11" s="986"/>
      <c r="G11" s="986"/>
      <c r="H11" s="986"/>
      <c r="I11" s="986"/>
      <c r="J11" s="986"/>
      <c r="K11" s="986"/>
      <c r="L11" s="986"/>
      <c r="M11" s="986"/>
      <c r="N11" s="986"/>
      <c r="O11" s="987"/>
    </row>
    <row r="12" spans="1:184" ht="17.25" customHeight="1" x14ac:dyDescent="0.2">
      <c r="A12" s="984"/>
      <c r="B12" s="206" t="s">
        <v>196</v>
      </c>
      <c r="C12" s="801"/>
      <c r="D12" s="988"/>
      <c r="E12" s="989"/>
      <c r="F12" s="989"/>
      <c r="G12" s="989"/>
      <c r="H12" s="989"/>
      <c r="I12" s="989"/>
      <c r="J12" s="989"/>
      <c r="K12" s="989"/>
      <c r="L12" s="989"/>
      <c r="M12" s="989"/>
      <c r="N12" s="989"/>
      <c r="O12" s="990"/>
    </row>
    <row r="13" spans="1:184" ht="17.25" customHeight="1" x14ac:dyDescent="0.2">
      <c r="A13" s="206">
        <v>14080</v>
      </c>
      <c r="B13" s="206">
        <v>140880</v>
      </c>
      <c r="C13" s="309" t="s">
        <v>122</v>
      </c>
      <c r="D13" s="774"/>
      <c r="E13" s="805" t="e">
        <f>SUM(L13/N13)</f>
        <v>#DIV/0!</v>
      </c>
      <c r="F13" s="249"/>
      <c r="G13" s="250"/>
      <c r="H13" s="806">
        <f>SUM(F13:G13)</f>
        <v>0</v>
      </c>
      <c r="I13" s="249"/>
      <c r="J13" s="249"/>
      <c r="K13" s="806">
        <f>SUM(I13:J13)</f>
        <v>0</v>
      </c>
      <c r="L13" s="806">
        <f>SUM(I13,F13)</f>
        <v>0</v>
      </c>
      <c r="M13" s="806">
        <f>SUM(G13,J13)</f>
        <v>0</v>
      </c>
      <c r="N13" s="806">
        <f>SUM(L13:M13)</f>
        <v>0</v>
      </c>
      <c r="O13" s="806">
        <f>'Build Main'!J64</f>
        <v>42496643.299130462</v>
      </c>
    </row>
    <row r="14" spans="1:184" ht="17.25" customHeight="1" x14ac:dyDescent="0.2">
      <c r="A14" s="206">
        <v>14090</v>
      </c>
      <c r="B14" s="206">
        <v>140990</v>
      </c>
      <c r="C14" s="305" t="s">
        <v>123</v>
      </c>
      <c r="D14" s="774"/>
      <c r="E14" s="776" t="e">
        <f>SUM(L14/N14)</f>
        <v>#DIV/0!</v>
      </c>
      <c r="F14" s="251"/>
      <c r="G14" s="251"/>
      <c r="H14" s="778">
        <f>SUM(F14:G14)</f>
        <v>0</v>
      </c>
      <c r="I14" s="251"/>
      <c r="J14" s="251"/>
      <c r="K14" s="778">
        <f>SUM(I14:J14)</f>
        <v>0</v>
      </c>
      <c r="L14" s="778">
        <f>SUM(I14,F14)</f>
        <v>0</v>
      </c>
      <c r="M14" s="778">
        <f>SUM(G14,J14)</f>
        <v>0</v>
      </c>
      <c r="N14" s="778">
        <f>SUM(L14:M14)</f>
        <v>0</v>
      </c>
      <c r="O14" s="778">
        <f>'Build Main'!J74</f>
        <v>21717799.313573655</v>
      </c>
    </row>
    <row r="15" spans="1:184" ht="17.25" customHeight="1" x14ac:dyDescent="0.2">
      <c r="A15" s="306">
        <v>14100</v>
      </c>
      <c r="B15" s="306">
        <v>141010</v>
      </c>
      <c r="C15" s="310" t="s">
        <v>118</v>
      </c>
      <c r="D15" s="774"/>
      <c r="E15" s="776" t="e">
        <f>SUM(L15/N15)</f>
        <v>#DIV/0!</v>
      </c>
      <c r="F15" s="251"/>
      <c r="G15" s="251"/>
      <c r="H15" s="778">
        <f>SUM(F15:G15)</f>
        <v>0</v>
      </c>
      <c r="I15" s="251"/>
      <c r="J15" s="251"/>
      <c r="K15" s="778">
        <f>SUM(I15:J15)</f>
        <v>0</v>
      </c>
      <c r="L15" s="778">
        <f>SUM(I15,F15)</f>
        <v>0</v>
      </c>
      <c r="M15" s="778">
        <f>SUM(G15,J15)</f>
        <v>0</v>
      </c>
      <c r="N15" s="778">
        <f>SUM(L15:M15)</f>
        <v>0</v>
      </c>
      <c r="O15" s="777">
        <f>'Build Main'!J76</f>
        <v>0</v>
      </c>
    </row>
    <row r="16" spans="1:184" ht="17.25" customHeight="1" x14ac:dyDescent="0.2">
      <c r="A16" s="980" t="str">
        <f>'Build Main'!A77:B77</f>
        <v>Total Project Cost (10 - 100)</v>
      </c>
      <c r="B16" s="981"/>
      <c r="C16" s="982"/>
      <c r="D16" s="775"/>
      <c r="E16" s="776" t="e">
        <f>SUM(L16/N16)</f>
        <v>#DIV/0!</v>
      </c>
      <c r="F16" s="777">
        <f t="shared" ref="F16:N16" si="6">SUM(F4:F10,F13:F15)</f>
        <v>0</v>
      </c>
      <c r="G16" s="777">
        <f t="shared" si="6"/>
        <v>0</v>
      </c>
      <c r="H16" s="778">
        <f>SUM(F16:G16)</f>
        <v>0</v>
      </c>
      <c r="I16" s="777">
        <f t="shared" si="6"/>
        <v>0</v>
      </c>
      <c r="J16" s="777">
        <f t="shared" si="6"/>
        <v>0</v>
      </c>
      <c r="K16" s="778">
        <f>SUM(I16:J16)</f>
        <v>0</v>
      </c>
      <c r="L16" s="777">
        <f t="shared" si="6"/>
        <v>0</v>
      </c>
      <c r="M16" s="777">
        <f t="shared" si="6"/>
        <v>0</v>
      </c>
      <c r="N16" s="777">
        <f t="shared" si="6"/>
        <v>0</v>
      </c>
      <c r="O16" s="777">
        <f>'Build Main'!J77</f>
        <v>249904595.81951162</v>
      </c>
    </row>
  </sheetData>
  <sheetProtection password="94E0" sheet="1" formatCells="0" formatColumns="0" formatRows="0" insertColumns="0" insertRows="0" insertHyperlinks="0" deleteColumns="0" deleteRows="0" sort="0" autoFilter="0" pivotTables="0"/>
  <mergeCells count="7">
    <mergeCell ref="O2:O3"/>
    <mergeCell ref="L2:N2"/>
    <mergeCell ref="A16:C16"/>
    <mergeCell ref="A11:A12"/>
    <mergeCell ref="F2:H2"/>
    <mergeCell ref="I2:K2"/>
    <mergeCell ref="D11:O12"/>
  </mergeCells>
  <phoneticPr fontId="0" type="noConversion"/>
  <pageMargins left="0.6" right="0.46" top="1.7" bottom="1" header="0.64" footer="0.5"/>
  <pageSetup scale="70" orientation="landscape" r:id="rId1"/>
  <headerFooter alignWithMargins="0">
    <oddHeader>&amp;C&amp;11Attachment 3A
Project Budget
Project Sponsor Name
Project Name</oddHeader>
  </headerFooter>
  <ignoredErrors>
    <ignoredError sqref="F16 D4:D5 O13:O16 A10:D10 F2 A16 L16:N16 O4:O10 L4:N10 L13:N15 E4:E10 E13:E16 G16 H13:H15 H4:H10 I16:J16 K4:K10 K13:K15" unlockedFormula="1"/>
    <ignoredError sqref="H16 K16" formula="1" unlockedFormula="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35"/>
    <pageSetUpPr fitToPage="1"/>
  </sheetPr>
  <dimension ref="A1:DW12"/>
  <sheetViews>
    <sheetView zoomScale="75" zoomScaleNormal="75" zoomScaleSheetLayoutView="75" workbookViewId="0">
      <pane xSplit="3" topLeftCell="D1" activePane="topRight" state="frozen"/>
      <selection activeCell="G27" sqref="G27"/>
      <selection pane="topRight" activeCell="A15" sqref="A15"/>
    </sheetView>
  </sheetViews>
  <sheetFormatPr defaultRowHeight="12.75" x14ac:dyDescent="0.2"/>
  <cols>
    <col min="1" max="1" width="58.5703125" style="234" customWidth="1"/>
    <col min="2" max="2" width="13.42578125" style="234" customWidth="1"/>
    <col min="3" max="3" width="13" style="234" customWidth="1"/>
    <col min="4" max="83" width="2.140625" style="234" customWidth="1"/>
    <col min="84" max="127" width="2.140625" style="235" customWidth="1"/>
    <col min="128" max="16384" width="9.140625" style="233"/>
  </cols>
  <sheetData>
    <row r="1" spans="1:127" s="207" customFormat="1" ht="22.5" customHeight="1" x14ac:dyDescent="0.2">
      <c r="A1" s="779" t="s">
        <v>262</v>
      </c>
      <c r="B1" s="780" t="s">
        <v>166</v>
      </c>
      <c r="C1" s="781" t="s">
        <v>202</v>
      </c>
      <c r="D1" s="991">
        <v>2005</v>
      </c>
      <c r="E1" s="992"/>
      <c r="F1" s="992"/>
      <c r="G1" s="993"/>
      <c r="H1" s="991">
        <v>2006</v>
      </c>
      <c r="I1" s="992"/>
      <c r="J1" s="992"/>
      <c r="K1" s="993"/>
      <c r="L1" s="991">
        <v>2007</v>
      </c>
      <c r="M1" s="992"/>
      <c r="N1" s="992"/>
      <c r="O1" s="993"/>
      <c r="P1" s="991">
        <v>2008</v>
      </c>
      <c r="Q1" s="992"/>
      <c r="R1" s="992"/>
      <c r="S1" s="993"/>
      <c r="T1" s="991">
        <v>2009</v>
      </c>
      <c r="U1" s="992"/>
      <c r="V1" s="992"/>
      <c r="W1" s="993"/>
      <c r="X1" s="991">
        <v>2010</v>
      </c>
      <c r="Y1" s="992"/>
      <c r="Z1" s="992"/>
      <c r="AA1" s="993"/>
      <c r="AB1" s="991">
        <v>2011</v>
      </c>
      <c r="AC1" s="992"/>
      <c r="AD1" s="992"/>
      <c r="AE1" s="993"/>
      <c r="AF1" s="991">
        <v>2012</v>
      </c>
      <c r="AG1" s="992"/>
      <c r="AH1" s="992"/>
      <c r="AI1" s="993"/>
      <c r="AJ1" s="991">
        <v>2013</v>
      </c>
      <c r="AK1" s="992"/>
      <c r="AL1" s="992"/>
      <c r="AM1" s="993"/>
      <c r="AN1" s="991">
        <v>2014</v>
      </c>
      <c r="AO1" s="992"/>
      <c r="AP1" s="992"/>
      <c r="AQ1" s="993"/>
      <c r="AR1" s="991">
        <v>2015</v>
      </c>
      <c r="AS1" s="992"/>
      <c r="AT1" s="992"/>
      <c r="AU1" s="993"/>
      <c r="AV1" s="991">
        <v>2016</v>
      </c>
      <c r="AW1" s="992"/>
      <c r="AX1" s="992"/>
      <c r="AY1" s="993"/>
      <c r="AZ1" s="991">
        <v>2017</v>
      </c>
      <c r="BA1" s="992"/>
      <c r="BB1" s="992"/>
      <c r="BC1" s="993"/>
      <c r="BD1" s="991">
        <v>2018</v>
      </c>
      <c r="BE1" s="992"/>
      <c r="BF1" s="992"/>
      <c r="BG1" s="993"/>
      <c r="BH1" s="991">
        <v>2019</v>
      </c>
      <c r="BI1" s="992"/>
      <c r="BJ1" s="992"/>
      <c r="BK1" s="993"/>
      <c r="BL1" s="991">
        <v>2020</v>
      </c>
      <c r="BM1" s="992"/>
      <c r="BN1" s="992"/>
      <c r="BO1" s="993"/>
      <c r="BP1" s="991">
        <v>2021</v>
      </c>
      <c r="BQ1" s="992"/>
      <c r="BR1" s="992"/>
      <c r="BS1" s="993"/>
      <c r="BT1" s="991">
        <v>2022</v>
      </c>
      <c r="BU1" s="992"/>
      <c r="BV1" s="992"/>
      <c r="BW1" s="993"/>
      <c r="BX1" s="991">
        <v>2023</v>
      </c>
      <c r="BY1" s="992"/>
      <c r="BZ1" s="992"/>
      <c r="CA1" s="993"/>
      <c r="CB1" s="991">
        <v>2024</v>
      </c>
      <c r="CC1" s="992"/>
      <c r="CD1" s="992"/>
      <c r="CE1" s="993"/>
      <c r="CF1" s="991">
        <v>2025</v>
      </c>
      <c r="CG1" s="992"/>
      <c r="CH1" s="992"/>
      <c r="CI1" s="993"/>
      <c r="CJ1" s="991">
        <v>2026</v>
      </c>
      <c r="CK1" s="992"/>
      <c r="CL1" s="992"/>
      <c r="CM1" s="993"/>
      <c r="CN1" s="991">
        <v>2027</v>
      </c>
      <c r="CO1" s="992"/>
      <c r="CP1" s="992"/>
      <c r="CQ1" s="993"/>
      <c r="CR1" s="991">
        <v>2028</v>
      </c>
      <c r="CS1" s="992"/>
      <c r="CT1" s="992"/>
      <c r="CU1" s="993"/>
      <c r="CV1" s="991">
        <v>2029</v>
      </c>
      <c r="CW1" s="992"/>
      <c r="CX1" s="992"/>
      <c r="CY1" s="993"/>
      <c r="CZ1" s="991">
        <v>2030</v>
      </c>
      <c r="DA1" s="992"/>
      <c r="DB1" s="992"/>
      <c r="DC1" s="993"/>
      <c r="DD1" s="991">
        <v>2031</v>
      </c>
      <c r="DE1" s="992"/>
      <c r="DF1" s="992"/>
      <c r="DG1" s="993"/>
      <c r="DH1" s="991">
        <v>2032</v>
      </c>
      <c r="DI1" s="992"/>
      <c r="DJ1" s="992"/>
      <c r="DK1" s="993"/>
      <c r="DL1" s="991">
        <v>2033</v>
      </c>
      <c r="DM1" s="992"/>
      <c r="DN1" s="992"/>
      <c r="DO1" s="993"/>
      <c r="DP1" s="991">
        <v>2034</v>
      </c>
      <c r="DQ1" s="992"/>
      <c r="DR1" s="992"/>
      <c r="DS1" s="993"/>
      <c r="DT1" s="991">
        <v>2035</v>
      </c>
      <c r="DU1" s="992"/>
      <c r="DV1" s="992"/>
      <c r="DW1" s="993"/>
    </row>
    <row r="2" spans="1:127" s="207" customFormat="1" ht="35.25" customHeight="1" x14ac:dyDescent="0.2">
      <c r="A2" s="782" t="str">
        <f>'SCC List'!A3</f>
        <v>10 GUIDEWAY &amp; TRACK ELEMENTS (route miles)</v>
      </c>
      <c r="B2" s="809">
        <f>Schedule!C7</f>
        <v>44285</v>
      </c>
      <c r="C2" s="810">
        <f>Schedule!D7</f>
        <v>45499</v>
      </c>
      <c r="D2" s="210"/>
      <c r="E2" s="208"/>
      <c r="F2" s="208"/>
      <c r="G2" s="211"/>
      <c r="H2" s="212"/>
      <c r="I2" s="208"/>
      <c r="J2" s="208"/>
      <c r="K2" s="209"/>
      <c r="L2" s="210"/>
      <c r="M2" s="208"/>
      <c r="N2" s="208"/>
      <c r="O2" s="211"/>
      <c r="P2" s="212"/>
      <c r="Q2" s="208"/>
      <c r="R2" s="208"/>
      <c r="S2" s="209"/>
      <c r="T2" s="210"/>
      <c r="U2" s="208"/>
      <c r="V2" s="208"/>
      <c r="W2" s="211"/>
      <c r="X2" s="212"/>
      <c r="Y2" s="208"/>
      <c r="Z2" s="208"/>
      <c r="AA2" s="209"/>
      <c r="AB2" s="210"/>
      <c r="AC2" s="208"/>
      <c r="AD2" s="208"/>
      <c r="AE2" s="211"/>
      <c r="AF2" s="212"/>
      <c r="AG2" s="208"/>
      <c r="AH2" s="208"/>
      <c r="AI2" s="209"/>
      <c r="AJ2" s="210"/>
      <c r="AK2" s="208"/>
      <c r="AL2" s="208"/>
      <c r="AM2" s="211"/>
      <c r="AN2" s="212"/>
      <c r="AO2" s="208"/>
      <c r="AP2" s="208"/>
      <c r="AQ2" s="209"/>
      <c r="AR2" s="210"/>
      <c r="AS2" s="208"/>
      <c r="AT2" s="208"/>
      <c r="AU2" s="211"/>
      <c r="AV2" s="212"/>
      <c r="AW2" s="208"/>
      <c r="AX2" s="208"/>
      <c r="AY2" s="209"/>
      <c r="AZ2" s="210"/>
      <c r="BA2" s="208"/>
      <c r="BB2" s="208"/>
      <c r="BC2" s="211"/>
      <c r="BD2" s="212"/>
      <c r="BE2" s="208"/>
      <c r="BF2" s="208"/>
      <c r="BG2" s="209"/>
      <c r="BH2" s="210"/>
      <c r="BI2" s="208"/>
      <c r="BJ2" s="208"/>
      <c r="BK2" s="211"/>
      <c r="BL2" s="212"/>
      <c r="BM2" s="208"/>
      <c r="BN2" s="208"/>
      <c r="BO2" s="209"/>
      <c r="BP2" s="210"/>
      <c r="BQ2" s="208"/>
      <c r="BR2" s="208"/>
      <c r="BS2" s="211"/>
      <c r="BT2" s="212"/>
      <c r="BU2" s="208"/>
      <c r="BV2" s="208"/>
      <c r="BW2" s="209"/>
      <c r="BX2" s="210"/>
      <c r="BY2" s="208"/>
      <c r="BZ2" s="208"/>
      <c r="CA2" s="211"/>
      <c r="CB2" s="212"/>
      <c r="CC2" s="208"/>
      <c r="CD2" s="208"/>
      <c r="CE2" s="209"/>
      <c r="CF2" s="210"/>
      <c r="CG2" s="208"/>
      <c r="CH2" s="208"/>
      <c r="CI2" s="211"/>
      <c r="CJ2" s="208"/>
      <c r="CK2" s="208"/>
      <c r="CL2" s="208"/>
      <c r="CM2" s="209"/>
      <c r="CN2" s="210"/>
      <c r="CO2" s="208"/>
      <c r="CP2" s="208"/>
      <c r="CQ2" s="211"/>
      <c r="CR2" s="212"/>
      <c r="CS2" s="208"/>
      <c r="CT2" s="208"/>
      <c r="CU2" s="209"/>
      <c r="CV2" s="210"/>
      <c r="CW2" s="208"/>
      <c r="CX2" s="208"/>
      <c r="CY2" s="211"/>
      <c r="CZ2" s="208"/>
      <c r="DA2" s="208"/>
      <c r="DB2" s="208"/>
      <c r="DC2" s="209"/>
      <c r="DD2" s="210"/>
      <c r="DE2" s="208"/>
      <c r="DF2" s="208"/>
      <c r="DG2" s="211"/>
      <c r="DH2" s="212"/>
      <c r="DI2" s="208"/>
      <c r="DJ2" s="208"/>
      <c r="DK2" s="209"/>
      <c r="DL2" s="210"/>
      <c r="DM2" s="208"/>
      <c r="DN2" s="208"/>
      <c r="DO2" s="211"/>
      <c r="DP2" s="212"/>
      <c r="DQ2" s="208"/>
      <c r="DR2" s="208"/>
      <c r="DS2" s="209"/>
      <c r="DT2" s="210"/>
      <c r="DU2" s="208"/>
      <c r="DV2" s="208"/>
      <c r="DW2" s="211"/>
    </row>
    <row r="3" spans="1:127" s="207" customFormat="1" ht="35.25" customHeight="1" x14ac:dyDescent="0.2">
      <c r="A3" s="783" t="str">
        <f>'SCC List'!A17</f>
        <v>20 STATIONS, STOPS, TERMINALS, INTERMODAL (number)</v>
      </c>
      <c r="B3" s="809">
        <f>Schedule!C8</f>
        <v>44285</v>
      </c>
      <c r="C3" s="810">
        <f>Schedule!D8</f>
        <v>45499</v>
      </c>
      <c r="D3" s="210"/>
      <c r="E3" s="208"/>
      <c r="F3" s="208"/>
      <c r="G3" s="211"/>
      <c r="H3" s="212"/>
      <c r="I3" s="208"/>
      <c r="J3" s="208"/>
      <c r="K3" s="209"/>
      <c r="L3" s="210"/>
      <c r="M3" s="208"/>
      <c r="N3" s="208"/>
      <c r="O3" s="211"/>
      <c r="P3" s="212"/>
      <c r="Q3" s="208"/>
      <c r="R3" s="208"/>
      <c r="S3" s="209"/>
      <c r="T3" s="210"/>
      <c r="U3" s="208"/>
      <c r="V3" s="208"/>
      <c r="W3" s="211"/>
      <c r="X3" s="212"/>
      <c r="Y3" s="208"/>
      <c r="Z3" s="208"/>
      <c r="AA3" s="209"/>
      <c r="AB3" s="210"/>
      <c r="AC3" s="208"/>
      <c r="AD3" s="208"/>
      <c r="AE3" s="211"/>
      <c r="AF3" s="212"/>
      <c r="AG3" s="208"/>
      <c r="AH3" s="208"/>
      <c r="AI3" s="209"/>
      <c r="AJ3" s="210"/>
      <c r="AK3" s="208"/>
      <c r="AL3" s="208"/>
      <c r="AM3" s="211"/>
      <c r="AN3" s="212"/>
      <c r="AO3" s="208"/>
      <c r="AP3" s="208"/>
      <c r="AQ3" s="215"/>
      <c r="AR3" s="216"/>
      <c r="AS3" s="214"/>
      <c r="AT3" s="214"/>
      <c r="AU3" s="217"/>
      <c r="AV3" s="213"/>
      <c r="AW3" s="214"/>
      <c r="AX3" s="214"/>
      <c r="AY3" s="215"/>
      <c r="AZ3" s="210"/>
      <c r="BA3" s="208"/>
      <c r="BB3" s="208"/>
      <c r="BC3" s="211"/>
      <c r="BD3" s="213"/>
      <c r="BE3" s="214"/>
      <c r="BF3" s="214"/>
      <c r="BG3" s="215"/>
      <c r="BH3" s="210"/>
      <c r="BI3" s="208"/>
      <c r="BJ3" s="208"/>
      <c r="BK3" s="211"/>
      <c r="BL3" s="213"/>
      <c r="BM3" s="214"/>
      <c r="BN3" s="214"/>
      <c r="BO3" s="215"/>
      <c r="BP3" s="210"/>
      <c r="BQ3" s="208"/>
      <c r="BR3" s="208"/>
      <c r="BS3" s="211"/>
      <c r="BT3" s="213"/>
      <c r="BU3" s="214"/>
      <c r="BV3" s="214"/>
      <c r="BW3" s="215"/>
      <c r="BX3" s="210"/>
      <c r="BY3" s="208"/>
      <c r="BZ3" s="208"/>
      <c r="CA3" s="211"/>
      <c r="CB3" s="213"/>
      <c r="CC3" s="214"/>
      <c r="CD3" s="214"/>
      <c r="CE3" s="215"/>
      <c r="CF3" s="210"/>
      <c r="CG3" s="208"/>
      <c r="CH3" s="208"/>
      <c r="CI3" s="211"/>
      <c r="CJ3" s="208"/>
      <c r="CK3" s="208"/>
      <c r="CL3" s="208"/>
      <c r="CM3" s="209"/>
      <c r="CN3" s="216"/>
      <c r="CO3" s="214"/>
      <c r="CP3" s="214"/>
      <c r="CQ3" s="217"/>
      <c r="CR3" s="212"/>
      <c r="CS3" s="208"/>
      <c r="CT3" s="208"/>
      <c r="CU3" s="209"/>
      <c r="CV3" s="216"/>
      <c r="CW3" s="214"/>
      <c r="CX3" s="214"/>
      <c r="CY3" s="217"/>
      <c r="CZ3" s="208"/>
      <c r="DA3" s="208"/>
      <c r="DB3" s="208"/>
      <c r="DC3" s="209"/>
      <c r="DD3" s="216"/>
      <c r="DE3" s="214"/>
      <c r="DF3" s="214"/>
      <c r="DG3" s="217"/>
      <c r="DH3" s="212"/>
      <c r="DI3" s="208"/>
      <c r="DJ3" s="208"/>
      <c r="DK3" s="209"/>
      <c r="DL3" s="216"/>
      <c r="DM3" s="214"/>
      <c r="DN3" s="214"/>
      <c r="DO3" s="217"/>
      <c r="DP3" s="212"/>
      <c r="DQ3" s="208"/>
      <c r="DR3" s="208"/>
      <c r="DS3" s="209"/>
      <c r="DT3" s="216"/>
      <c r="DU3" s="214"/>
      <c r="DV3" s="214"/>
      <c r="DW3" s="217"/>
    </row>
    <row r="4" spans="1:127" s="207" customFormat="1" ht="35.25" customHeight="1" x14ac:dyDescent="0.2">
      <c r="A4" s="782" t="str">
        <f>'SCC List'!A25</f>
        <v>30 SUPPORT FACILITIES: YARDS, SHOPS, ADMIN. BLDGS</v>
      </c>
      <c r="B4" s="809">
        <f>Schedule!C9</f>
        <v>44285</v>
      </c>
      <c r="C4" s="810">
        <f>Schedule!D9</f>
        <v>45499</v>
      </c>
      <c r="D4" s="210"/>
      <c r="E4" s="208"/>
      <c r="F4" s="208"/>
      <c r="G4" s="211"/>
      <c r="H4" s="212"/>
      <c r="I4" s="208"/>
      <c r="J4" s="208"/>
      <c r="K4" s="209"/>
      <c r="L4" s="210"/>
      <c r="M4" s="208"/>
      <c r="N4" s="208"/>
      <c r="O4" s="211"/>
      <c r="P4" s="212"/>
      <c r="Q4" s="208"/>
      <c r="R4" s="208"/>
      <c r="S4" s="209"/>
      <c r="T4" s="220"/>
      <c r="U4" s="218"/>
      <c r="V4" s="218"/>
      <c r="W4" s="221"/>
      <c r="X4" s="222"/>
      <c r="Y4" s="218"/>
      <c r="Z4" s="218"/>
      <c r="AA4" s="219"/>
      <c r="AB4" s="220"/>
      <c r="AC4" s="218"/>
      <c r="AD4" s="218"/>
      <c r="AE4" s="221"/>
      <c r="AF4" s="222"/>
      <c r="AG4" s="218"/>
      <c r="AH4" s="218"/>
      <c r="AI4" s="219"/>
      <c r="AJ4" s="220"/>
      <c r="AK4" s="218"/>
      <c r="AL4" s="218"/>
      <c r="AM4" s="221"/>
      <c r="AN4" s="222"/>
      <c r="AO4" s="218"/>
      <c r="AP4" s="218"/>
      <c r="AQ4" s="225"/>
      <c r="AR4" s="226"/>
      <c r="AS4" s="224"/>
      <c r="AT4" s="224"/>
      <c r="AU4" s="227"/>
      <c r="AV4" s="223"/>
      <c r="AW4" s="224"/>
      <c r="AX4" s="224"/>
      <c r="AY4" s="225"/>
      <c r="AZ4" s="220"/>
      <c r="BA4" s="218"/>
      <c r="BB4" s="218"/>
      <c r="BC4" s="221"/>
      <c r="BD4" s="223"/>
      <c r="BE4" s="224"/>
      <c r="BF4" s="224"/>
      <c r="BG4" s="225"/>
      <c r="BH4" s="220"/>
      <c r="BI4" s="218"/>
      <c r="BJ4" s="218"/>
      <c r="BK4" s="221"/>
      <c r="BL4" s="223"/>
      <c r="BM4" s="224"/>
      <c r="BN4" s="224"/>
      <c r="BO4" s="225"/>
      <c r="BP4" s="220"/>
      <c r="BQ4" s="218"/>
      <c r="BR4" s="218"/>
      <c r="BS4" s="221"/>
      <c r="BT4" s="223"/>
      <c r="BU4" s="224"/>
      <c r="BV4" s="224"/>
      <c r="BW4" s="225"/>
      <c r="BX4" s="220"/>
      <c r="BY4" s="218"/>
      <c r="BZ4" s="218"/>
      <c r="CA4" s="221"/>
      <c r="CB4" s="223"/>
      <c r="CC4" s="224"/>
      <c r="CD4" s="224"/>
      <c r="CE4" s="225"/>
      <c r="CF4" s="220"/>
      <c r="CG4" s="218"/>
      <c r="CH4" s="218"/>
      <c r="CI4" s="221"/>
      <c r="CJ4" s="218"/>
      <c r="CK4" s="218"/>
      <c r="CL4" s="218"/>
      <c r="CM4" s="219"/>
      <c r="CN4" s="226"/>
      <c r="CO4" s="224"/>
      <c r="CP4" s="224"/>
      <c r="CQ4" s="227"/>
      <c r="CR4" s="222"/>
      <c r="CS4" s="218"/>
      <c r="CT4" s="218"/>
      <c r="CU4" s="219"/>
      <c r="CV4" s="226"/>
      <c r="CW4" s="224"/>
      <c r="CX4" s="224"/>
      <c r="CY4" s="227"/>
      <c r="CZ4" s="218"/>
      <c r="DA4" s="218"/>
      <c r="DB4" s="218"/>
      <c r="DC4" s="219"/>
      <c r="DD4" s="226"/>
      <c r="DE4" s="224"/>
      <c r="DF4" s="224"/>
      <c r="DG4" s="227"/>
      <c r="DH4" s="222"/>
      <c r="DI4" s="218"/>
      <c r="DJ4" s="218"/>
      <c r="DK4" s="219"/>
      <c r="DL4" s="226"/>
      <c r="DM4" s="224"/>
      <c r="DN4" s="224"/>
      <c r="DO4" s="227"/>
      <c r="DP4" s="222"/>
      <c r="DQ4" s="218"/>
      <c r="DR4" s="218"/>
      <c r="DS4" s="219"/>
      <c r="DT4" s="226"/>
      <c r="DU4" s="224"/>
      <c r="DV4" s="224"/>
      <c r="DW4" s="227"/>
    </row>
    <row r="5" spans="1:127" s="207" customFormat="1" ht="35.25" customHeight="1" x14ac:dyDescent="0.2">
      <c r="A5" s="782" t="str">
        <f>'SCC List'!A31</f>
        <v>40 SITEWORK &amp; SPECIAL CONDITIONS</v>
      </c>
      <c r="B5" s="809">
        <f>Schedule!C10</f>
        <v>44285</v>
      </c>
      <c r="C5" s="810">
        <f>Schedule!D10</f>
        <v>45499</v>
      </c>
      <c r="D5" s="210"/>
      <c r="E5" s="208"/>
      <c r="F5" s="208"/>
      <c r="G5" s="211"/>
      <c r="H5" s="212"/>
      <c r="I5" s="208"/>
      <c r="J5" s="208"/>
      <c r="K5" s="209"/>
      <c r="L5" s="210"/>
      <c r="M5" s="208"/>
      <c r="N5" s="208"/>
      <c r="O5" s="211"/>
      <c r="P5" s="212"/>
      <c r="Q5" s="208"/>
      <c r="R5" s="208"/>
      <c r="S5" s="209"/>
      <c r="T5" s="220"/>
      <c r="U5" s="218"/>
      <c r="V5" s="218"/>
      <c r="W5" s="221"/>
      <c r="X5" s="222"/>
      <c r="Y5" s="218"/>
      <c r="Z5" s="218"/>
      <c r="AA5" s="219"/>
      <c r="AB5" s="220"/>
      <c r="AC5" s="218"/>
      <c r="AD5" s="218"/>
      <c r="AE5" s="221"/>
      <c r="AF5" s="222"/>
      <c r="AG5" s="218"/>
      <c r="AH5" s="218"/>
      <c r="AI5" s="219"/>
      <c r="AJ5" s="220"/>
      <c r="AK5" s="218"/>
      <c r="AL5" s="218"/>
      <c r="AM5" s="221"/>
      <c r="AN5" s="222"/>
      <c r="AO5" s="218"/>
      <c r="AP5" s="218"/>
      <c r="AQ5" s="219"/>
      <c r="AR5" s="220"/>
      <c r="AS5" s="218"/>
      <c r="AT5" s="218"/>
      <c r="AU5" s="221"/>
      <c r="AV5" s="222"/>
      <c r="AW5" s="218"/>
      <c r="AX5" s="218"/>
      <c r="AY5" s="219"/>
      <c r="AZ5" s="220"/>
      <c r="BA5" s="218"/>
      <c r="BB5" s="218"/>
      <c r="BC5" s="221"/>
      <c r="BD5" s="222"/>
      <c r="BE5" s="218"/>
      <c r="BF5" s="218"/>
      <c r="BG5" s="219"/>
      <c r="BH5" s="220"/>
      <c r="BI5" s="218"/>
      <c r="BJ5" s="218"/>
      <c r="BK5" s="221"/>
      <c r="BL5" s="222"/>
      <c r="BM5" s="218"/>
      <c r="BN5" s="218"/>
      <c r="BO5" s="219"/>
      <c r="BP5" s="220"/>
      <c r="BQ5" s="218"/>
      <c r="BR5" s="218"/>
      <c r="BS5" s="221"/>
      <c r="BT5" s="222"/>
      <c r="BU5" s="218"/>
      <c r="BV5" s="218"/>
      <c r="BW5" s="219"/>
      <c r="BX5" s="220"/>
      <c r="BY5" s="218"/>
      <c r="BZ5" s="218"/>
      <c r="CA5" s="221"/>
      <c r="CB5" s="222"/>
      <c r="CC5" s="218"/>
      <c r="CD5" s="218"/>
      <c r="CE5" s="219"/>
      <c r="CF5" s="220"/>
      <c r="CG5" s="218"/>
      <c r="CH5" s="218"/>
      <c r="CI5" s="221"/>
      <c r="CJ5" s="218"/>
      <c r="CK5" s="218"/>
      <c r="CL5" s="218"/>
      <c r="CM5" s="219"/>
      <c r="CN5" s="220"/>
      <c r="CO5" s="218"/>
      <c r="CP5" s="218"/>
      <c r="CQ5" s="221"/>
      <c r="CR5" s="222"/>
      <c r="CS5" s="218"/>
      <c r="CT5" s="218"/>
      <c r="CU5" s="219"/>
      <c r="CV5" s="220"/>
      <c r="CW5" s="218"/>
      <c r="CX5" s="218"/>
      <c r="CY5" s="221"/>
      <c r="CZ5" s="218"/>
      <c r="DA5" s="218"/>
      <c r="DB5" s="218"/>
      <c r="DC5" s="219"/>
      <c r="DD5" s="220"/>
      <c r="DE5" s="218"/>
      <c r="DF5" s="218"/>
      <c r="DG5" s="221"/>
      <c r="DH5" s="222"/>
      <c r="DI5" s="218"/>
      <c r="DJ5" s="218"/>
      <c r="DK5" s="219"/>
      <c r="DL5" s="220"/>
      <c r="DM5" s="218"/>
      <c r="DN5" s="218"/>
      <c r="DO5" s="221"/>
      <c r="DP5" s="222"/>
      <c r="DQ5" s="218"/>
      <c r="DR5" s="218"/>
      <c r="DS5" s="219"/>
      <c r="DT5" s="220"/>
      <c r="DU5" s="218"/>
      <c r="DV5" s="218"/>
      <c r="DW5" s="221"/>
    </row>
    <row r="6" spans="1:127" s="207" customFormat="1" ht="35.25" customHeight="1" x14ac:dyDescent="0.2">
      <c r="A6" s="782" t="str">
        <f>'SCC List'!A40</f>
        <v>50  SYSTEMS</v>
      </c>
      <c r="B6" s="809">
        <f>Schedule!C11</f>
        <v>44285</v>
      </c>
      <c r="C6" s="810">
        <f>Schedule!D11</f>
        <v>45499</v>
      </c>
      <c r="D6" s="210"/>
      <c r="E6" s="208"/>
      <c r="F6" s="208"/>
      <c r="G6" s="211"/>
      <c r="H6" s="212"/>
      <c r="I6" s="208"/>
      <c r="J6" s="208"/>
      <c r="K6" s="209"/>
      <c r="L6" s="210"/>
      <c r="M6" s="208"/>
      <c r="N6" s="208"/>
      <c r="O6" s="211"/>
      <c r="P6" s="212"/>
      <c r="Q6" s="208"/>
      <c r="R6" s="208"/>
      <c r="S6" s="209"/>
      <c r="T6" s="220"/>
      <c r="U6" s="218"/>
      <c r="V6" s="218"/>
      <c r="W6" s="221"/>
      <c r="X6" s="222"/>
      <c r="Y6" s="218"/>
      <c r="Z6" s="218"/>
      <c r="AA6" s="219"/>
      <c r="AB6" s="220"/>
      <c r="AC6" s="218"/>
      <c r="AD6" s="218"/>
      <c r="AE6" s="221"/>
      <c r="AF6" s="222"/>
      <c r="AG6" s="218"/>
      <c r="AH6" s="218"/>
      <c r="AI6" s="219"/>
      <c r="AJ6" s="220"/>
      <c r="AK6" s="218"/>
      <c r="AL6" s="218"/>
      <c r="AM6" s="221"/>
      <c r="AN6" s="222"/>
      <c r="AO6" s="218"/>
      <c r="AP6" s="218"/>
      <c r="AQ6" s="219"/>
      <c r="AR6" s="220"/>
      <c r="AS6" s="218"/>
      <c r="AT6" s="218"/>
      <c r="AU6" s="221"/>
      <c r="AV6" s="222"/>
      <c r="AW6" s="218"/>
      <c r="AX6" s="218"/>
      <c r="AY6" s="219"/>
      <c r="AZ6" s="220"/>
      <c r="BA6" s="218"/>
      <c r="BB6" s="218"/>
      <c r="BC6" s="221"/>
      <c r="BD6" s="222"/>
      <c r="BE6" s="218"/>
      <c r="BF6" s="218"/>
      <c r="BG6" s="219"/>
      <c r="BH6" s="220"/>
      <c r="BI6" s="218"/>
      <c r="BJ6" s="218"/>
      <c r="BK6" s="221"/>
      <c r="BL6" s="222"/>
      <c r="BM6" s="218"/>
      <c r="BN6" s="218"/>
      <c r="BO6" s="219"/>
      <c r="BP6" s="220"/>
      <c r="BQ6" s="218"/>
      <c r="BR6" s="218"/>
      <c r="BS6" s="221"/>
      <c r="BT6" s="222"/>
      <c r="BU6" s="218"/>
      <c r="BV6" s="218"/>
      <c r="BW6" s="219"/>
      <c r="BX6" s="220"/>
      <c r="BY6" s="218"/>
      <c r="BZ6" s="218"/>
      <c r="CA6" s="221"/>
      <c r="CB6" s="222"/>
      <c r="CC6" s="218"/>
      <c r="CD6" s="218"/>
      <c r="CE6" s="219"/>
      <c r="CF6" s="220"/>
      <c r="CG6" s="218"/>
      <c r="CH6" s="218"/>
      <c r="CI6" s="221"/>
      <c r="CJ6" s="218"/>
      <c r="CK6" s="218"/>
      <c r="CL6" s="218"/>
      <c r="CM6" s="219"/>
      <c r="CN6" s="220"/>
      <c r="CO6" s="218"/>
      <c r="CP6" s="218"/>
      <c r="CQ6" s="221"/>
      <c r="CR6" s="222"/>
      <c r="CS6" s="218"/>
      <c r="CT6" s="218"/>
      <c r="CU6" s="219"/>
      <c r="CV6" s="220"/>
      <c r="CW6" s="218"/>
      <c r="CX6" s="218"/>
      <c r="CY6" s="221"/>
      <c r="CZ6" s="218"/>
      <c r="DA6" s="218"/>
      <c r="DB6" s="218"/>
      <c r="DC6" s="219"/>
      <c r="DD6" s="220"/>
      <c r="DE6" s="218"/>
      <c r="DF6" s="218"/>
      <c r="DG6" s="221"/>
      <c r="DH6" s="222"/>
      <c r="DI6" s="218"/>
      <c r="DJ6" s="218"/>
      <c r="DK6" s="219"/>
      <c r="DL6" s="220"/>
      <c r="DM6" s="218"/>
      <c r="DN6" s="218"/>
      <c r="DO6" s="221"/>
      <c r="DP6" s="222"/>
      <c r="DQ6" s="218"/>
      <c r="DR6" s="218"/>
      <c r="DS6" s="219"/>
      <c r="DT6" s="220"/>
      <c r="DU6" s="218"/>
      <c r="DV6" s="218"/>
      <c r="DW6" s="221"/>
    </row>
    <row r="7" spans="1:127" s="207" customFormat="1" ht="35.25" customHeight="1" x14ac:dyDescent="0.2">
      <c r="A7" s="782" t="str">
        <f>'SCC List'!A48:B48</f>
        <v>60 ROW, LAND, EXISTING IMPROVEMENTS</v>
      </c>
      <c r="B7" s="809">
        <f>Schedule!C12</f>
        <v>43739</v>
      </c>
      <c r="C7" s="810">
        <f>Schedule!D12</f>
        <v>44804</v>
      </c>
      <c r="D7" s="210"/>
      <c r="E7" s="208"/>
      <c r="F7" s="208"/>
      <c r="G7" s="211"/>
      <c r="H7" s="212"/>
      <c r="I7" s="208"/>
      <c r="J7" s="208"/>
      <c r="K7" s="209"/>
      <c r="L7" s="210"/>
      <c r="M7" s="208"/>
      <c r="N7" s="208"/>
      <c r="O7" s="211"/>
      <c r="P7" s="212"/>
      <c r="Q7" s="208"/>
      <c r="R7" s="208"/>
      <c r="S7" s="209"/>
      <c r="T7" s="220"/>
      <c r="U7" s="218"/>
      <c r="V7" s="218"/>
      <c r="W7" s="221"/>
      <c r="X7" s="222"/>
      <c r="Y7" s="218"/>
      <c r="Z7" s="218"/>
      <c r="AA7" s="219"/>
      <c r="AB7" s="220"/>
      <c r="AC7" s="218"/>
      <c r="AD7" s="218"/>
      <c r="AE7" s="221"/>
      <c r="AF7" s="222"/>
      <c r="AG7" s="218"/>
      <c r="AH7" s="218"/>
      <c r="AI7" s="219"/>
      <c r="AJ7" s="220"/>
      <c r="AK7" s="218"/>
      <c r="AL7" s="218"/>
      <c r="AM7" s="221"/>
      <c r="AN7" s="222"/>
      <c r="AO7" s="218"/>
      <c r="AP7" s="218"/>
      <c r="AQ7" s="219"/>
      <c r="AR7" s="220"/>
      <c r="AS7" s="218"/>
      <c r="AT7" s="218"/>
      <c r="AU7" s="221"/>
      <c r="AV7" s="222"/>
      <c r="AW7" s="218"/>
      <c r="AX7" s="218"/>
      <c r="AY7" s="219"/>
      <c r="AZ7" s="220"/>
      <c r="BA7" s="218"/>
      <c r="BB7" s="218"/>
      <c r="BC7" s="221"/>
      <c r="BD7" s="222"/>
      <c r="BE7" s="218"/>
      <c r="BF7" s="218"/>
      <c r="BG7" s="219"/>
      <c r="BH7" s="220"/>
      <c r="BI7" s="218"/>
      <c r="BJ7" s="218"/>
      <c r="BK7" s="221"/>
      <c r="BL7" s="222"/>
      <c r="BM7" s="218"/>
      <c r="BN7" s="218"/>
      <c r="BO7" s="219"/>
      <c r="BP7" s="220"/>
      <c r="BQ7" s="218"/>
      <c r="BR7" s="218"/>
      <c r="BS7" s="221"/>
      <c r="BT7" s="222"/>
      <c r="BU7" s="218"/>
      <c r="BV7" s="218"/>
      <c r="BW7" s="219"/>
      <c r="BX7" s="220"/>
      <c r="BY7" s="218"/>
      <c r="BZ7" s="218"/>
      <c r="CA7" s="221"/>
      <c r="CB7" s="222"/>
      <c r="CC7" s="218"/>
      <c r="CD7" s="218"/>
      <c r="CE7" s="219"/>
      <c r="CF7" s="220"/>
      <c r="CG7" s="218"/>
      <c r="CH7" s="218"/>
      <c r="CI7" s="221"/>
      <c r="CJ7" s="218"/>
      <c r="CK7" s="218"/>
      <c r="CL7" s="218"/>
      <c r="CM7" s="219"/>
      <c r="CN7" s="220"/>
      <c r="CO7" s="218"/>
      <c r="CP7" s="218"/>
      <c r="CQ7" s="221"/>
      <c r="CR7" s="222"/>
      <c r="CS7" s="218"/>
      <c r="CT7" s="218"/>
      <c r="CU7" s="219"/>
      <c r="CV7" s="220"/>
      <c r="CW7" s="218"/>
      <c r="CX7" s="218"/>
      <c r="CY7" s="221"/>
      <c r="CZ7" s="218"/>
      <c r="DA7" s="218"/>
      <c r="DB7" s="218"/>
      <c r="DC7" s="219"/>
      <c r="DD7" s="220"/>
      <c r="DE7" s="218"/>
      <c r="DF7" s="218"/>
      <c r="DG7" s="221"/>
      <c r="DH7" s="222"/>
      <c r="DI7" s="218"/>
      <c r="DJ7" s="218"/>
      <c r="DK7" s="219"/>
      <c r="DL7" s="220"/>
      <c r="DM7" s="218"/>
      <c r="DN7" s="218"/>
      <c r="DO7" s="221"/>
      <c r="DP7" s="222"/>
      <c r="DQ7" s="218"/>
      <c r="DR7" s="218"/>
      <c r="DS7" s="219"/>
      <c r="DT7" s="220"/>
      <c r="DU7" s="218"/>
      <c r="DV7" s="218"/>
      <c r="DW7" s="221"/>
    </row>
    <row r="8" spans="1:127" s="207" customFormat="1" ht="35.25" customHeight="1" x14ac:dyDescent="0.2">
      <c r="A8" s="782" t="str">
        <f>'SCC List'!A51</f>
        <v>70 VEHICLES (number)</v>
      </c>
      <c r="B8" s="809">
        <f>Schedule!C13</f>
        <v>44641</v>
      </c>
      <c r="C8" s="810">
        <f>Schedule!D13</f>
        <v>45128</v>
      </c>
      <c r="D8" s="210"/>
      <c r="E8" s="208"/>
      <c r="F8" s="208"/>
      <c r="G8" s="211"/>
      <c r="H8" s="212"/>
      <c r="I8" s="208"/>
      <c r="J8" s="208"/>
      <c r="K8" s="209"/>
      <c r="L8" s="210"/>
      <c r="M8" s="208"/>
      <c r="N8" s="208"/>
      <c r="O8" s="211"/>
      <c r="P8" s="212"/>
      <c r="Q8" s="208"/>
      <c r="R8" s="208"/>
      <c r="S8" s="209"/>
      <c r="T8" s="220"/>
      <c r="U8" s="218"/>
      <c r="V8" s="218"/>
      <c r="W8" s="221"/>
      <c r="X8" s="222"/>
      <c r="Y8" s="218"/>
      <c r="Z8" s="218"/>
      <c r="AA8" s="219"/>
      <c r="AB8" s="220"/>
      <c r="AC8" s="218"/>
      <c r="AD8" s="218"/>
      <c r="AE8" s="221"/>
      <c r="AF8" s="222"/>
      <c r="AG8" s="218"/>
      <c r="AH8" s="218"/>
      <c r="AI8" s="219"/>
      <c r="AJ8" s="220"/>
      <c r="AK8" s="218"/>
      <c r="AL8" s="218"/>
      <c r="AM8" s="221"/>
      <c r="AN8" s="222"/>
      <c r="AO8" s="218"/>
      <c r="AP8" s="218"/>
      <c r="AQ8" s="219"/>
      <c r="AR8" s="220"/>
      <c r="AS8" s="218"/>
      <c r="AT8" s="218"/>
      <c r="AU8" s="221"/>
      <c r="AV8" s="222"/>
      <c r="AW8" s="218"/>
      <c r="AX8" s="218"/>
      <c r="AY8" s="219"/>
      <c r="AZ8" s="220"/>
      <c r="BA8" s="218"/>
      <c r="BB8" s="218"/>
      <c r="BC8" s="221"/>
      <c r="BD8" s="222"/>
      <c r="BE8" s="218"/>
      <c r="BF8" s="218"/>
      <c r="BG8" s="219"/>
      <c r="BH8" s="220"/>
      <c r="BI8" s="218"/>
      <c r="BJ8" s="218"/>
      <c r="BK8" s="221"/>
      <c r="BL8" s="222"/>
      <c r="BM8" s="218"/>
      <c r="BN8" s="218"/>
      <c r="BO8" s="219"/>
      <c r="BP8" s="220"/>
      <c r="BQ8" s="218"/>
      <c r="BR8" s="218"/>
      <c r="BS8" s="221"/>
      <c r="BT8" s="222"/>
      <c r="BU8" s="218"/>
      <c r="BV8" s="218"/>
      <c r="BW8" s="219"/>
      <c r="BX8" s="220"/>
      <c r="BY8" s="218"/>
      <c r="BZ8" s="218"/>
      <c r="CA8" s="221"/>
      <c r="CB8" s="222"/>
      <c r="CC8" s="218"/>
      <c r="CD8" s="218"/>
      <c r="CE8" s="219"/>
      <c r="CF8" s="220"/>
      <c r="CG8" s="218"/>
      <c r="CH8" s="218"/>
      <c r="CI8" s="221"/>
      <c r="CJ8" s="218"/>
      <c r="CK8" s="218"/>
      <c r="CL8" s="218"/>
      <c r="CM8" s="219"/>
      <c r="CN8" s="220"/>
      <c r="CO8" s="218"/>
      <c r="CP8" s="218"/>
      <c r="CQ8" s="221"/>
      <c r="CR8" s="222"/>
      <c r="CS8" s="218"/>
      <c r="CT8" s="218"/>
      <c r="CU8" s="219"/>
      <c r="CV8" s="220"/>
      <c r="CW8" s="218"/>
      <c r="CX8" s="218"/>
      <c r="CY8" s="221"/>
      <c r="CZ8" s="218"/>
      <c r="DA8" s="218"/>
      <c r="DB8" s="218"/>
      <c r="DC8" s="219"/>
      <c r="DD8" s="220"/>
      <c r="DE8" s="218"/>
      <c r="DF8" s="218"/>
      <c r="DG8" s="221"/>
      <c r="DH8" s="222"/>
      <c r="DI8" s="218"/>
      <c r="DJ8" s="218"/>
      <c r="DK8" s="219"/>
      <c r="DL8" s="220"/>
      <c r="DM8" s="218"/>
      <c r="DN8" s="218"/>
      <c r="DO8" s="221"/>
      <c r="DP8" s="222"/>
      <c r="DQ8" s="218"/>
      <c r="DR8" s="218"/>
      <c r="DS8" s="219"/>
      <c r="DT8" s="220"/>
      <c r="DU8" s="218"/>
      <c r="DV8" s="218"/>
      <c r="DW8" s="221"/>
    </row>
    <row r="9" spans="1:127" s="207" customFormat="1" ht="35.25" customHeight="1" x14ac:dyDescent="0.2">
      <c r="A9" s="782" t="str">
        <f>'SCC List'!A59:B59</f>
        <v>80 PROFESSIONAL SERVICES (applies to Cats. 10-50)</v>
      </c>
      <c r="B9" s="809">
        <f>Schedule!C14</f>
        <v>42887</v>
      </c>
      <c r="C9" s="810">
        <f>Schedule!D14</f>
        <v>45807</v>
      </c>
      <c r="D9" s="210"/>
      <c r="E9" s="208"/>
      <c r="F9" s="208"/>
      <c r="G9" s="211"/>
      <c r="H9" s="212"/>
      <c r="I9" s="208"/>
      <c r="J9" s="208"/>
      <c r="K9" s="209"/>
      <c r="L9" s="210"/>
      <c r="M9" s="208"/>
      <c r="N9" s="208"/>
      <c r="O9" s="211"/>
      <c r="P9" s="212"/>
      <c r="Q9" s="208"/>
      <c r="R9" s="208"/>
      <c r="S9" s="209"/>
      <c r="T9" s="220"/>
      <c r="U9" s="218"/>
      <c r="V9" s="218"/>
      <c r="W9" s="221"/>
      <c r="X9" s="222"/>
      <c r="Y9" s="218"/>
      <c r="Z9" s="218"/>
      <c r="AA9" s="219"/>
      <c r="AB9" s="220"/>
      <c r="AC9" s="218"/>
      <c r="AD9" s="218"/>
      <c r="AE9" s="221"/>
      <c r="AF9" s="222"/>
      <c r="AG9" s="218"/>
      <c r="AH9" s="218"/>
      <c r="AI9" s="219"/>
      <c r="AJ9" s="220"/>
      <c r="AK9" s="218"/>
      <c r="AL9" s="218"/>
      <c r="AM9" s="221"/>
      <c r="AN9" s="222"/>
      <c r="AO9" s="218"/>
      <c r="AP9" s="218"/>
      <c r="AQ9" s="219"/>
      <c r="AR9" s="220"/>
      <c r="AS9" s="218"/>
      <c r="AT9" s="218"/>
      <c r="AU9" s="221"/>
      <c r="AV9" s="222"/>
      <c r="AW9" s="218"/>
      <c r="AX9" s="218"/>
      <c r="AY9" s="219"/>
      <c r="AZ9" s="220"/>
      <c r="BA9" s="218"/>
      <c r="BB9" s="218"/>
      <c r="BC9" s="221"/>
      <c r="BD9" s="222"/>
      <c r="BE9" s="218"/>
      <c r="BF9" s="218"/>
      <c r="BG9" s="219"/>
      <c r="BH9" s="220"/>
      <c r="BI9" s="218"/>
      <c r="BJ9" s="218"/>
      <c r="BK9" s="221"/>
      <c r="BL9" s="222"/>
      <c r="BM9" s="218"/>
      <c r="BN9" s="218"/>
      <c r="BO9" s="219"/>
      <c r="BP9" s="220"/>
      <c r="BQ9" s="218"/>
      <c r="BR9" s="218"/>
      <c r="BS9" s="221"/>
      <c r="BT9" s="222"/>
      <c r="BU9" s="218"/>
      <c r="BV9" s="218"/>
      <c r="BW9" s="219"/>
      <c r="BX9" s="220"/>
      <c r="BY9" s="218"/>
      <c r="BZ9" s="218"/>
      <c r="CA9" s="221"/>
      <c r="CB9" s="222"/>
      <c r="CC9" s="218"/>
      <c r="CD9" s="218"/>
      <c r="CE9" s="219"/>
      <c r="CF9" s="220"/>
      <c r="CG9" s="218"/>
      <c r="CH9" s="218"/>
      <c r="CI9" s="221"/>
      <c r="CJ9" s="218"/>
      <c r="CK9" s="218"/>
      <c r="CL9" s="218"/>
      <c r="CM9" s="219"/>
      <c r="CN9" s="220"/>
      <c r="CO9" s="218"/>
      <c r="CP9" s="218"/>
      <c r="CQ9" s="221"/>
      <c r="CR9" s="222"/>
      <c r="CS9" s="218"/>
      <c r="CT9" s="218"/>
      <c r="CU9" s="219"/>
      <c r="CV9" s="220"/>
      <c r="CW9" s="218"/>
      <c r="CX9" s="218"/>
      <c r="CY9" s="221"/>
      <c r="CZ9" s="218"/>
      <c r="DA9" s="218"/>
      <c r="DB9" s="218"/>
      <c r="DC9" s="219"/>
      <c r="DD9" s="220"/>
      <c r="DE9" s="218"/>
      <c r="DF9" s="218"/>
      <c r="DG9" s="221"/>
      <c r="DH9" s="222"/>
      <c r="DI9" s="218"/>
      <c r="DJ9" s="218"/>
      <c r="DK9" s="219"/>
      <c r="DL9" s="220"/>
      <c r="DM9" s="218"/>
      <c r="DN9" s="218"/>
      <c r="DO9" s="221"/>
      <c r="DP9" s="222"/>
      <c r="DQ9" s="218"/>
      <c r="DR9" s="218"/>
      <c r="DS9" s="219"/>
      <c r="DT9" s="220"/>
      <c r="DU9" s="218"/>
      <c r="DV9" s="218"/>
      <c r="DW9" s="221"/>
    </row>
    <row r="10" spans="1:127" s="207" customFormat="1" ht="35.25" customHeight="1" x14ac:dyDescent="0.2">
      <c r="A10" s="782" t="str">
        <f>'SCC List'!A68</f>
        <v>90 UNALLOCATED CONTINGENCY</v>
      </c>
      <c r="B10" s="809">
        <f>Schedule!C15</f>
        <v>45541</v>
      </c>
      <c r="C10" s="810">
        <f>Schedule!D15</f>
        <v>45807</v>
      </c>
      <c r="D10" s="210"/>
      <c r="E10" s="208"/>
      <c r="F10" s="208"/>
      <c r="G10" s="211"/>
      <c r="H10" s="212"/>
      <c r="I10" s="208"/>
      <c r="J10" s="208"/>
      <c r="K10" s="209"/>
      <c r="L10" s="210"/>
      <c r="M10" s="208"/>
      <c r="N10" s="208"/>
      <c r="O10" s="211"/>
      <c r="P10" s="212"/>
      <c r="Q10" s="208"/>
      <c r="R10" s="208"/>
      <c r="S10" s="209"/>
      <c r="T10" s="210"/>
      <c r="U10" s="208"/>
      <c r="V10" s="208"/>
      <c r="W10" s="211"/>
      <c r="X10" s="212"/>
      <c r="Y10" s="208"/>
      <c r="Z10" s="208"/>
      <c r="AA10" s="209"/>
      <c r="AB10" s="210"/>
      <c r="AC10" s="208"/>
      <c r="AD10" s="208"/>
      <c r="AE10" s="211"/>
      <c r="AF10" s="212"/>
      <c r="AG10" s="208"/>
      <c r="AH10" s="208"/>
      <c r="AI10" s="209"/>
      <c r="AJ10" s="210"/>
      <c r="AK10" s="208"/>
      <c r="AL10" s="208"/>
      <c r="AM10" s="211"/>
      <c r="AN10" s="212"/>
      <c r="AO10" s="208"/>
      <c r="AP10" s="208"/>
      <c r="AQ10" s="209"/>
      <c r="AR10" s="210"/>
      <c r="AS10" s="208"/>
      <c r="AT10" s="208"/>
      <c r="AU10" s="211"/>
      <c r="AV10" s="212"/>
      <c r="AW10" s="208"/>
      <c r="AX10" s="208"/>
      <c r="AY10" s="209"/>
      <c r="AZ10" s="210"/>
      <c r="BA10" s="208"/>
      <c r="BB10" s="208"/>
      <c r="BC10" s="211"/>
      <c r="BD10" s="212"/>
      <c r="BE10" s="208"/>
      <c r="BF10" s="208"/>
      <c r="BG10" s="209"/>
      <c r="BH10" s="210"/>
      <c r="BI10" s="208"/>
      <c r="BJ10" s="208"/>
      <c r="BK10" s="211"/>
      <c r="BL10" s="212"/>
      <c r="BM10" s="208"/>
      <c r="BN10" s="208"/>
      <c r="BO10" s="209"/>
      <c r="BP10" s="210"/>
      <c r="BQ10" s="208"/>
      <c r="BR10" s="208"/>
      <c r="BS10" s="211"/>
      <c r="BT10" s="212"/>
      <c r="BU10" s="208"/>
      <c r="BV10" s="208"/>
      <c r="BW10" s="209"/>
      <c r="BX10" s="210"/>
      <c r="BY10" s="208"/>
      <c r="BZ10" s="208"/>
      <c r="CA10" s="211"/>
      <c r="CB10" s="212"/>
      <c r="CC10" s="208"/>
      <c r="CD10" s="208"/>
      <c r="CE10" s="209"/>
      <c r="CF10" s="210"/>
      <c r="CG10" s="208"/>
      <c r="CH10" s="208"/>
      <c r="CI10" s="211"/>
      <c r="CJ10" s="208"/>
      <c r="CK10" s="208"/>
      <c r="CL10" s="208"/>
      <c r="CM10" s="209"/>
      <c r="CN10" s="210"/>
      <c r="CO10" s="208"/>
      <c r="CP10" s="208"/>
      <c r="CQ10" s="211"/>
      <c r="CR10" s="212"/>
      <c r="CS10" s="208"/>
      <c r="CT10" s="208"/>
      <c r="CU10" s="209"/>
      <c r="CV10" s="210"/>
      <c r="CW10" s="208"/>
      <c r="CX10" s="208"/>
      <c r="CY10" s="211"/>
      <c r="CZ10" s="208"/>
      <c r="DA10" s="208"/>
      <c r="DB10" s="208"/>
      <c r="DC10" s="209"/>
      <c r="DD10" s="210"/>
      <c r="DE10" s="208"/>
      <c r="DF10" s="208"/>
      <c r="DG10" s="211"/>
      <c r="DH10" s="212"/>
      <c r="DI10" s="208"/>
      <c r="DJ10" s="208"/>
      <c r="DK10" s="209"/>
      <c r="DL10" s="210"/>
      <c r="DM10" s="208"/>
      <c r="DN10" s="208"/>
      <c r="DO10" s="211"/>
      <c r="DP10" s="212"/>
      <c r="DQ10" s="208"/>
      <c r="DR10" s="208"/>
      <c r="DS10" s="209"/>
      <c r="DT10" s="210"/>
      <c r="DU10" s="208"/>
      <c r="DV10" s="208"/>
      <c r="DW10" s="211"/>
    </row>
    <row r="11" spans="1:127" s="207" customFormat="1" ht="35.25" customHeight="1" x14ac:dyDescent="0.2">
      <c r="A11" s="782" t="str">
        <f>'SCC List'!A69</f>
        <v>100  FINANCE CHARGES</v>
      </c>
      <c r="B11" s="809">
        <f>Schedule!C16</f>
        <v>0</v>
      </c>
      <c r="C11" s="810">
        <f>Schedule!D16</f>
        <v>0</v>
      </c>
      <c r="D11" s="210"/>
      <c r="E11" s="208"/>
      <c r="F11" s="208"/>
      <c r="G11" s="211"/>
      <c r="H11" s="212"/>
      <c r="I11" s="208"/>
      <c r="J11" s="208"/>
      <c r="K11" s="209"/>
      <c r="L11" s="210"/>
      <c r="M11" s="208"/>
      <c r="N11" s="208"/>
      <c r="O11" s="211"/>
      <c r="P11" s="212"/>
      <c r="Q11" s="208"/>
      <c r="R11" s="208"/>
      <c r="S11" s="209"/>
      <c r="T11" s="210"/>
      <c r="U11" s="208"/>
      <c r="V11" s="208"/>
      <c r="W11" s="211"/>
      <c r="X11" s="212"/>
      <c r="Y11" s="208"/>
      <c r="Z11" s="208"/>
      <c r="AA11" s="209"/>
      <c r="AB11" s="210"/>
      <c r="AC11" s="208"/>
      <c r="AD11" s="208"/>
      <c r="AE11" s="211"/>
      <c r="AF11" s="212"/>
      <c r="AG11" s="208"/>
      <c r="AH11" s="208"/>
      <c r="AI11" s="209"/>
      <c r="AJ11" s="210"/>
      <c r="AK11" s="208"/>
      <c r="AL11" s="208"/>
      <c r="AM11" s="211"/>
      <c r="AN11" s="212"/>
      <c r="AO11" s="208"/>
      <c r="AP11" s="208"/>
      <c r="AQ11" s="209"/>
      <c r="AR11" s="210"/>
      <c r="AS11" s="208"/>
      <c r="AT11" s="208"/>
      <c r="AU11" s="211"/>
      <c r="AV11" s="212"/>
      <c r="AW11" s="208"/>
      <c r="AX11" s="208"/>
      <c r="AY11" s="209"/>
      <c r="AZ11" s="210"/>
      <c r="BA11" s="208"/>
      <c r="BB11" s="208"/>
      <c r="BC11" s="211"/>
      <c r="BD11" s="212"/>
      <c r="BE11" s="208"/>
      <c r="BF11" s="208"/>
      <c r="BG11" s="209"/>
      <c r="BH11" s="210"/>
      <c r="BI11" s="208"/>
      <c r="BJ11" s="208"/>
      <c r="BK11" s="211"/>
      <c r="BL11" s="212"/>
      <c r="BM11" s="208"/>
      <c r="BN11" s="208"/>
      <c r="BO11" s="209"/>
      <c r="BP11" s="210"/>
      <c r="BQ11" s="208"/>
      <c r="BR11" s="208"/>
      <c r="BS11" s="211"/>
      <c r="BT11" s="212"/>
      <c r="BU11" s="208"/>
      <c r="BV11" s="208"/>
      <c r="BW11" s="209"/>
      <c r="BX11" s="210"/>
      <c r="BY11" s="208"/>
      <c r="BZ11" s="208"/>
      <c r="CA11" s="211"/>
      <c r="CB11" s="212"/>
      <c r="CC11" s="208"/>
      <c r="CD11" s="208"/>
      <c r="CE11" s="209"/>
      <c r="CF11" s="210"/>
      <c r="CG11" s="208"/>
      <c r="CH11" s="208"/>
      <c r="CI11" s="211"/>
      <c r="CJ11" s="208"/>
      <c r="CK11" s="208"/>
      <c r="CL11" s="208"/>
      <c r="CM11" s="209"/>
      <c r="CN11" s="210"/>
      <c r="CO11" s="208"/>
      <c r="CP11" s="208"/>
      <c r="CQ11" s="211"/>
      <c r="CR11" s="212"/>
      <c r="CS11" s="208"/>
      <c r="CT11" s="208"/>
      <c r="CU11" s="209"/>
      <c r="CV11" s="210"/>
      <c r="CW11" s="208"/>
      <c r="CX11" s="208"/>
      <c r="CY11" s="211"/>
      <c r="CZ11" s="208"/>
      <c r="DA11" s="208"/>
      <c r="DB11" s="208"/>
      <c r="DC11" s="209"/>
      <c r="DD11" s="210"/>
      <c r="DE11" s="208"/>
      <c r="DF11" s="208"/>
      <c r="DG11" s="211"/>
      <c r="DH11" s="212"/>
      <c r="DI11" s="208"/>
      <c r="DJ11" s="208"/>
      <c r="DK11" s="209"/>
      <c r="DL11" s="210"/>
      <c r="DM11" s="208"/>
      <c r="DN11" s="208"/>
      <c r="DO11" s="211"/>
      <c r="DP11" s="212"/>
      <c r="DQ11" s="208"/>
      <c r="DR11" s="208"/>
      <c r="DS11" s="209"/>
      <c r="DT11" s="210"/>
      <c r="DU11" s="208"/>
      <c r="DV11" s="208"/>
      <c r="DW11" s="211"/>
    </row>
    <row r="12" spans="1:127" s="207" customFormat="1" ht="35.25" customHeight="1" x14ac:dyDescent="0.2">
      <c r="A12" s="782" t="str">
        <f>Schedule!A17</f>
        <v>REVENUE OPERATIONS</v>
      </c>
      <c r="B12" s="809">
        <f>Schedule!C17</f>
        <v>45541</v>
      </c>
      <c r="C12" s="810">
        <f>Schedule!D17</f>
        <v>0</v>
      </c>
      <c r="D12" s="210"/>
      <c r="E12" s="208"/>
      <c r="F12" s="208"/>
      <c r="G12" s="211"/>
      <c r="H12" s="212"/>
      <c r="I12" s="208"/>
      <c r="J12" s="208"/>
      <c r="K12" s="209"/>
      <c r="L12" s="210"/>
      <c r="M12" s="208"/>
      <c r="N12" s="208"/>
      <c r="O12" s="211"/>
      <c r="P12" s="212"/>
      <c r="Q12" s="208"/>
      <c r="R12" s="208"/>
      <c r="S12" s="209"/>
      <c r="T12" s="230"/>
      <c r="U12" s="228"/>
      <c r="V12" s="228"/>
      <c r="W12" s="231"/>
      <c r="X12" s="232"/>
      <c r="Y12" s="228"/>
      <c r="Z12" s="228"/>
      <c r="AA12" s="229"/>
      <c r="AB12" s="230"/>
      <c r="AC12" s="228"/>
      <c r="AD12" s="228"/>
      <c r="AE12" s="231"/>
      <c r="AF12" s="232"/>
      <c r="AG12" s="228"/>
      <c r="AH12" s="228"/>
      <c r="AI12" s="229"/>
      <c r="AJ12" s="230"/>
      <c r="AK12" s="228"/>
      <c r="AL12" s="228"/>
      <c r="AM12" s="231"/>
      <c r="AN12" s="232"/>
      <c r="AO12" s="228"/>
      <c r="AP12" s="228"/>
      <c r="AQ12" s="229"/>
      <c r="AR12" s="230"/>
      <c r="AS12" s="228"/>
      <c r="AT12" s="228"/>
      <c r="AU12" s="231"/>
      <c r="AV12" s="232"/>
      <c r="AW12" s="228"/>
      <c r="AX12" s="228"/>
      <c r="AY12" s="229"/>
      <c r="AZ12" s="230"/>
      <c r="BA12" s="228"/>
      <c r="BB12" s="228"/>
      <c r="BC12" s="231"/>
      <c r="BD12" s="232"/>
      <c r="BE12" s="228"/>
      <c r="BF12" s="228"/>
      <c r="BG12" s="229"/>
      <c r="BH12" s="230"/>
      <c r="BI12" s="228"/>
      <c r="BJ12" s="228"/>
      <c r="BK12" s="231"/>
      <c r="BL12" s="232"/>
      <c r="BM12" s="228"/>
      <c r="BN12" s="228"/>
      <c r="BO12" s="229"/>
      <c r="BP12" s="230"/>
      <c r="BQ12" s="228"/>
      <c r="BR12" s="228"/>
      <c r="BS12" s="231"/>
      <c r="BT12" s="232"/>
      <c r="BU12" s="228"/>
      <c r="BV12" s="228"/>
      <c r="BW12" s="229"/>
      <c r="BX12" s="230"/>
      <c r="BY12" s="228"/>
      <c r="BZ12" s="228"/>
      <c r="CA12" s="231"/>
      <c r="CB12" s="232"/>
      <c r="CC12" s="228"/>
      <c r="CD12" s="228"/>
      <c r="CE12" s="229"/>
      <c r="CF12" s="230"/>
      <c r="CG12" s="228"/>
      <c r="CH12" s="228"/>
      <c r="CI12" s="231"/>
      <c r="CJ12" s="228"/>
      <c r="CK12" s="228"/>
      <c r="CL12" s="228"/>
      <c r="CM12" s="229"/>
      <c r="CN12" s="230"/>
      <c r="CO12" s="228"/>
      <c r="CP12" s="228"/>
      <c r="CQ12" s="231"/>
      <c r="CR12" s="232"/>
      <c r="CS12" s="228"/>
      <c r="CT12" s="228"/>
      <c r="CU12" s="229"/>
      <c r="CV12" s="230"/>
      <c r="CW12" s="228"/>
      <c r="CX12" s="228"/>
      <c r="CY12" s="231"/>
      <c r="CZ12" s="228"/>
      <c r="DA12" s="228"/>
      <c r="DB12" s="228"/>
      <c r="DC12" s="229"/>
      <c r="DD12" s="230"/>
      <c r="DE12" s="228"/>
      <c r="DF12" s="228"/>
      <c r="DG12" s="231"/>
      <c r="DH12" s="232"/>
      <c r="DI12" s="228"/>
      <c r="DJ12" s="228"/>
      <c r="DK12" s="229"/>
      <c r="DL12" s="230"/>
      <c r="DM12" s="228"/>
      <c r="DN12" s="228"/>
      <c r="DO12" s="231"/>
      <c r="DP12" s="232"/>
      <c r="DQ12" s="228"/>
      <c r="DR12" s="228"/>
      <c r="DS12" s="229"/>
      <c r="DT12" s="230"/>
      <c r="DU12" s="228"/>
      <c r="DV12" s="228"/>
      <c r="DW12" s="231"/>
    </row>
  </sheetData>
  <sheetProtection password="94E0" sheet="1"/>
  <mergeCells count="31">
    <mergeCell ref="X1:AA1"/>
    <mergeCell ref="D1:G1"/>
    <mergeCell ref="H1:K1"/>
    <mergeCell ref="L1:O1"/>
    <mergeCell ref="P1:S1"/>
    <mergeCell ref="T1:W1"/>
    <mergeCell ref="BT1:BW1"/>
    <mergeCell ref="AB1:AE1"/>
    <mergeCell ref="AF1:AI1"/>
    <mergeCell ref="AJ1:AM1"/>
    <mergeCell ref="AN1:AQ1"/>
    <mergeCell ref="AR1:AU1"/>
    <mergeCell ref="AV1:AY1"/>
    <mergeCell ref="AZ1:BC1"/>
    <mergeCell ref="BD1:BG1"/>
    <mergeCell ref="BH1:BK1"/>
    <mergeCell ref="BL1:BO1"/>
    <mergeCell ref="BP1:BS1"/>
    <mergeCell ref="DH1:DK1"/>
    <mergeCell ref="DL1:DO1"/>
    <mergeCell ref="DP1:DS1"/>
    <mergeCell ref="DT1:DW1"/>
    <mergeCell ref="BX1:CA1"/>
    <mergeCell ref="CB1:CE1"/>
    <mergeCell ref="CF1:CI1"/>
    <mergeCell ref="CJ1:CM1"/>
    <mergeCell ref="CN1:CQ1"/>
    <mergeCell ref="CR1:CU1"/>
    <mergeCell ref="CV1:CY1"/>
    <mergeCell ref="CZ1:DC1"/>
    <mergeCell ref="DD1:DG1"/>
  </mergeCells>
  <pageMargins left="0.79" right="0.39" top="1.46" bottom="0.5" header="0.65" footer="0.32"/>
  <pageSetup scale="63" fitToWidth="3" orientation="landscape" r:id="rId1"/>
  <headerFooter alignWithMargins="0">
    <oddHeader>&amp;C&amp;11Attachment 4
Project Schedule
Project Sponsor Name
Project Name</oddHeader>
  </headerFooter>
  <colBreaks count="3" manualBreakCount="3">
    <brk id="39" max="14" man="1"/>
    <brk id="71" max="14" man="1"/>
    <brk id="103" max="14"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C78"/>
  <sheetViews>
    <sheetView zoomScaleNormal="100" workbookViewId="0">
      <selection activeCell="A3" sqref="A3:B3"/>
    </sheetView>
  </sheetViews>
  <sheetFormatPr defaultRowHeight="12.75" x14ac:dyDescent="0.2"/>
  <cols>
    <col min="1" max="1" width="9.140625" style="21"/>
    <col min="2" max="2" width="56.85546875" style="21" customWidth="1"/>
    <col min="3" max="3" width="70.140625" style="35" customWidth="1"/>
    <col min="4" max="4" width="9.85546875" style="22" customWidth="1"/>
    <col min="5" max="55" width="9.140625" style="22"/>
    <col min="56" max="16384" width="9.140625" style="19"/>
  </cols>
  <sheetData>
    <row r="1" spans="1:55" s="20" customFormat="1" ht="51" customHeight="1" x14ac:dyDescent="0.2">
      <c r="A1" s="847" t="s">
        <v>268</v>
      </c>
      <c r="B1" s="848"/>
      <c r="C1" s="334" t="s">
        <v>217</v>
      </c>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row>
    <row r="2" spans="1:55" s="20" customFormat="1" ht="65.25" customHeight="1" x14ac:dyDescent="0.2">
      <c r="A2" s="335" t="str">
        <f>'SCC List'!A2</f>
        <v>(Rev.21, June 2019)</v>
      </c>
      <c r="B2" s="336"/>
      <c r="C2" s="786" t="s">
        <v>284</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row>
    <row r="3" spans="1:55" s="42" customFormat="1" ht="178.5" x14ac:dyDescent="0.2">
      <c r="A3" s="838" t="str">
        <f>'SCC List'!A3</f>
        <v>10 GUIDEWAY &amp; TRACK ELEMENTS (route miles)</v>
      </c>
      <c r="B3" s="839"/>
      <c r="C3" s="337" t="s">
        <v>285</v>
      </c>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row>
    <row r="4" spans="1:55" s="44" customFormat="1" x14ac:dyDescent="0.2">
      <c r="A4" s="338">
        <f>'SCC List'!A4</f>
        <v>10.01</v>
      </c>
      <c r="B4" s="339" t="str">
        <f>'SCC List'!B4</f>
        <v>Guideway: At-grade exclusive right-of-way</v>
      </c>
      <c r="C4" s="340"/>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row>
    <row r="5" spans="1:55" s="44" customFormat="1" x14ac:dyDescent="0.2">
      <c r="A5" s="341" t="str">
        <f>'SCC List'!A5</f>
        <v>10.02</v>
      </c>
      <c r="B5" s="339" t="str">
        <f>'SCC List'!B5</f>
        <v>Guideway: At-grade semi-exclusive (allows cross-traffic)</v>
      </c>
      <c r="C5" s="340"/>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row>
    <row r="6" spans="1:55" s="44" customFormat="1" x14ac:dyDescent="0.2">
      <c r="A6" s="342">
        <f>'SCC List'!A6</f>
        <v>10.029999999999999</v>
      </c>
      <c r="B6" s="339" t="str">
        <f>'SCC List'!B6</f>
        <v>Guideway: At-grade in mixed traffic</v>
      </c>
      <c r="C6" s="340"/>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row>
    <row r="7" spans="1:55" s="44" customFormat="1" ht="25.5" x14ac:dyDescent="0.2">
      <c r="A7" s="342">
        <f>'SCC List'!A7</f>
        <v>10.039999999999999</v>
      </c>
      <c r="B7" s="339" t="str">
        <f>'SCC List'!B7</f>
        <v>Guideway: Aerial structure</v>
      </c>
      <c r="C7" s="340" t="s">
        <v>18</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row>
    <row r="8" spans="1:55" s="44" customFormat="1" x14ac:dyDescent="0.2">
      <c r="A8" s="342">
        <f>'SCC List'!A8</f>
        <v>10.050000000000001</v>
      </c>
      <c r="B8" s="339" t="str">
        <f>'SCC List'!B8</f>
        <v>Guideway: Built-up fill</v>
      </c>
      <c r="C8" s="340" t="s">
        <v>34</v>
      </c>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row>
    <row r="9" spans="1:55" s="44" customFormat="1" ht="25.5" x14ac:dyDescent="0.2">
      <c r="A9" s="342">
        <f>'SCC List'!A9</f>
        <v>10.06</v>
      </c>
      <c r="B9" s="339" t="str">
        <f>'SCC List'!B9</f>
        <v>Guideway: Underground cut &amp; cover</v>
      </c>
      <c r="C9" s="340" t="s">
        <v>22</v>
      </c>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row>
    <row r="10" spans="1:55" s="44" customFormat="1" ht="25.5" x14ac:dyDescent="0.2">
      <c r="A10" s="342">
        <f>'SCC List'!A10</f>
        <v>10.07</v>
      </c>
      <c r="B10" s="339" t="str">
        <f>'SCC List'!B10</f>
        <v>Guideway: Underground tunnel</v>
      </c>
      <c r="C10" s="340" t="s">
        <v>21</v>
      </c>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row>
    <row r="11" spans="1:55" s="44" customFormat="1" ht="25.5" x14ac:dyDescent="0.2">
      <c r="A11" s="342">
        <f>'SCC List'!A11</f>
        <v>10.08</v>
      </c>
      <c r="B11" s="339" t="str">
        <f>'SCC List'!B11</f>
        <v>Guideway: Retained cut or fill</v>
      </c>
      <c r="C11" s="340" t="s">
        <v>22</v>
      </c>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row>
    <row r="12" spans="1:55" s="44" customFormat="1" x14ac:dyDescent="0.2">
      <c r="A12" s="342">
        <f>'SCC List'!A12</f>
        <v>10.09</v>
      </c>
      <c r="B12" s="339" t="str">
        <f>'SCC List'!B12</f>
        <v>Track:  Direct fixation</v>
      </c>
      <c r="C12" s="340" t="s">
        <v>35</v>
      </c>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row>
    <row r="13" spans="1:55" s="44" customFormat="1" x14ac:dyDescent="0.2">
      <c r="A13" s="341">
        <f>'SCC List'!A13</f>
        <v>10.1</v>
      </c>
      <c r="B13" s="339" t="str">
        <f>'SCC List'!B13</f>
        <v>Track:  Embedded</v>
      </c>
      <c r="C13" s="340" t="s">
        <v>36</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row>
    <row r="14" spans="1:55" s="44" customFormat="1" x14ac:dyDescent="0.2">
      <c r="A14" s="342">
        <f>'SCC List'!A14</f>
        <v>10.11</v>
      </c>
      <c r="B14" s="339" t="str">
        <f>'SCC List'!B14</f>
        <v>Track:  Ballasted</v>
      </c>
      <c r="C14" s="340" t="s">
        <v>37</v>
      </c>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row>
    <row r="15" spans="1:55" s="44" customFormat="1" x14ac:dyDescent="0.2">
      <c r="A15" s="342">
        <f>'SCC List'!A15</f>
        <v>10.119999999999999</v>
      </c>
      <c r="B15" s="339" t="str">
        <f>'SCC List'!B15</f>
        <v>Track:  Special (switches, turnouts)</v>
      </c>
      <c r="C15" s="340" t="s">
        <v>38</v>
      </c>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row>
    <row r="16" spans="1:55" s="45" customFormat="1" x14ac:dyDescent="0.2">
      <c r="A16" s="342">
        <f>'SCC List'!A16</f>
        <v>10.130000000000001</v>
      </c>
      <c r="B16" s="339" t="str">
        <f>'SCC List'!B16</f>
        <v>Track:  Vibration and noise dampening</v>
      </c>
      <c r="C16" s="340" t="s">
        <v>39</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row>
    <row r="17" spans="1:55" s="46" customFormat="1" ht="105" customHeight="1" x14ac:dyDescent="0.2">
      <c r="A17" s="855" t="str">
        <f>'SCC List'!A17</f>
        <v>20 STATIONS, STOPS, TERMINALS, INTERMODAL (number)</v>
      </c>
      <c r="B17" s="856"/>
      <c r="C17" s="337" t="s">
        <v>271</v>
      </c>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row>
    <row r="18" spans="1:55" s="46" customFormat="1" ht="25.5" x14ac:dyDescent="0.2">
      <c r="A18" s="857"/>
      <c r="B18" s="858"/>
      <c r="C18" s="340" t="s">
        <v>218</v>
      </c>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row>
    <row r="19" spans="1:55" s="47" customFormat="1" x14ac:dyDescent="0.2">
      <c r="A19" s="342">
        <f>'SCC List'!A18</f>
        <v>20.010000000000002</v>
      </c>
      <c r="B19" s="339" t="str">
        <f>'SCC List'!B18</f>
        <v>At-grade station, stop, shelter, mall, terminal, platform</v>
      </c>
      <c r="C19" s="340"/>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row>
    <row r="20" spans="1:55" s="47" customFormat="1" ht="26.25" customHeight="1" x14ac:dyDescent="0.2">
      <c r="A20" s="342">
        <f>'SCC List'!A19</f>
        <v>20.02</v>
      </c>
      <c r="B20" s="339" t="str">
        <f>'SCC List'!B19</f>
        <v>Aerial station, stop, shelter, mall, terminal, platform</v>
      </c>
      <c r="C20" s="340" t="s">
        <v>19</v>
      </c>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row>
    <row r="21" spans="1:55" s="47" customFormat="1" x14ac:dyDescent="0.2">
      <c r="A21" s="342">
        <f>'SCC List'!A20</f>
        <v>20.03</v>
      </c>
      <c r="B21" s="339" t="str">
        <f>'SCC List'!B20</f>
        <v xml:space="preserve">Underground station, stop, shelter, mall, terminal, platform </v>
      </c>
      <c r="C21" s="340" t="s">
        <v>20</v>
      </c>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row>
    <row r="22" spans="1:55" s="47" customFormat="1" x14ac:dyDescent="0.2">
      <c r="A22" s="342">
        <f>'SCC List'!A21</f>
        <v>20.04</v>
      </c>
      <c r="B22" s="339" t="str">
        <f>'SCC List'!B21</f>
        <v xml:space="preserve">Other stations, landings, terminals:  Intermodal, ferry, trolley, etc. </v>
      </c>
      <c r="C22" s="340"/>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row>
    <row r="23" spans="1:55" s="47" customFormat="1" ht="66" customHeight="1" x14ac:dyDescent="0.2">
      <c r="A23" s="342">
        <f>'SCC List'!A22</f>
        <v>20.05</v>
      </c>
      <c r="B23" s="339" t="str">
        <f>'SCC List'!B22</f>
        <v xml:space="preserve">Joint development </v>
      </c>
      <c r="C23" s="337" t="s">
        <v>272</v>
      </c>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row>
    <row r="24" spans="1:55" s="47" customFormat="1" x14ac:dyDescent="0.2">
      <c r="A24" s="342">
        <f>'SCC List'!A23</f>
        <v>20.059999999999999</v>
      </c>
      <c r="B24" s="339" t="str">
        <f>'SCC List'!B23</f>
        <v>Automobile parking multi-story structure</v>
      </c>
      <c r="C24" s="340" t="s">
        <v>20</v>
      </c>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row>
    <row r="25" spans="1:55" s="47" customFormat="1" x14ac:dyDescent="0.2">
      <c r="A25" s="342">
        <f>'SCC List'!A24</f>
        <v>20.07</v>
      </c>
      <c r="B25" s="339" t="str">
        <f>'SCC List'!B24</f>
        <v>Elevators, escalators</v>
      </c>
      <c r="C25" s="340"/>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row>
    <row r="26" spans="1:55" s="48" customFormat="1" ht="92.25" customHeight="1" x14ac:dyDescent="0.2">
      <c r="A26" s="849" t="str">
        <f>'SCC List'!A25</f>
        <v>30 SUPPORT FACILITIES: YARDS, SHOPS, ADMIN. BLDGS</v>
      </c>
      <c r="B26" s="850"/>
      <c r="C26" s="337" t="s">
        <v>224</v>
      </c>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row>
    <row r="27" spans="1:55" s="48" customFormat="1" ht="25.5" x14ac:dyDescent="0.2">
      <c r="A27" s="851"/>
      <c r="B27" s="852"/>
      <c r="C27" s="340" t="s">
        <v>219</v>
      </c>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row>
    <row r="28" spans="1:55" s="48" customFormat="1" ht="38.25" customHeight="1" x14ac:dyDescent="0.2">
      <c r="A28" s="853"/>
      <c r="B28" s="854"/>
      <c r="C28" s="337" t="s">
        <v>24</v>
      </c>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row>
    <row r="29" spans="1:55" x14ac:dyDescent="0.2">
      <c r="A29" s="342">
        <f>'SCC List'!A26</f>
        <v>30.01</v>
      </c>
      <c r="B29" s="339" t="str">
        <f>'SCC List'!B26</f>
        <v>Administration Building:  Office, sales, storage, revenue counting</v>
      </c>
      <c r="C29" s="340"/>
    </row>
    <row r="30" spans="1:55" x14ac:dyDescent="0.2">
      <c r="A30" s="342">
        <f>'SCC List'!A27</f>
        <v>30.02</v>
      </c>
      <c r="B30" s="339" t="str">
        <f>'SCC List'!B27</f>
        <v xml:space="preserve">Light Maintenance Facility </v>
      </c>
      <c r="C30" s="340" t="s">
        <v>40</v>
      </c>
    </row>
    <row r="31" spans="1:55" x14ac:dyDescent="0.2">
      <c r="A31" s="342">
        <f>'SCC List'!A28</f>
        <v>30.03</v>
      </c>
      <c r="B31" s="339" t="str">
        <f>'SCC List'!B28</f>
        <v>Heavy Maintenance Facility</v>
      </c>
      <c r="C31" s="340" t="s">
        <v>41</v>
      </c>
    </row>
    <row r="32" spans="1:55" x14ac:dyDescent="0.2">
      <c r="A32" s="342">
        <f>'SCC List'!A29</f>
        <v>30.04</v>
      </c>
      <c r="B32" s="339" t="str">
        <f>'SCC List'!B29</f>
        <v>Storage or Maintenance of Way Building</v>
      </c>
      <c r="C32" s="340"/>
    </row>
    <row r="33" spans="1:55" s="49" customFormat="1" x14ac:dyDescent="0.2">
      <c r="A33" s="342">
        <f>'SCC List'!A30</f>
        <v>30.05</v>
      </c>
      <c r="B33" s="339" t="str">
        <f>'SCC List'!B30</f>
        <v>Yard and Yard Track</v>
      </c>
      <c r="C33" s="340" t="s">
        <v>120</v>
      </c>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row>
    <row r="34" spans="1:55" s="46" customFormat="1" ht="24.75" customHeight="1" x14ac:dyDescent="0.2">
      <c r="A34" s="838" t="str">
        <f>'SCC List'!A31</f>
        <v>40 SITEWORK &amp; SPECIAL CONDITIONS</v>
      </c>
      <c r="B34" s="839"/>
      <c r="C34" s="340" t="s">
        <v>220</v>
      </c>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row>
    <row r="35" spans="1:55" s="47" customFormat="1" x14ac:dyDescent="0.2">
      <c r="A35" s="342">
        <f>'SCC List'!A32</f>
        <v>40.01</v>
      </c>
      <c r="B35" s="339" t="str">
        <f>'SCC List'!B32</f>
        <v>Demolition, Clearing, Earthwork</v>
      </c>
      <c r="C35" s="340" t="s">
        <v>23</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row>
    <row r="36" spans="1:55" s="47" customFormat="1" x14ac:dyDescent="0.2">
      <c r="A36" s="342">
        <f>'SCC List'!A33</f>
        <v>40.020000000000003</v>
      </c>
      <c r="B36" s="339" t="str">
        <f>'SCC List'!B33</f>
        <v>Site Utilities, Utility Relocation</v>
      </c>
      <c r="C36" s="340" t="s">
        <v>42</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row>
    <row r="37" spans="1:55" s="47" customFormat="1" ht="25.5" x14ac:dyDescent="0.2">
      <c r="A37" s="342">
        <f>'SCC List'!A34</f>
        <v>40.03</v>
      </c>
      <c r="B37" s="339" t="str">
        <f>'SCC List'!B34</f>
        <v>Haz. mat'l, contam'd soil removal/mitigation, ground water treatments</v>
      </c>
      <c r="C37" s="340" t="s">
        <v>221</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row>
    <row r="38" spans="1:55" s="47" customFormat="1" ht="12.75" customHeight="1" x14ac:dyDescent="0.2">
      <c r="A38" s="342">
        <f>'SCC List'!A35</f>
        <v>40.04</v>
      </c>
      <c r="B38" s="339" t="str">
        <f>'SCC List'!B35</f>
        <v>Environmental mitigation, e.g. wetlands, historic/archeologic, parks</v>
      </c>
      <c r="C38" s="340" t="s">
        <v>43</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row>
    <row r="39" spans="1:55" s="47" customFormat="1" x14ac:dyDescent="0.2">
      <c r="A39" s="342">
        <f>'SCC List'!A36</f>
        <v>40.049999999999997</v>
      </c>
      <c r="B39" s="339" t="str">
        <f>'SCC List'!B36</f>
        <v>Site structures including retaining walls, sound walls</v>
      </c>
      <c r="C39" s="340"/>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row>
    <row r="40" spans="1:55" s="47" customFormat="1" ht="25.5" x14ac:dyDescent="0.2">
      <c r="A40" s="342">
        <f>'SCC List'!A37</f>
        <v>40.06</v>
      </c>
      <c r="B40" s="339" t="str">
        <f>'SCC List'!B37</f>
        <v>Pedestrian / bike access and accommodation, landscaping</v>
      </c>
      <c r="C40" s="337" t="s">
        <v>282</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row>
    <row r="41" spans="1:55" s="47" customFormat="1" x14ac:dyDescent="0.2">
      <c r="A41" s="342">
        <f>'SCC List'!A38</f>
        <v>40.07</v>
      </c>
      <c r="B41" s="339" t="str">
        <f>'SCC List'!B38</f>
        <v>Automobile, bus, van accessways including roads, parking lots</v>
      </c>
      <c r="C41" s="340" t="s">
        <v>225</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row>
    <row r="42" spans="1:55" s="47" customFormat="1" ht="147" customHeight="1" x14ac:dyDescent="0.2">
      <c r="A42" s="342">
        <f>'SCC List'!A39</f>
        <v>40.08</v>
      </c>
      <c r="B42" s="339" t="str">
        <f>'SCC List'!B39</f>
        <v>Temporary Facilities and other indirect costs during construction</v>
      </c>
      <c r="C42" s="337" t="s">
        <v>247</v>
      </c>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row>
    <row r="43" spans="1:55" s="48" customFormat="1" ht="28.5" customHeight="1" x14ac:dyDescent="0.2">
      <c r="A43" s="838" t="str">
        <f>'SCC List'!A40</f>
        <v>50  SYSTEMS</v>
      </c>
      <c r="B43" s="839"/>
      <c r="C43" s="340" t="s">
        <v>220</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row>
    <row r="44" spans="1:55" x14ac:dyDescent="0.2">
      <c r="A44" s="342">
        <f>'SCC List'!A41</f>
        <v>50.01</v>
      </c>
      <c r="B44" s="339" t="str">
        <f>'SCC List'!B41</f>
        <v>Train control and signals</v>
      </c>
      <c r="C44" s="340"/>
    </row>
    <row r="45" spans="1:55" s="49" customFormat="1" x14ac:dyDescent="0.2">
      <c r="A45" s="342">
        <f>'SCC List'!A42</f>
        <v>50.02</v>
      </c>
      <c r="B45" s="339" t="str">
        <f>'SCC List'!B42</f>
        <v>Traffic signals and crossing protection</v>
      </c>
      <c r="C45" s="340" t="s">
        <v>168</v>
      </c>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row>
    <row r="46" spans="1:55" s="46" customFormat="1" x14ac:dyDescent="0.2">
      <c r="A46" s="342">
        <f>'SCC List'!A43</f>
        <v>50.03</v>
      </c>
      <c r="B46" s="339" t="str">
        <f>'SCC List'!B43</f>
        <v xml:space="preserve">Traction power supply:  substations </v>
      </c>
      <c r="C46" s="343"/>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row>
    <row r="47" spans="1:55" s="47" customFormat="1" x14ac:dyDescent="0.2">
      <c r="A47" s="342">
        <f>'SCC List'!A44</f>
        <v>50.04</v>
      </c>
      <c r="B47" s="339" t="str">
        <f>'SCC List'!B44</f>
        <v>Traction power distribution:  catenary and third rail</v>
      </c>
      <c r="C47" s="340"/>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row>
    <row r="48" spans="1:55" s="47" customFormat="1" ht="51" x14ac:dyDescent="0.2">
      <c r="A48" s="342">
        <f>'SCC List'!A45</f>
        <v>50.05</v>
      </c>
      <c r="B48" s="339" t="str">
        <f>'SCC List'!B45</f>
        <v>Communications</v>
      </c>
      <c r="C48" s="340" t="s">
        <v>169</v>
      </c>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row>
    <row r="49" spans="1:55" s="47" customFormat="1" x14ac:dyDescent="0.2">
      <c r="A49" s="342">
        <f>'SCC List'!A46</f>
        <v>50.06</v>
      </c>
      <c r="B49" s="339" t="str">
        <f>'SCC List'!B46</f>
        <v>Fare collection system and equipment</v>
      </c>
      <c r="C49" s="340" t="s">
        <v>45</v>
      </c>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row>
    <row r="50" spans="1:55" s="47" customFormat="1" x14ac:dyDescent="0.2">
      <c r="A50" s="342">
        <f>'SCC List'!A47</f>
        <v>50.07</v>
      </c>
      <c r="B50" s="339" t="str">
        <f>'SCC List'!B47</f>
        <v>Central Control</v>
      </c>
      <c r="C50" s="340"/>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row>
    <row r="51" spans="1:55" s="44" customFormat="1" ht="15.75" customHeight="1" x14ac:dyDescent="0.2">
      <c r="A51" s="845" t="s">
        <v>133</v>
      </c>
      <c r="B51" s="846"/>
      <c r="C51" s="340"/>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row>
    <row r="52" spans="1:55" s="47" customFormat="1" ht="51.75" customHeight="1" x14ac:dyDescent="0.2">
      <c r="A52" s="838" t="str">
        <f>'SCC List'!A48</f>
        <v>60 ROW, LAND, EXISTING IMPROVEMENTS</v>
      </c>
      <c r="B52" s="839"/>
      <c r="C52" s="343" t="s">
        <v>5</v>
      </c>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row>
    <row r="53" spans="1:55" s="47" customFormat="1" ht="81" customHeight="1" x14ac:dyDescent="0.2">
      <c r="A53" s="342">
        <f>'SCC List'!A49</f>
        <v>60.01</v>
      </c>
      <c r="B53" s="339" t="str">
        <f>'SCC List'!B49</f>
        <v xml:space="preserve">Purchase or lease of real estate  </v>
      </c>
      <c r="C53" s="337" t="s">
        <v>223</v>
      </c>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row>
    <row r="54" spans="1:55" s="50" customFormat="1" ht="15.75" customHeight="1" x14ac:dyDescent="0.2">
      <c r="A54" s="342">
        <f>'SCC List'!A50</f>
        <v>60.02</v>
      </c>
      <c r="B54" s="339" t="str">
        <f>'SCC List'!B50</f>
        <v>Relocation of existing households and businesses</v>
      </c>
      <c r="C54" s="340" t="s">
        <v>167</v>
      </c>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row>
    <row r="55" spans="1:55" s="48" customFormat="1" ht="57.75" customHeight="1" x14ac:dyDescent="0.2">
      <c r="A55" s="838" t="str">
        <f>'SCC List'!A51</f>
        <v>70 VEHICLES (number)</v>
      </c>
      <c r="B55" s="839"/>
      <c r="C55" s="343" t="s">
        <v>4</v>
      </c>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row>
    <row r="56" spans="1:55" x14ac:dyDescent="0.2">
      <c r="A56" s="342">
        <f>'SCC List'!A52</f>
        <v>70.010000000000005</v>
      </c>
      <c r="B56" s="339" t="str">
        <f>'SCC List'!B52</f>
        <v>Light Rail</v>
      </c>
      <c r="C56" s="340" t="s">
        <v>222</v>
      </c>
    </row>
    <row r="57" spans="1:55" x14ac:dyDescent="0.2">
      <c r="A57" s="342">
        <f>'SCC List'!A53</f>
        <v>70.02</v>
      </c>
      <c r="B57" s="339" t="str">
        <f>'SCC List'!B53</f>
        <v>Heavy Rail</v>
      </c>
      <c r="C57" s="340"/>
    </row>
    <row r="58" spans="1:55" ht="28.5" customHeight="1" x14ac:dyDescent="0.2">
      <c r="A58" s="342">
        <f>'SCC List'!A54</f>
        <v>70.03</v>
      </c>
      <c r="B58" s="339" t="str">
        <f>'SCC List'!B54</f>
        <v>Commuter Rail</v>
      </c>
      <c r="C58" s="337" t="s">
        <v>226</v>
      </c>
    </row>
    <row r="59" spans="1:55" ht="25.5" x14ac:dyDescent="0.2">
      <c r="A59" s="342">
        <f>'SCC List'!A55</f>
        <v>70.040000000000006</v>
      </c>
      <c r="B59" s="339" t="str">
        <f>'SCC List'!B55</f>
        <v>Bus</v>
      </c>
      <c r="C59" s="337" t="s">
        <v>227</v>
      </c>
    </row>
    <row r="60" spans="1:55" ht="25.5" x14ac:dyDescent="0.2">
      <c r="A60" s="342">
        <f>'SCC List'!A56</f>
        <v>70.05</v>
      </c>
      <c r="B60" s="339" t="str">
        <f>'SCC List'!B56</f>
        <v>Other</v>
      </c>
      <c r="C60" s="337" t="s">
        <v>46</v>
      </c>
    </row>
    <row r="61" spans="1:55" x14ac:dyDescent="0.2">
      <c r="A61" s="342">
        <f>'SCC List'!A57</f>
        <v>70.06</v>
      </c>
      <c r="B61" s="339" t="str">
        <f>'SCC List'!B57</f>
        <v>Non-revenue vehicles</v>
      </c>
      <c r="C61" s="344"/>
    </row>
    <row r="62" spans="1:55" x14ac:dyDescent="0.2">
      <c r="A62" s="342">
        <f>'SCC List'!A58</f>
        <v>70.069999999999993</v>
      </c>
      <c r="B62" s="339" t="str">
        <f>'SCC List'!B58</f>
        <v>Spare parts</v>
      </c>
      <c r="C62" s="340"/>
    </row>
    <row r="63" spans="1:55" s="46" customFormat="1" ht="19.5" customHeight="1" x14ac:dyDescent="0.2">
      <c r="A63" s="838" t="str">
        <f>'SCC List'!A59</f>
        <v>80 PROFESSIONAL SERVICES (applies to Cats. 10-50)</v>
      </c>
      <c r="B63" s="839"/>
      <c r="C63" s="840" t="s">
        <v>273</v>
      </c>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row>
    <row r="64" spans="1:55" s="47" customFormat="1" ht="38.25" customHeight="1" x14ac:dyDescent="0.2">
      <c r="A64" s="342">
        <f>'SCC List'!A60</f>
        <v>80.010000000000005</v>
      </c>
      <c r="B64" s="339" t="str">
        <f>'SCC List'!B60</f>
        <v>Project Development</v>
      </c>
      <c r="C64" s="841"/>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row>
    <row r="65" spans="1:55" s="47" customFormat="1" ht="38.25" customHeight="1" x14ac:dyDescent="0.2">
      <c r="A65" s="342">
        <f>'SCC List'!A61</f>
        <v>80.02</v>
      </c>
      <c r="B65" s="339" t="str">
        <f>'SCC List'!B61</f>
        <v>Engineering (not applicable to Small Starts)</v>
      </c>
      <c r="C65" s="841"/>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row>
    <row r="66" spans="1:55" s="47" customFormat="1" ht="38.25" customHeight="1" x14ac:dyDescent="0.2">
      <c r="A66" s="342">
        <f>'SCC List'!A62</f>
        <v>80.03</v>
      </c>
      <c r="B66" s="339" t="str">
        <f>'SCC List'!B62</f>
        <v>Project Management for Design and Construction</v>
      </c>
      <c r="C66" s="841"/>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row>
    <row r="67" spans="1:55" s="47" customFormat="1" ht="38.25" customHeight="1" x14ac:dyDescent="0.2">
      <c r="A67" s="342">
        <f>'SCC List'!A63</f>
        <v>80.040000000000006</v>
      </c>
      <c r="B67" s="339" t="str">
        <f>'SCC List'!B63</f>
        <v xml:space="preserve">Construction Administration &amp; Management </v>
      </c>
      <c r="C67" s="841"/>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row>
    <row r="68" spans="1:55" s="47" customFormat="1" ht="38.25" customHeight="1" x14ac:dyDescent="0.2">
      <c r="A68" s="342">
        <f>'SCC List'!A64</f>
        <v>80.05</v>
      </c>
      <c r="B68" s="339" t="str">
        <f>'SCC List'!B64</f>
        <v xml:space="preserve">Professional Liability and other Non-Construction Insurance </v>
      </c>
      <c r="C68" s="841"/>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row>
    <row r="69" spans="1:55" s="47" customFormat="1" ht="38.25" customHeight="1" x14ac:dyDescent="0.2">
      <c r="A69" s="342">
        <f>'SCC List'!A65</f>
        <v>80.06</v>
      </c>
      <c r="B69" s="339" t="str">
        <f>'SCC List'!B65</f>
        <v>Legal; Permits; Review Fees by other agencies, cities, etc.</v>
      </c>
      <c r="C69" s="841"/>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row>
    <row r="70" spans="1:55" s="47" customFormat="1" ht="46.5" customHeight="1" x14ac:dyDescent="0.2">
      <c r="A70" s="342">
        <f>'SCC List'!A66</f>
        <v>80.069999999999993</v>
      </c>
      <c r="B70" s="339" t="str">
        <f>'SCC List'!B66</f>
        <v>Surveys, Testing, Investigation, Inspection</v>
      </c>
      <c r="C70" s="84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row>
    <row r="71" spans="1:55" s="47" customFormat="1" ht="33" customHeight="1" x14ac:dyDescent="0.2">
      <c r="A71" s="342">
        <f>'SCC List'!A67</f>
        <v>80.08</v>
      </c>
      <c r="B71" s="339" t="str">
        <f>'SCC List'!B67</f>
        <v>Start up</v>
      </c>
      <c r="C71" s="337" t="s">
        <v>197</v>
      </c>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row>
    <row r="72" spans="1:55" s="47" customFormat="1" ht="12.75" customHeight="1" x14ac:dyDescent="0.2">
      <c r="A72" s="345" t="s">
        <v>130</v>
      </c>
      <c r="B72" s="346"/>
      <c r="C72" s="340"/>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row>
    <row r="73" spans="1:55" s="47" customFormat="1" ht="25.5" x14ac:dyDescent="0.2">
      <c r="A73" s="843" t="str">
        <f>'SCC List'!A68</f>
        <v>90 UNALLOCATED CONTINGENCY</v>
      </c>
      <c r="B73" s="844"/>
      <c r="C73" s="337" t="s">
        <v>274</v>
      </c>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row>
    <row r="74" spans="1:55" s="47" customFormat="1" ht="12.75" customHeight="1" x14ac:dyDescent="0.2">
      <c r="A74" s="345" t="s">
        <v>131</v>
      </c>
      <c r="B74" s="346"/>
      <c r="C74" s="340"/>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row>
    <row r="75" spans="1:55" s="51" customFormat="1" ht="144" customHeight="1" x14ac:dyDescent="0.2">
      <c r="A75" s="838" t="str">
        <f>'SCC List'!A69</f>
        <v>100  FINANCE CHARGES</v>
      </c>
      <c r="B75" s="839"/>
      <c r="C75" s="337" t="s">
        <v>275</v>
      </c>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row>
    <row r="76" spans="1:55" s="52" customFormat="1" ht="12.75" customHeight="1" x14ac:dyDescent="0.2">
      <c r="A76" s="345" t="s">
        <v>132</v>
      </c>
      <c r="B76" s="346"/>
      <c r="C76" s="340"/>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row>
    <row r="77" spans="1:55" x14ac:dyDescent="0.2">
      <c r="A77" s="31"/>
      <c r="B77" s="31"/>
      <c r="C77" s="43"/>
    </row>
    <row r="78" spans="1:55" s="44" customFormat="1" x14ac:dyDescent="0.2">
      <c r="A78" s="31"/>
      <c r="B78" s="31"/>
      <c r="C78" s="43"/>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row>
  </sheetData>
  <sheetProtection password="94E0" sheet="1" formatCells="0" formatColumns="0" formatRows="0" insertColumns="0" insertRows="0" insertHyperlinks="0" deleteColumns="0" deleteRows="0" sort="0" autoFilter="0" pivotTables="0"/>
  <mergeCells count="13">
    <mergeCell ref="A34:B34"/>
    <mergeCell ref="A43:B43"/>
    <mergeCell ref="A51:B51"/>
    <mergeCell ref="A1:B1"/>
    <mergeCell ref="A3:B3"/>
    <mergeCell ref="A26:B28"/>
    <mergeCell ref="A17:B18"/>
    <mergeCell ref="A52:B52"/>
    <mergeCell ref="A75:B75"/>
    <mergeCell ref="C63:C70"/>
    <mergeCell ref="A73:B73"/>
    <mergeCell ref="A55:B55"/>
    <mergeCell ref="A63:B63"/>
  </mergeCells>
  <phoneticPr fontId="0" type="noConversion"/>
  <pageMargins left="0.51" right="0.35" top="0.59" bottom="0.35" header="0.23" footer="0.26"/>
  <pageSetup scale="73" fitToHeight="0" orientation="portrait" r:id="rId1"/>
  <headerFooter alignWithMargins="0">
    <oddFooter xml:space="preserve">&amp;R
</oddFooter>
  </headerFooter>
  <rowBreaks count="2" manualBreakCount="2">
    <brk id="33" max="2" man="1"/>
    <brk id="51"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296"/>
  <sheetViews>
    <sheetView zoomScale="75" zoomScaleNormal="75" workbookViewId="0">
      <selection activeCell="Q22" sqref="Q22"/>
    </sheetView>
  </sheetViews>
  <sheetFormatPr defaultRowHeight="12.75" x14ac:dyDescent="0.2"/>
  <cols>
    <col min="1" max="1" width="52.5703125" style="41" customWidth="1"/>
    <col min="2" max="2" width="9.5703125" style="41" customWidth="1"/>
    <col min="3" max="3" width="8.140625" style="41" customWidth="1"/>
    <col min="4" max="4" width="43.42578125" style="41" customWidth="1"/>
    <col min="5" max="5" width="2.140625" style="41" customWidth="1"/>
    <col min="6" max="6" width="19.42578125" style="65" customWidth="1"/>
    <col min="7" max="7" width="2.140625" style="65" customWidth="1"/>
    <col min="8" max="8" width="32.42578125" style="22" customWidth="1"/>
    <col min="9" max="16384" width="9.140625" style="41"/>
  </cols>
  <sheetData>
    <row r="1" spans="1:8" ht="52.5" customHeight="1" x14ac:dyDescent="0.2">
      <c r="A1" s="859" t="s">
        <v>283</v>
      </c>
      <c r="B1" s="860"/>
      <c r="C1" s="860"/>
      <c r="D1" s="860"/>
      <c r="E1" s="860"/>
      <c r="F1" s="860"/>
      <c r="G1" s="860"/>
      <c r="H1" s="861"/>
    </row>
    <row r="2" spans="1:8" ht="15" customHeight="1" x14ac:dyDescent="0.2">
      <c r="A2" s="862" t="str">
        <f>'SCC List'!A2</f>
        <v>(Rev.21, June 2019)</v>
      </c>
      <c r="B2" s="863"/>
      <c r="C2" s="863"/>
      <c r="D2" s="863"/>
      <c r="E2" s="863"/>
      <c r="F2" s="863"/>
      <c r="G2" s="863"/>
      <c r="H2" s="864"/>
    </row>
    <row r="3" spans="1:8" ht="30.75" customHeight="1" x14ac:dyDescent="0.2">
      <c r="A3" s="871" t="s">
        <v>286</v>
      </c>
      <c r="B3" s="347" t="s">
        <v>248</v>
      </c>
      <c r="C3" s="348" t="s">
        <v>0</v>
      </c>
      <c r="D3" s="349"/>
      <c r="E3" s="350"/>
      <c r="F3" s="350"/>
      <c r="G3" s="350"/>
      <c r="H3" s="351"/>
    </row>
    <row r="4" spans="1:8" ht="30.75" customHeight="1" x14ac:dyDescent="0.2">
      <c r="A4" s="872"/>
      <c r="B4" s="352"/>
      <c r="C4" s="353"/>
      <c r="D4" s="354"/>
      <c r="E4" s="350"/>
      <c r="F4" s="350"/>
      <c r="G4" s="350"/>
      <c r="H4" s="351"/>
    </row>
    <row r="5" spans="1:8" s="53" customFormat="1" ht="19.5" customHeight="1" x14ac:dyDescent="0.2">
      <c r="A5" s="872"/>
      <c r="B5" s="352" t="s">
        <v>249</v>
      </c>
      <c r="C5" s="353" t="s">
        <v>111</v>
      </c>
      <c r="D5" s="354"/>
      <c r="E5" s="354"/>
      <c r="F5" s="355"/>
      <c r="G5" s="355"/>
      <c r="H5" s="356" t="s">
        <v>137</v>
      </c>
    </row>
    <row r="6" spans="1:8" s="53" customFormat="1" ht="19.5" customHeight="1" x14ac:dyDescent="0.2">
      <c r="A6" s="872"/>
      <c r="B6" s="357"/>
      <c r="C6" s="358"/>
      <c r="D6" s="359"/>
      <c r="E6" s="359"/>
      <c r="F6" s="355"/>
      <c r="G6" s="355"/>
      <c r="H6" s="356" t="s">
        <v>138</v>
      </c>
    </row>
    <row r="7" spans="1:8" s="53" customFormat="1" ht="19.5" customHeight="1" x14ac:dyDescent="0.2">
      <c r="A7" s="872"/>
      <c r="B7" s="357"/>
      <c r="C7" s="358"/>
      <c r="D7" s="359"/>
      <c r="E7" s="359"/>
      <c r="F7" s="355"/>
      <c r="G7" s="355"/>
      <c r="H7" s="356" t="s">
        <v>139</v>
      </c>
    </row>
    <row r="8" spans="1:8" s="53" customFormat="1" ht="19.5" customHeight="1" x14ac:dyDescent="0.2">
      <c r="A8" s="872"/>
      <c r="B8" s="352" t="s">
        <v>250</v>
      </c>
      <c r="C8" s="353" t="s">
        <v>112</v>
      </c>
      <c r="D8" s="353"/>
      <c r="E8" s="353"/>
      <c r="F8" s="355"/>
      <c r="G8" s="360"/>
      <c r="H8" s="361" t="s">
        <v>140</v>
      </c>
    </row>
    <row r="9" spans="1:8" s="53" customFormat="1" ht="19.5" customHeight="1" x14ac:dyDescent="0.2">
      <c r="A9" s="872"/>
      <c r="B9" s="357"/>
      <c r="C9" s="358"/>
      <c r="D9" s="359"/>
      <c r="E9" s="359"/>
      <c r="F9" s="355"/>
      <c r="G9" s="360"/>
      <c r="H9" s="361" t="s">
        <v>141</v>
      </c>
    </row>
    <row r="10" spans="1:8" s="53" customFormat="1" ht="19.5" customHeight="1" x14ac:dyDescent="0.2">
      <c r="A10" s="872"/>
      <c r="B10" s="357"/>
      <c r="C10" s="358"/>
      <c r="D10" s="359"/>
      <c r="E10" s="359"/>
      <c r="F10" s="355"/>
      <c r="G10" s="360"/>
      <c r="H10" s="361" t="s">
        <v>142</v>
      </c>
    </row>
    <row r="11" spans="1:8" s="53" customFormat="1" ht="19.5" customHeight="1" x14ac:dyDescent="0.2">
      <c r="A11" s="872"/>
      <c r="B11" s="352" t="s">
        <v>251</v>
      </c>
      <c r="C11" s="353" t="s">
        <v>113</v>
      </c>
      <c r="D11" s="353"/>
      <c r="E11" s="353"/>
      <c r="F11" s="355"/>
      <c r="G11" s="360"/>
      <c r="H11" s="361" t="s">
        <v>155</v>
      </c>
    </row>
    <row r="12" spans="1:8" s="53" customFormat="1" ht="19.5" customHeight="1" x14ac:dyDescent="0.2">
      <c r="A12" s="872"/>
      <c r="B12" s="357"/>
      <c r="C12" s="358"/>
      <c r="D12" s="358"/>
      <c r="E12" s="358"/>
      <c r="F12" s="355"/>
      <c r="G12" s="360"/>
      <c r="H12" s="361" t="s">
        <v>143</v>
      </c>
    </row>
    <row r="13" spans="1:8" s="53" customFormat="1" ht="19.5" customHeight="1" x14ac:dyDescent="0.2">
      <c r="A13" s="872"/>
      <c r="B13" s="357"/>
      <c r="C13" s="358"/>
      <c r="D13" s="358"/>
      <c r="E13" s="358"/>
      <c r="F13" s="355"/>
      <c r="G13" s="360"/>
      <c r="H13" s="361" t="s">
        <v>144</v>
      </c>
    </row>
    <row r="14" spans="1:8" s="53" customFormat="1" ht="19.5" customHeight="1" x14ac:dyDescent="0.2">
      <c r="A14" s="872"/>
      <c r="B14" s="352" t="s">
        <v>252</v>
      </c>
      <c r="C14" s="353" t="s">
        <v>114</v>
      </c>
      <c r="D14" s="359"/>
      <c r="E14" s="359"/>
      <c r="F14" s="362" t="s">
        <v>178</v>
      </c>
      <c r="G14" s="363"/>
      <c r="H14" s="361" t="s">
        <v>145</v>
      </c>
    </row>
    <row r="15" spans="1:8" s="53" customFormat="1" ht="19.5" customHeight="1" x14ac:dyDescent="0.2">
      <c r="A15" s="872"/>
      <c r="B15" s="357"/>
      <c r="C15" s="358"/>
      <c r="D15" s="359"/>
      <c r="E15" s="359"/>
      <c r="F15" s="362" t="s">
        <v>179</v>
      </c>
      <c r="G15" s="360"/>
      <c r="H15" s="361" t="s">
        <v>146</v>
      </c>
    </row>
    <row r="16" spans="1:8" s="53" customFormat="1" ht="19.5" customHeight="1" x14ac:dyDescent="0.2">
      <c r="A16" s="872"/>
      <c r="B16" s="357"/>
      <c r="C16" s="358"/>
      <c r="D16" s="359"/>
      <c r="E16" s="359"/>
      <c r="F16" s="364"/>
      <c r="G16" s="360"/>
      <c r="H16" s="361" t="s">
        <v>147</v>
      </c>
    </row>
    <row r="17" spans="1:8" s="53" customFormat="1" ht="19.5" customHeight="1" x14ac:dyDescent="0.2">
      <c r="A17" s="872"/>
      <c r="B17" s="352" t="s">
        <v>253</v>
      </c>
      <c r="C17" s="353" t="s">
        <v>115</v>
      </c>
      <c r="D17" s="353"/>
      <c r="E17" s="353"/>
      <c r="F17" s="362" t="s">
        <v>180</v>
      </c>
      <c r="G17" s="363"/>
      <c r="H17" s="361" t="s">
        <v>6</v>
      </c>
    </row>
    <row r="18" spans="1:8" s="53" customFormat="1" ht="19.5" customHeight="1" x14ac:dyDescent="0.2">
      <c r="A18" s="872"/>
      <c r="B18" s="357"/>
      <c r="C18" s="358"/>
      <c r="D18" s="359"/>
      <c r="E18" s="359"/>
      <c r="F18" s="362" t="s">
        <v>181</v>
      </c>
      <c r="G18" s="360"/>
      <c r="H18" s="361" t="s">
        <v>7</v>
      </c>
    </row>
    <row r="19" spans="1:8" s="53" customFormat="1" ht="19.5" customHeight="1" x14ac:dyDescent="0.2">
      <c r="A19" s="872"/>
      <c r="B19" s="357"/>
      <c r="C19" s="358"/>
      <c r="D19" s="359"/>
      <c r="E19" s="359"/>
      <c r="F19" s="364"/>
      <c r="G19" s="360"/>
      <c r="H19" s="361" t="s">
        <v>148</v>
      </c>
    </row>
    <row r="20" spans="1:8" s="53" customFormat="1" ht="19.5" customHeight="1" x14ac:dyDescent="0.2">
      <c r="A20" s="872"/>
      <c r="B20" s="352" t="s">
        <v>254</v>
      </c>
      <c r="C20" s="867" t="s">
        <v>116</v>
      </c>
      <c r="D20" s="868"/>
      <c r="E20" s="359"/>
      <c r="F20" s="365" t="s">
        <v>182</v>
      </c>
      <c r="G20" s="363"/>
      <c r="H20" s="361" t="s">
        <v>149</v>
      </c>
    </row>
    <row r="21" spans="1:8" s="53" customFormat="1" ht="19.5" customHeight="1" x14ac:dyDescent="0.2">
      <c r="A21" s="872"/>
      <c r="B21" s="357"/>
      <c r="C21" s="869"/>
      <c r="D21" s="866"/>
      <c r="E21" s="359"/>
      <c r="F21" s="362" t="s">
        <v>157</v>
      </c>
      <c r="G21" s="360"/>
      <c r="H21" s="361" t="s">
        <v>8</v>
      </c>
    </row>
    <row r="22" spans="1:8" s="53" customFormat="1" ht="19.5" customHeight="1" x14ac:dyDescent="0.2">
      <c r="A22" s="872"/>
      <c r="B22" s="357"/>
      <c r="C22" s="366"/>
      <c r="D22" s="359"/>
      <c r="E22" s="359"/>
      <c r="F22" s="367"/>
      <c r="G22" s="355"/>
      <c r="H22" s="356" t="s">
        <v>9</v>
      </c>
    </row>
    <row r="23" spans="1:8" s="53" customFormat="1" ht="19.5" customHeight="1" x14ac:dyDescent="0.2">
      <c r="A23" s="872"/>
      <c r="B23" s="368" t="s">
        <v>121</v>
      </c>
      <c r="C23" s="369" t="s">
        <v>255</v>
      </c>
      <c r="D23" s="369"/>
      <c r="E23" s="369"/>
      <c r="F23" s="365" t="s">
        <v>183</v>
      </c>
      <c r="G23" s="370"/>
      <c r="H23" s="356" t="s">
        <v>11</v>
      </c>
    </row>
    <row r="24" spans="1:8" s="53" customFormat="1" ht="19.5" customHeight="1" x14ac:dyDescent="0.2">
      <c r="A24" s="872"/>
      <c r="B24" s="371"/>
      <c r="C24" s="372"/>
      <c r="D24" s="372"/>
      <c r="E24" s="373"/>
      <c r="F24" s="362" t="s">
        <v>177</v>
      </c>
      <c r="G24" s="355"/>
      <c r="H24" s="356" t="s">
        <v>10</v>
      </c>
    </row>
    <row r="25" spans="1:8" s="53" customFormat="1" ht="19.5" customHeight="1" x14ac:dyDescent="0.2">
      <c r="A25" s="872"/>
      <c r="B25" s="374"/>
      <c r="C25" s="373"/>
      <c r="D25" s="373"/>
      <c r="E25" s="373"/>
      <c r="F25" s="367"/>
      <c r="G25" s="355"/>
      <c r="H25" s="356" t="s">
        <v>12</v>
      </c>
    </row>
    <row r="26" spans="1:8" s="53" customFormat="1" ht="19.5" customHeight="1" x14ac:dyDescent="0.2">
      <c r="A26" s="872"/>
      <c r="B26" s="352" t="s">
        <v>256</v>
      </c>
      <c r="C26" s="870" t="s">
        <v>122</v>
      </c>
      <c r="D26" s="866"/>
      <c r="E26" s="359"/>
      <c r="F26" s="362" t="s">
        <v>184</v>
      </c>
      <c r="G26" s="370"/>
      <c r="H26" s="356" t="s">
        <v>13</v>
      </c>
    </row>
    <row r="27" spans="1:8" s="53" customFormat="1" ht="19.5" customHeight="1" x14ac:dyDescent="0.2">
      <c r="A27" s="872"/>
      <c r="B27" s="357"/>
      <c r="C27" s="865"/>
      <c r="D27" s="866"/>
      <c r="E27" s="359"/>
      <c r="F27" s="375" t="s">
        <v>185</v>
      </c>
      <c r="G27" s="360"/>
      <c r="H27" s="361" t="s">
        <v>14</v>
      </c>
    </row>
    <row r="28" spans="1:8" s="53" customFormat="1" ht="19.5" customHeight="1" x14ac:dyDescent="0.2">
      <c r="A28" s="872"/>
      <c r="B28" s="357"/>
      <c r="C28" s="358"/>
      <c r="D28" s="359"/>
      <c r="E28" s="359"/>
      <c r="F28" s="364"/>
      <c r="G28" s="360"/>
      <c r="H28" s="361" t="s">
        <v>15</v>
      </c>
    </row>
    <row r="29" spans="1:8" s="53" customFormat="1" ht="19.5" customHeight="1" x14ac:dyDescent="0.2">
      <c r="A29" s="872"/>
      <c r="B29" s="352" t="s">
        <v>257</v>
      </c>
      <c r="C29" s="376" t="s">
        <v>123</v>
      </c>
      <c r="D29" s="359"/>
      <c r="E29" s="359"/>
      <c r="F29" s="362" t="s">
        <v>186</v>
      </c>
      <c r="G29" s="363"/>
      <c r="H29" s="361" t="s">
        <v>16</v>
      </c>
    </row>
    <row r="30" spans="1:8" s="53" customFormat="1" ht="19.5" customHeight="1" x14ac:dyDescent="0.2">
      <c r="A30" s="872"/>
      <c r="B30" s="357"/>
      <c r="C30" s="377"/>
      <c r="D30" s="359"/>
      <c r="E30" s="359"/>
      <c r="F30" s="362" t="s">
        <v>187</v>
      </c>
      <c r="G30" s="360"/>
      <c r="H30" s="361" t="s">
        <v>150</v>
      </c>
    </row>
    <row r="31" spans="1:8" s="53" customFormat="1" ht="19.5" customHeight="1" x14ac:dyDescent="0.2">
      <c r="A31" s="872"/>
      <c r="B31" s="357"/>
      <c r="C31" s="377"/>
      <c r="D31" s="359"/>
      <c r="E31" s="359"/>
      <c r="F31" s="378"/>
      <c r="G31" s="360"/>
      <c r="H31" s="356" t="s">
        <v>151</v>
      </c>
    </row>
    <row r="32" spans="1:8" s="53" customFormat="1" ht="19.5" customHeight="1" x14ac:dyDescent="0.2">
      <c r="A32" s="872"/>
      <c r="B32" s="352" t="s">
        <v>258</v>
      </c>
      <c r="C32" s="354" t="s">
        <v>118</v>
      </c>
      <c r="D32" s="353"/>
      <c r="E32" s="353"/>
      <c r="F32" s="379" t="s">
        <v>188</v>
      </c>
      <c r="G32" s="363"/>
      <c r="H32" s="356" t="s">
        <v>152</v>
      </c>
    </row>
    <row r="33" spans="1:8" s="53" customFormat="1" ht="20.25" customHeight="1" x14ac:dyDescent="0.2">
      <c r="A33" s="872"/>
      <c r="B33" s="357"/>
      <c r="C33" s="359"/>
      <c r="D33" s="359"/>
      <c r="E33" s="359"/>
      <c r="F33" s="379" t="s">
        <v>189</v>
      </c>
      <c r="G33" s="360"/>
      <c r="H33" s="356" t="s">
        <v>153</v>
      </c>
    </row>
    <row r="34" spans="1:8" s="53" customFormat="1" ht="20.25" customHeight="1" x14ac:dyDescent="0.2">
      <c r="A34" s="872"/>
      <c r="B34" s="380"/>
      <c r="C34" s="359"/>
      <c r="D34" s="359"/>
      <c r="E34" s="359"/>
      <c r="F34" s="378"/>
      <c r="G34" s="360"/>
      <c r="H34" s="356" t="s">
        <v>154</v>
      </c>
    </row>
    <row r="35" spans="1:8" s="53" customFormat="1" ht="20.25" customHeight="1" x14ac:dyDescent="0.2">
      <c r="A35" s="872"/>
      <c r="B35" s="380"/>
      <c r="C35" s="359"/>
      <c r="D35" s="359"/>
      <c r="E35" s="359"/>
      <c r="F35" s="379" t="s">
        <v>190</v>
      </c>
      <c r="G35" s="363"/>
      <c r="H35" s="356" t="s">
        <v>156</v>
      </c>
    </row>
    <row r="36" spans="1:8" s="53" customFormat="1" ht="20.25" customHeight="1" x14ac:dyDescent="0.2">
      <c r="A36" s="873"/>
      <c r="B36" s="381"/>
      <c r="C36" s="382"/>
      <c r="D36" s="382"/>
      <c r="E36" s="382"/>
      <c r="F36" s="383" t="s">
        <v>191</v>
      </c>
      <c r="G36" s="384"/>
      <c r="H36" s="375" t="s">
        <v>158</v>
      </c>
    </row>
    <row r="37" spans="1:8" s="53" customFormat="1" ht="12" x14ac:dyDescent="0.2">
      <c r="G37" s="64"/>
      <c r="H37" s="27"/>
    </row>
    <row r="38" spans="1:8" s="53" customFormat="1" ht="12" x14ac:dyDescent="0.2">
      <c r="G38" s="64"/>
      <c r="H38" s="27"/>
    </row>
    <row r="39" spans="1:8" s="53" customFormat="1" ht="12" x14ac:dyDescent="0.2">
      <c r="F39" s="64"/>
      <c r="G39" s="64"/>
      <c r="H39" s="27"/>
    </row>
    <row r="40" spans="1:8" s="53" customFormat="1" ht="12" x14ac:dyDescent="0.2">
      <c r="F40" s="64"/>
      <c r="G40" s="64"/>
      <c r="H40" s="27"/>
    </row>
    <row r="41" spans="1:8" s="53" customFormat="1" ht="12" x14ac:dyDescent="0.2">
      <c r="F41" s="64"/>
      <c r="G41" s="64"/>
      <c r="H41" s="27"/>
    </row>
    <row r="42" spans="1:8" s="53" customFormat="1" ht="12" x14ac:dyDescent="0.2">
      <c r="F42" s="64"/>
      <c r="G42" s="64"/>
      <c r="H42" s="27"/>
    </row>
    <row r="43" spans="1:8" s="53" customFormat="1" ht="12" x14ac:dyDescent="0.2">
      <c r="F43" s="64"/>
      <c r="G43" s="64"/>
      <c r="H43" s="27"/>
    </row>
    <row r="44" spans="1:8" s="53" customFormat="1" ht="12" x14ac:dyDescent="0.2">
      <c r="F44" s="64"/>
      <c r="G44" s="64"/>
      <c r="H44" s="27"/>
    </row>
    <row r="45" spans="1:8" s="53" customFormat="1" ht="12" x14ac:dyDescent="0.2">
      <c r="F45" s="64"/>
      <c r="G45" s="64"/>
      <c r="H45" s="27"/>
    </row>
    <row r="46" spans="1:8" s="53" customFormat="1" ht="12" x14ac:dyDescent="0.2">
      <c r="F46" s="64"/>
      <c r="G46" s="64"/>
      <c r="H46" s="27"/>
    </row>
    <row r="47" spans="1:8" s="53" customFormat="1" ht="12" x14ac:dyDescent="0.2">
      <c r="F47" s="64"/>
      <c r="G47" s="64"/>
      <c r="H47" s="27"/>
    </row>
    <row r="48" spans="1:8" s="53" customFormat="1" ht="12" x14ac:dyDescent="0.2">
      <c r="F48" s="64"/>
      <c r="G48" s="64"/>
      <c r="H48" s="27"/>
    </row>
    <row r="49" spans="6:8" s="53" customFormat="1" ht="12" x14ac:dyDescent="0.2">
      <c r="F49" s="64"/>
      <c r="G49" s="64"/>
      <c r="H49" s="27"/>
    </row>
    <row r="50" spans="6:8" s="53" customFormat="1" ht="12" x14ac:dyDescent="0.2">
      <c r="F50" s="64"/>
      <c r="G50" s="64"/>
      <c r="H50" s="27"/>
    </row>
    <row r="51" spans="6:8" s="53" customFormat="1" ht="12" x14ac:dyDescent="0.2">
      <c r="F51" s="64"/>
      <c r="G51" s="64"/>
      <c r="H51" s="27"/>
    </row>
    <row r="52" spans="6:8" s="53" customFormat="1" ht="12" x14ac:dyDescent="0.2">
      <c r="F52" s="64"/>
      <c r="G52" s="64"/>
      <c r="H52" s="27"/>
    </row>
    <row r="53" spans="6:8" s="53" customFormat="1" ht="12" x14ac:dyDescent="0.2">
      <c r="F53" s="64"/>
      <c r="G53" s="64"/>
      <c r="H53" s="27"/>
    </row>
    <row r="54" spans="6:8" s="53" customFormat="1" ht="12" x14ac:dyDescent="0.2">
      <c r="F54" s="64"/>
      <c r="G54" s="64"/>
      <c r="H54" s="27"/>
    </row>
    <row r="55" spans="6:8" s="53" customFormat="1" ht="12" x14ac:dyDescent="0.2">
      <c r="F55" s="64"/>
      <c r="G55" s="64"/>
      <c r="H55" s="27"/>
    </row>
    <row r="56" spans="6:8" s="53" customFormat="1" ht="12" x14ac:dyDescent="0.2">
      <c r="F56" s="64"/>
      <c r="G56" s="64"/>
      <c r="H56" s="27"/>
    </row>
    <row r="57" spans="6:8" s="53" customFormat="1" ht="12" x14ac:dyDescent="0.2">
      <c r="F57" s="64"/>
      <c r="G57" s="64"/>
      <c r="H57" s="27"/>
    </row>
    <row r="58" spans="6:8" s="53" customFormat="1" ht="12" x14ac:dyDescent="0.2">
      <c r="F58" s="64"/>
      <c r="G58" s="64"/>
      <c r="H58" s="27"/>
    </row>
    <row r="59" spans="6:8" s="53" customFormat="1" ht="12" x14ac:dyDescent="0.2">
      <c r="F59" s="64"/>
      <c r="G59" s="64"/>
      <c r="H59" s="27"/>
    </row>
    <row r="60" spans="6:8" s="53" customFormat="1" ht="12" x14ac:dyDescent="0.2">
      <c r="F60" s="64"/>
      <c r="G60" s="64"/>
      <c r="H60" s="27"/>
    </row>
    <row r="61" spans="6:8" s="53" customFormat="1" ht="12" x14ac:dyDescent="0.2">
      <c r="F61" s="64"/>
      <c r="G61" s="64"/>
      <c r="H61" s="27"/>
    </row>
    <row r="62" spans="6:8" s="53" customFormat="1" ht="12" x14ac:dyDescent="0.2">
      <c r="F62" s="64"/>
      <c r="G62" s="64"/>
      <c r="H62" s="27"/>
    </row>
    <row r="63" spans="6:8" s="53" customFormat="1" ht="12" x14ac:dyDescent="0.2">
      <c r="F63" s="64"/>
      <c r="G63" s="64"/>
      <c r="H63" s="27"/>
    </row>
    <row r="64" spans="6:8" s="53" customFormat="1" ht="12" x14ac:dyDescent="0.2">
      <c r="F64" s="64"/>
      <c r="G64" s="64"/>
      <c r="H64" s="27"/>
    </row>
    <row r="65" spans="6:8" s="53" customFormat="1" ht="12" x14ac:dyDescent="0.2">
      <c r="F65" s="64"/>
      <c r="G65" s="64"/>
      <c r="H65" s="27"/>
    </row>
    <row r="66" spans="6:8" s="53" customFormat="1" ht="12" x14ac:dyDescent="0.2">
      <c r="F66" s="64"/>
      <c r="G66" s="64"/>
      <c r="H66" s="27"/>
    </row>
    <row r="67" spans="6:8" s="53" customFormat="1" ht="12" x14ac:dyDescent="0.2">
      <c r="F67" s="64"/>
      <c r="G67" s="64"/>
      <c r="H67" s="27"/>
    </row>
    <row r="68" spans="6:8" s="53" customFormat="1" ht="12" x14ac:dyDescent="0.2">
      <c r="F68" s="64"/>
      <c r="G68" s="64"/>
      <c r="H68" s="27"/>
    </row>
    <row r="69" spans="6:8" s="53" customFormat="1" ht="12" x14ac:dyDescent="0.2">
      <c r="F69" s="64"/>
      <c r="G69" s="64"/>
      <c r="H69" s="27"/>
    </row>
    <row r="70" spans="6:8" s="53" customFormat="1" ht="12" x14ac:dyDescent="0.2">
      <c r="F70" s="64"/>
      <c r="G70" s="64"/>
      <c r="H70" s="27"/>
    </row>
    <row r="71" spans="6:8" s="53" customFormat="1" ht="12" x14ac:dyDescent="0.2">
      <c r="F71" s="64"/>
      <c r="G71" s="64"/>
      <c r="H71" s="27"/>
    </row>
    <row r="72" spans="6:8" s="53" customFormat="1" ht="12" x14ac:dyDescent="0.2">
      <c r="F72" s="64"/>
      <c r="G72" s="64"/>
      <c r="H72" s="27"/>
    </row>
    <row r="73" spans="6:8" s="53" customFormat="1" ht="12" x14ac:dyDescent="0.2">
      <c r="F73" s="64"/>
      <c r="G73" s="64"/>
      <c r="H73" s="27"/>
    </row>
    <row r="74" spans="6:8" s="53" customFormat="1" ht="12" x14ac:dyDescent="0.2">
      <c r="F74" s="64"/>
      <c r="G74" s="64"/>
      <c r="H74" s="27"/>
    </row>
    <row r="75" spans="6:8" s="53" customFormat="1" ht="12" x14ac:dyDescent="0.2">
      <c r="F75" s="64"/>
      <c r="G75" s="64"/>
      <c r="H75" s="27"/>
    </row>
    <row r="76" spans="6:8" s="53" customFormat="1" ht="12" x14ac:dyDescent="0.2">
      <c r="F76" s="64"/>
      <c r="G76" s="64"/>
      <c r="H76" s="27"/>
    </row>
    <row r="77" spans="6:8" s="53" customFormat="1" ht="12" x14ac:dyDescent="0.2">
      <c r="F77" s="64"/>
      <c r="G77" s="64"/>
      <c r="H77" s="27"/>
    </row>
    <row r="78" spans="6:8" s="53" customFormat="1" ht="12" x14ac:dyDescent="0.2">
      <c r="F78" s="64"/>
      <c r="G78" s="64"/>
      <c r="H78" s="27"/>
    </row>
    <row r="79" spans="6:8" s="53" customFormat="1" ht="12" x14ac:dyDescent="0.2">
      <c r="F79" s="64"/>
      <c r="G79" s="64"/>
      <c r="H79" s="27"/>
    </row>
    <row r="80" spans="6:8" s="53" customFormat="1" ht="12" x14ac:dyDescent="0.2">
      <c r="F80" s="64"/>
      <c r="G80" s="64"/>
      <c r="H80" s="27"/>
    </row>
    <row r="81" spans="6:8" s="53" customFormat="1" ht="12" x14ac:dyDescent="0.2">
      <c r="F81" s="64"/>
      <c r="G81" s="64"/>
      <c r="H81" s="27"/>
    </row>
    <row r="82" spans="6:8" s="53" customFormat="1" ht="12" x14ac:dyDescent="0.2">
      <c r="F82" s="64"/>
      <c r="G82" s="64"/>
      <c r="H82" s="27"/>
    </row>
    <row r="83" spans="6:8" s="53" customFormat="1" ht="12" x14ac:dyDescent="0.2">
      <c r="F83" s="64"/>
      <c r="G83" s="64"/>
      <c r="H83" s="27"/>
    </row>
    <row r="84" spans="6:8" s="53" customFormat="1" ht="12" x14ac:dyDescent="0.2">
      <c r="F84" s="64"/>
      <c r="G84" s="64"/>
      <c r="H84" s="27"/>
    </row>
    <row r="85" spans="6:8" s="53" customFormat="1" ht="12" x14ac:dyDescent="0.2">
      <c r="F85" s="64"/>
      <c r="G85" s="64"/>
      <c r="H85" s="27"/>
    </row>
    <row r="86" spans="6:8" s="53" customFormat="1" ht="12" x14ac:dyDescent="0.2">
      <c r="F86" s="64"/>
      <c r="G86" s="64"/>
      <c r="H86" s="27"/>
    </row>
    <row r="87" spans="6:8" s="53" customFormat="1" ht="12" x14ac:dyDescent="0.2">
      <c r="F87" s="64"/>
      <c r="G87" s="64"/>
      <c r="H87" s="27"/>
    </row>
    <row r="88" spans="6:8" s="53" customFormat="1" ht="12" x14ac:dyDescent="0.2">
      <c r="F88" s="64"/>
      <c r="G88" s="64"/>
      <c r="H88" s="27"/>
    </row>
    <row r="89" spans="6:8" s="53" customFormat="1" ht="12" x14ac:dyDescent="0.2">
      <c r="F89" s="64"/>
      <c r="G89" s="64"/>
      <c r="H89" s="27"/>
    </row>
    <row r="90" spans="6:8" s="53" customFormat="1" ht="12" x14ac:dyDescent="0.2">
      <c r="F90" s="64"/>
      <c r="G90" s="64"/>
      <c r="H90" s="27"/>
    </row>
    <row r="91" spans="6:8" s="53" customFormat="1" ht="12" x14ac:dyDescent="0.2">
      <c r="F91" s="64"/>
      <c r="G91" s="64"/>
      <c r="H91" s="27"/>
    </row>
    <row r="92" spans="6:8" s="53" customFormat="1" ht="12" x14ac:dyDescent="0.2">
      <c r="F92" s="64"/>
      <c r="G92" s="64"/>
      <c r="H92" s="27"/>
    </row>
    <row r="93" spans="6:8" s="53" customFormat="1" ht="12" x14ac:dyDescent="0.2">
      <c r="F93" s="64"/>
      <c r="G93" s="64"/>
      <c r="H93" s="27"/>
    </row>
    <row r="94" spans="6:8" s="53" customFormat="1" ht="12" x14ac:dyDescent="0.2">
      <c r="F94" s="64"/>
      <c r="G94" s="64"/>
      <c r="H94" s="27"/>
    </row>
    <row r="95" spans="6:8" s="53" customFormat="1" ht="12" x14ac:dyDescent="0.2">
      <c r="F95" s="64"/>
      <c r="G95" s="64"/>
      <c r="H95" s="27"/>
    </row>
    <row r="96" spans="6:8" s="53" customFormat="1" ht="12" x14ac:dyDescent="0.2">
      <c r="F96" s="64"/>
      <c r="G96" s="64"/>
      <c r="H96" s="27"/>
    </row>
    <row r="97" spans="6:8" s="53" customFormat="1" ht="12" x14ac:dyDescent="0.2">
      <c r="F97" s="64"/>
      <c r="G97" s="64"/>
      <c r="H97" s="27"/>
    </row>
    <row r="98" spans="6:8" s="53" customFormat="1" ht="12" x14ac:dyDescent="0.2">
      <c r="F98" s="64"/>
      <c r="G98" s="64"/>
      <c r="H98" s="27"/>
    </row>
    <row r="99" spans="6:8" s="53" customFormat="1" ht="12" x14ac:dyDescent="0.2">
      <c r="F99" s="64"/>
      <c r="G99" s="64"/>
      <c r="H99" s="27"/>
    </row>
    <row r="100" spans="6:8" s="53" customFormat="1" ht="12" x14ac:dyDescent="0.2">
      <c r="F100" s="64"/>
      <c r="G100" s="64"/>
      <c r="H100" s="27"/>
    </row>
    <row r="101" spans="6:8" s="53" customFormat="1" ht="12" x14ac:dyDescent="0.2">
      <c r="F101" s="64"/>
      <c r="G101" s="64"/>
      <c r="H101" s="27"/>
    </row>
    <row r="102" spans="6:8" s="53" customFormat="1" ht="12" x14ac:dyDescent="0.2">
      <c r="F102" s="64"/>
      <c r="G102" s="64"/>
      <c r="H102" s="27"/>
    </row>
    <row r="103" spans="6:8" s="53" customFormat="1" ht="12" x14ac:dyDescent="0.2">
      <c r="F103" s="64"/>
      <c r="G103" s="64"/>
      <c r="H103" s="27"/>
    </row>
    <row r="104" spans="6:8" s="53" customFormat="1" ht="12" x14ac:dyDescent="0.2">
      <c r="F104" s="64"/>
      <c r="G104" s="64"/>
      <c r="H104" s="27"/>
    </row>
    <row r="105" spans="6:8" s="53" customFormat="1" ht="12" x14ac:dyDescent="0.2">
      <c r="F105" s="64"/>
      <c r="G105" s="64"/>
      <c r="H105" s="27"/>
    </row>
    <row r="106" spans="6:8" s="53" customFormat="1" ht="12" x14ac:dyDescent="0.2">
      <c r="F106" s="64"/>
      <c r="G106" s="64"/>
      <c r="H106" s="27"/>
    </row>
    <row r="107" spans="6:8" s="53" customFormat="1" ht="12" x14ac:dyDescent="0.2">
      <c r="F107" s="64"/>
      <c r="G107" s="64"/>
      <c r="H107" s="27"/>
    </row>
    <row r="108" spans="6:8" s="53" customFormat="1" ht="12" x14ac:dyDescent="0.2">
      <c r="F108" s="64"/>
      <c r="G108" s="64"/>
      <c r="H108" s="27"/>
    </row>
    <row r="109" spans="6:8" s="53" customFormat="1" ht="12" x14ac:dyDescent="0.2">
      <c r="F109" s="64"/>
      <c r="G109" s="64"/>
      <c r="H109" s="27"/>
    </row>
    <row r="110" spans="6:8" s="53" customFormat="1" ht="12" x14ac:dyDescent="0.2">
      <c r="F110" s="64"/>
      <c r="G110" s="64"/>
      <c r="H110" s="27"/>
    </row>
    <row r="111" spans="6:8" s="53" customFormat="1" ht="12" x14ac:dyDescent="0.2">
      <c r="F111" s="64"/>
      <c r="G111" s="64"/>
      <c r="H111" s="27"/>
    </row>
    <row r="112" spans="6:8" s="53" customFormat="1" ht="12" x14ac:dyDescent="0.2">
      <c r="F112" s="64"/>
      <c r="G112" s="64"/>
      <c r="H112" s="27"/>
    </row>
    <row r="113" spans="6:8" s="53" customFormat="1" ht="12" x14ac:dyDescent="0.2">
      <c r="F113" s="64"/>
      <c r="G113" s="64"/>
      <c r="H113" s="27"/>
    </row>
    <row r="114" spans="6:8" s="53" customFormat="1" ht="12" x14ac:dyDescent="0.2">
      <c r="F114" s="64"/>
      <c r="G114" s="64"/>
      <c r="H114" s="27"/>
    </row>
    <row r="115" spans="6:8" s="53" customFormat="1" ht="12" x14ac:dyDescent="0.2">
      <c r="F115" s="64"/>
      <c r="G115" s="64"/>
      <c r="H115" s="27"/>
    </row>
    <row r="116" spans="6:8" s="53" customFormat="1" ht="12" x14ac:dyDescent="0.2">
      <c r="F116" s="64"/>
      <c r="G116" s="64"/>
      <c r="H116" s="27"/>
    </row>
    <row r="117" spans="6:8" s="53" customFormat="1" ht="12" x14ac:dyDescent="0.2">
      <c r="F117" s="64"/>
      <c r="G117" s="64"/>
      <c r="H117" s="27"/>
    </row>
    <row r="118" spans="6:8" s="53" customFormat="1" ht="12" x14ac:dyDescent="0.2">
      <c r="F118" s="64"/>
      <c r="G118" s="64"/>
      <c r="H118" s="27"/>
    </row>
    <row r="119" spans="6:8" s="53" customFormat="1" ht="12" x14ac:dyDescent="0.2">
      <c r="F119" s="64"/>
      <c r="G119" s="64"/>
      <c r="H119" s="27"/>
    </row>
    <row r="120" spans="6:8" s="53" customFormat="1" ht="12" x14ac:dyDescent="0.2">
      <c r="F120" s="64"/>
      <c r="G120" s="64"/>
      <c r="H120" s="27"/>
    </row>
    <row r="121" spans="6:8" s="53" customFormat="1" ht="12" x14ac:dyDescent="0.2">
      <c r="F121" s="64"/>
      <c r="G121" s="64"/>
      <c r="H121" s="27"/>
    </row>
    <row r="122" spans="6:8" s="53" customFormat="1" ht="12" x14ac:dyDescent="0.2">
      <c r="F122" s="64"/>
      <c r="G122" s="64"/>
      <c r="H122" s="27"/>
    </row>
    <row r="123" spans="6:8" s="53" customFormat="1" ht="12" x14ac:dyDescent="0.2">
      <c r="F123" s="64"/>
      <c r="G123" s="64"/>
      <c r="H123" s="27"/>
    </row>
    <row r="124" spans="6:8" s="53" customFormat="1" ht="12" x14ac:dyDescent="0.2">
      <c r="F124" s="64"/>
      <c r="G124" s="64"/>
      <c r="H124" s="27"/>
    </row>
    <row r="125" spans="6:8" s="53" customFormat="1" ht="12" x14ac:dyDescent="0.2">
      <c r="F125" s="64"/>
      <c r="G125" s="64"/>
      <c r="H125" s="27"/>
    </row>
    <row r="126" spans="6:8" s="53" customFormat="1" ht="12" x14ac:dyDescent="0.2">
      <c r="F126" s="64"/>
      <c r="G126" s="64"/>
      <c r="H126" s="27"/>
    </row>
    <row r="127" spans="6:8" s="53" customFormat="1" ht="12" x14ac:dyDescent="0.2">
      <c r="F127" s="64"/>
      <c r="G127" s="64"/>
      <c r="H127" s="27"/>
    </row>
    <row r="128" spans="6:8" s="53" customFormat="1" ht="12" x14ac:dyDescent="0.2">
      <c r="F128" s="64"/>
      <c r="G128" s="64"/>
      <c r="H128" s="27"/>
    </row>
    <row r="129" spans="6:8" s="53" customFormat="1" ht="12" x14ac:dyDescent="0.2">
      <c r="F129" s="64"/>
      <c r="G129" s="64"/>
      <c r="H129" s="27"/>
    </row>
    <row r="130" spans="6:8" s="53" customFormat="1" ht="12" x14ac:dyDescent="0.2">
      <c r="F130" s="64"/>
      <c r="G130" s="64"/>
      <c r="H130" s="27"/>
    </row>
    <row r="131" spans="6:8" s="53" customFormat="1" ht="12" x14ac:dyDescent="0.2">
      <c r="F131" s="64"/>
      <c r="G131" s="64"/>
      <c r="H131" s="27"/>
    </row>
    <row r="132" spans="6:8" s="53" customFormat="1" ht="12" x14ac:dyDescent="0.2">
      <c r="F132" s="64"/>
      <c r="G132" s="64"/>
      <c r="H132" s="27"/>
    </row>
    <row r="133" spans="6:8" s="53" customFormat="1" ht="12" x14ac:dyDescent="0.2">
      <c r="F133" s="64"/>
      <c r="G133" s="64"/>
      <c r="H133" s="27"/>
    </row>
    <row r="134" spans="6:8" s="53" customFormat="1" ht="12" x14ac:dyDescent="0.2">
      <c r="F134" s="64"/>
      <c r="G134" s="64"/>
      <c r="H134" s="27"/>
    </row>
    <row r="135" spans="6:8" s="53" customFormat="1" ht="12" x14ac:dyDescent="0.2">
      <c r="F135" s="64"/>
      <c r="G135" s="64"/>
      <c r="H135" s="27"/>
    </row>
    <row r="136" spans="6:8" s="53" customFormat="1" ht="12" x14ac:dyDescent="0.2">
      <c r="F136" s="64"/>
      <c r="G136" s="64"/>
      <c r="H136" s="27"/>
    </row>
    <row r="137" spans="6:8" s="53" customFormat="1" ht="12" x14ac:dyDescent="0.2">
      <c r="F137" s="64"/>
      <c r="G137" s="64"/>
      <c r="H137" s="27"/>
    </row>
    <row r="138" spans="6:8" s="53" customFormat="1" ht="12" x14ac:dyDescent="0.2">
      <c r="F138" s="64"/>
      <c r="G138" s="64"/>
      <c r="H138" s="27"/>
    </row>
    <row r="139" spans="6:8" s="53" customFormat="1" ht="12" x14ac:dyDescent="0.2">
      <c r="F139" s="64"/>
      <c r="G139" s="64"/>
      <c r="H139" s="27"/>
    </row>
    <row r="140" spans="6:8" s="53" customFormat="1" ht="12" x14ac:dyDescent="0.2">
      <c r="F140" s="64"/>
      <c r="G140" s="64"/>
      <c r="H140" s="27"/>
    </row>
    <row r="141" spans="6:8" s="53" customFormat="1" ht="12" x14ac:dyDescent="0.2">
      <c r="F141" s="64"/>
      <c r="G141" s="64"/>
      <c r="H141" s="27"/>
    </row>
    <row r="142" spans="6:8" s="53" customFormat="1" ht="12" x14ac:dyDescent="0.2">
      <c r="F142" s="64"/>
      <c r="G142" s="64"/>
      <c r="H142" s="27"/>
    </row>
    <row r="143" spans="6:8" s="53" customFormat="1" ht="12" x14ac:dyDescent="0.2">
      <c r="F143" s="64"/>
      <c r="G143" s="64"/>
      <c r="H143" s="27"/>
    </row>
    <row r="144" spans="6:8" s="53" customFormat="1" ht="12" x14ac:dyDescent="0.2">
      <c r="F144" s="64"/>
      <c r="G144" s="64"/>
      <c r="H144" s="27"/>
    </row>
    <row r="145" spans="6:8" s="53" customFormat="1" ht="12" x14ac:dyDescent="0.2">
      <c r="F145" s="64"/>
      <c r="G145" s="64"/>
      <c r="H145" s="27"/>
    </row>
    <row r="146" spans="6:8" s="53" customFormat="1" ht="12" x14ac:dyDescent="0.2">
      <c r="F146" s="64"/>
      <c r="G146" s="64"/>
      <c r="H146" s="27"/>
    </row>
    <row r="147" spans="6:8" s="53" customFormat="1" ht="12" x14ac:dyDescent="0.2">
      <c r="F147" s="64"/>
      <c r="G147" s="64"/>
      <c r="H147" s="27"/>
    </row>
    <row r="148" spans="6:8" s="53" customFormat="1" ht="12" x14ac:dyDescent="0.2">
      <c r="F148" s="64"/>
      <c r="G148" s="64"/>
      <c r="H148" s="27"/>
    </row>
    <row r="149" spans="6:8" s="53" customFormat="1" ht="12" x14ac:dyDescent="0.2">
      <c r="F149" s="64"/>
      <c r="G149" s="64"/>
      <c r="H149" s="27"/>
    </row>
    <row r="150" spans="6:8" s="53" customFormat="1" ht="12" x14ac:dyDescent="0.2">
      <c r="F150" s="64"/>
      <c r="G150" s="64"/>
      <c r="H150" s="27"/>
    </row>
    <row r="151" spans="6:8" s="53" customFormat="1" ht="12" x14ac:dyDescent="0.2">
      <c r="F151" s="64"/>
      <c r="G151" s="64"/>
      <c r="H151" s="27"/>
    </row>
    <row r="152" spans="6:8" s="53" customFormat="1" ht="12" x14ac:dyDescent="0.2">
      <c r="F152" s="64"/>
      <c r="G152" s="64"/>
      <c r="H152" s="27"/>
    </row>
    <row r="153" spans="6:8" s="53" customFormat="1" ht="12" x14ac:dyDescent="0.2">
      <c r="F153" s="64"/>
      <c r="G153" s="64"/>
      <c r="H153" s="27"/>
    </row>
    <row r="154" spans="6:8" s="53" customFormat="1" ht="12" x14ac:dyDescent="0.2">
      <c r="F154" s="64"/>
      <c r="G154" s="64"/>
      <c r="H154" s="27"/>
    </row>
    <row r="155" spans="6:8" s="53" customFormat="1" ht="12" x14ac:dyDescent="0.2">
      <c r="F155" s="64"/>
      <c r="G155" s="64"/>
      <c r="H155" s="27"/>
    </row>
    <row r="156" spans="6:8" s="53" customFormat="1" ht="12" x14ac:dyDescent="0.2">
      <c r="F156" s="64"/>
      <c r="G156" s="64"/>
      <c r="H156" s="27"/>
    </row>
    <row r="157" spans="6:8" s="53" customFormat="1" ht="12" x14ac:dyDescent="0.2">
      <c r="F157" s="64"/>
      <c r="G157" s="64"/>
      <c r="H157" s="27"/>
    </row>
    <row r="158" spans="6:8" s="53" customFormat="1" ht="12" x14ac:dyDescent="0.2">
      <c r="F158" s="64"/>
      <c r="G158" s="64"/>
      <c r="H158" s="27"/>
    </row>
    <row r="159" spans="6:8" s="53" customFormat="1" ht="12" x14ac:dyDescent="0.2">
      <c r="F159" s="64"/>
      <c r="G159" s="64"/>
      <c r="H159" s="27"/>
    </row>
    <row r="160" spans="6:8" s="53" customFormat="1" ht="12" x14ac:dyDescent="0.2">
      <c r="F160" s="64"/>
      <c r="G160" s="64"/>
      <c r="H160" s="27"/>
    </row>
    <row r="161" spans="6:8" s="53" customFormat="1" ht="12" x14ac:dyDescent="0.2">
      <c r="F161" s="64"/>
      <c r="G161" s="64"/>
      <c r="H161" s="27"/>
    </row>
    <row r="162" spans="6:8" s="53" customFormat="1" ht="12" x14ac:dyDescent="0.2">
      <c r="F162" s="64"/>
      <c r="G162" s="64"/>
      <c r="H162" s="27"/>
    </row>
    <row r="163" spans="6:8" s="53" customFormat="1" ht="12" x14ac:dyDescent="0.2">
      <c r="F163" s="64"/>
      <c r="G163" s="64"/>
      <c r="H163" s="27"/>
    </row>
    <row r="164" spans="6:8" s="53" customFormat="1" ht="12" x14ac:dyDescent="0.2">
      <c r="F164" s="64"/>
      <c r="G164" s="64"/>
      <c r="H164" s="27"/>
    </row>
    <row r="165" spans="6:8" s="53" customFormat="1" ht="12" x14ac:dyDescent="0.2">
      <c r="F165" s="64"/>
      <c r="G165" s="64"/>
      <c r="H165" s="27"/>
    </row>
    <row r="166" spans="6:8" s="53" customFormat="1" ht="12" x14ac:dyDescent="0.2">
      <c r="F166" s="64"/>
      <c r="G166" s="64"/>
      <c r="H166" s="27"/>
    </row>
    <row r="167" spans="6:8" s="53" customFormat="1" ht="12" x14ac:dyDescent="0.2">
      <c r="F167" s="64"/>
      <c r="G167" s="64"/>
      <c r="H167" s="27"/>
    </row>
    <row r="168" spans="6:8" s="53" customFormat="1" ht="12" x14ac:dyDescent="0.2">
      <c r="F168" s="64"/>
      <c r="G168" s="64"/>
      <c r="H168" s="27"/>
    </row>
    <row r="169" spans="6:8" s="53" customFormat="1" ht="12" x14ac:dyDescent="0.2">
      <c r="F169" s="64"/>
      <c r="G169" s="64"/>
      <c r="H169" s="27"/>
    </row>
    <row r="170" spans="6:8" s="53" customFormat="1" ht="12" x14ac:dyDescent="0.2">
      <c r="F170" s="64"/>
      <c r="G170" s="64"/>
      <c r="H170" s="27"/>
    </row>
    <row r="171" spans="6:8" s="53" customFormat="1" ht="12" x14ac:dyDescent="0.2">
      <c r="F171" s="64"/>
      <c r="G171" s="64"/>
      <c r="H171" s="27"/>
    </row>
    <row r="172" spans="6:8" s="53" customFormat="1" ht="12" x14ac:dyDescent="0.2">
      <c r="F172" s="64"/>
      <c r="G172" s="64"/>
      <c r="H172" s="27"/>
    </row>
    <row r="173" spans="6:8" s="53" customFormat="1" ht="12" x14ac:dyDescent="0.2">
      <c r="F173" s="64"/>
      <c r="G173" s="64"/>
      <c r="H173" s="27"/>
    </row>
    <row r="174" spans="6:8" s="53" customFormat="1" ht="12" x14ac:dyDescent="0.2">
      <c r="F174" s="64"/>
      <c r="G174" s="64"/>
      <c r="H174" s="27"/>
    </row>
    <row r="175" spans="6:8" s="53" customFormat="1" ht="12" x14ac:dyDescent="0.2">
      <c r="F175" s="64"/>
      <c r="G175" s="64"/>
      <c r="H175" s="27"/>
    </row>
    <row r="176" spans="6:8" s="53" customFormat="1" ht="12" x14ac:dyDescent="0.2">
      <c r="F176" s="64"/>
      <c r="G176" s="64"/>
      <c r="H176" s="27"/>
    </row>
    <row r="177" spans="6:8" s="53" customFormat="1" ht="12" x14ac:dyDescent="0.2">
      <c r="F177" s="64"/>
      <c r="G177" s="64"/>
      <c r="H177" s="27"/>
    </row>
    <row r="178" spans="6:8" s="53" customFormat="1" ht="12" x14ac:dyDescent="0.2">
      <c r="F178" s="64"/>
      <c r="G178" s="64"/>
      <c r="H178" s="27"/>
    </row>
    <row r="179" spans="6:8" s="53" customFormat="1" ht="12" x14ac:dyDescent="0.2">
      <c r="F179" s="64"/>
      <c r="G179" s="64"/>
      <c r="H179" s="27"/>
    </row>
    <row r="180" spans="6:8" s="53" customFormat="1" ht="12" x14ac:dyDescent="0.2">
      <c r="F180" s="64"/>
      <c r="G180" s="64"/>
      <c r="H180" s="27"/>
    </row>
    <row r="181" spans="6:8" s="53" customFormat="1" ht="12" x14ac:dyDescent="0.2">
      <c r="F181" s="64"/>
      <c r="G181" s="64"/>
      <c r="H181" s="27"/>
    </row>
    <row r="182" spans="6:8" s="53" customFormat="1" ht="12" x14ac:dyDescent="0.2">
      <c r="F182" s="64"/>
      <c r="G182" s="64"/>
      <c r="H182" s="27"/>
    </row>
    <row r="183" spans="6:8" s="53" customFormat="1" ht="12" x14ac:dyDescent="0.2">
      <c r="F183" s="64"/>
      <c r="G183" s="64"/>
      <c r="H183" s="27"/>
    </row>
    <row r="184" spans="6:8" s="53" customFormat="1" ht="12" x14ac:dyDescent="0.2">
      <c r="F184" s="64"/>
      <c r="G184" s="64"/>
      <c r="H184" s="27"/>
    </row>
    <row r="185" spans="6:8" s="53" customFormat="1" ht="12" x14ac:dyDescent="0.2">
      <c r="F185" s="64"/>
      <c r="G185" s="64"/>
      <c r="H185" s="27"/>
    </row>
    <row r="186" spans="6:8" s="53" customFormat="1" ht="12" x14ac:dyDescent="0.2">
      <c r="F186" s="64"/>
      <c r="G186" s="64"/>
      <c r="H186" s="27"/>
    </row>
    <row r="187" spans="6:8" s="53" customFormat="1" ht="12" x14ac:dyDescent="0.2">
      <c r="F187" s="64"/>
      <c r="G187" s="64"/>
      <c r="H187" s="27"/>
    </row>
    <row r="188" spans="6:8" s="53" customFormat="1" ht="12" x14ac:dyDescent="0.2">
      <c r="F188" s="64"/>
      <c r="G188" s="64"/>
      <c r="H188" s="27"/>
    </row>
    <row r="189" spans="6:8" s="53" customFormat="1" ht="12" x14ac:dyDescent="0.2">
      <c r="F189" s="64"/>
      <c r="G189" s="64"/>
      <c r="H189" s="27"/>
    </row>
    <row r="190" spans="6:8" s="53" customFormat="1" ht="12" x14ac:dyDescent="0.2">
      <c r="F190" s="64"/>
      <c r="G190" s="64"/>
      <c r="H190" s="27"/>
    </row>
    <row r="191" spans="6:8" s="53" customFormat="1" ht="12" x14ac:dyDescent="0.2">
      <c r="F191" s="64"/>
      <c r="G191" s="64"/>
      <c r="H191" s="27"/>
    </row>
    <row r="192" spans="6:8" s="53" customFormat="1" ht="12" x14ac:dyDescent="0.2">
      <c r="F192" s="64"/>
      <c r="G192" s="64"/>
      <c r="H192" s="27"/>
    </row>
    <row r="193" spans="6:8" s="53" customFormat="1" ht="12" x14ac:dyDescent="0.2">
      <c r="F193" s="64"/>
      <c r="G193" s="64"/>
      <c r="H193" s="27"/>
    </row>
    <row r="194" spans="6:8" s="53" customFormat="1" ht="12" x14ac:dyDescent="0.2">
      <c r="F194" s="64"/>
      <c r="G194" s="64"/>
      <c r="H194" s="27"/>
    </row>
    <row r="195" spans="6:8" s="53" customFormat="1" ht="12" x14ac:dyDescent="0.2">
      <c r="F195" s="64"/>
      <c r="G195" s="64"/>
      <c r="H195" s="27"/>
    </row>
    <row r="196" spans="6:8" s="53" customFormat="1" ht="12" x14ac:dyDescent="0.2">
      <c r="F196" s="64"/>
      <c r="G196" s="64"/>
      <c r="H196" s="27"/>
    </row>
    <row r="197" spans="6:8" s="53" customFormat="1" ht="12" x14ac:dyDescent="0.2">
      <c r="F197" s="64"/>
      <c r="G197" s="64"/>
      <c r="H197" s="27"/>
    </row>
    <row r="198" spans="6:8" s="53" customFormat="1" ht="12" x14ac:dyDescent="0.2">
      <c r="F198" s="64"/>
      <c r="G198" s="64"/>
      <c r="H198" s="27"/>
    </row>
    <row r="199" spans="6:8" s="53" customFormat="1" ht="12" x14ac:dyDescent="0.2">
      <c r="F199" s="64"/>
      <c r="G199" s="64"/>
      <c r="H199" s="27"/>
    </row>
    <row r="200" spans="6:8" s="53" customFormat="1" ht="12" x14ac:dyDescent="0.2">
      <c r="F200" s="64"/>
      <c r="G200" s="64"/>
      <c r="H200" s="27"/>
    </row>
    <row r="201" spans="6:8" s="53" customFormat="1" ht="12" x14ac:dyDescent="0.2">
      <c r="F201" s="64"/>
      <c r="G201" s="64"/>
      <c r="H201" s="27"/>
    </row>
    <row r="202" spans="6:8" s="53" customFormat="1" ht="12" x14ac:dyDescent="0.2">
      <c r="F202" s="64"/>
      <c r="G202" s="64"/>
      <c r="H202" s="27"/>
    </row>
    <row r="203" spans="6:8" s="53" customFormat="1" ht="12" x14ac:dyDescent="0.2">
      <c r="F203" s="64"/>
      <c r="G203" s="64"/>
      <c r="H203" s="27"/>
    </row>
    <row r="204" spans="6:8" s="53" customFormat="1" ht="12" x14ac:dyDescent="0.2">
      <c r="F204" s="64"/>
      <c r="G204" s="64"/>
      <c r="H204" s="27"/>
    </row>
    <row r="205" spans="6:8" s="53" customFormat="1" ht="12" x14ac:dyDescent="0.2">
      <c r="F205" s="64"/>
      <c r="G205" s="64"/>
      <c r="H205" s="27"/>
    </row>
    <row r="206" spans="6:8" s="53" customFormat="1" ht="12" x14ac:dyDescent="0.2">
      <c r="F206" s="64"/>
      <c r="G206" s="64"/>
      <c r="H206" s="27"/>
    </row>
    <row r="207" spans="6:8" s="53" customFormat="1" ht="12" x14ac:dyDescent="0.2">
      <c r="F207" s="64"/>
      <c r="G207" s="64"/>
      <c r="H207" s="27"/>
    </row>
    <row r="208" spans="6:8" s="53" customFormat="1" ht="12" x14ac:dyDescent="0.2">
      <c r="F208" s="64"/>
      <c r="G208" s="64"/>
      <c r="H208" s="27"/>
    </row>
    <row r="209" spans="6:8" s="53" customFormat="1" ht="12" x14ac:dyDescent="0.2">
      <c r="F209" s="64"/>
      <c r="G209" s="64"/>
      <c r="H209" s="27"/>
    </row>
    <row r="210" spans="6:8" s="53" customFormat="1" ht="12" x14ac:dyDescent="0.2">
      <c r="F210" s="64"/>
      <c r="G210" s="64"/>
      <c r="H210" s="27"/>
    </row>
    <row r="211" spans="6:8" s="53" customFormat="1" ht="12" x14ac:dyDescent="0.2">
      <c r="F211" s="64"/>
      <c r="G211" s="64"/>
      <c r="H211" s="27"/>
    </row>
    <row r="212" spans="6:8" s="53" customFormat="1" ht="12" x14ac:dyDescent="0.2">
      <c r="F212" s="64"/>
      <c r="G212" s="64"/>
      <c r="H212" s="27"/>
    </row>
    <row r="213" spans="6:8" s="53" customFormat="1" ht="12" x14ac:dyDescent="0.2">
      <c r="F213" s="64"/>
      <c r="G213" s="64"/>
      <c r="H213" s="27"/>
    </row>
    <row r="214" spans="6:8" s="53" customFormat="1" ht="12" x14ac:dyDescent="0.2">
      <c r="F214" s="64"/>
      <c r="G214" s="64"/>
      <c r="H214" s="27"/>
    </row>
    <row r="215" spans="6:8" s="53" customFormat="1" ht="12" x14ac:dyDescent="0.2">
      <c r="F215" s="64"/>
      <c r="G215" s="64"/>
      <c r="H215" s="27"/>
    </row>
    <row r="216" spans="6:8" s="53" customFormat="1" ht="12" x14ac:dyDescent="0.2">
      <c r="F216" s="64"/>
      <c r="G216" s="64"/>
      <c r="H216" s="27"/>
    </row>
    <row r="217" spans="6:8" s="53" customFormat="1" ht="12" x14ac:dyDescent="0.2">
      <c r="F217" s="64"/>
      <c r="G217" s="64"/>
      <c r="H217" s="27"/>
    </row>
    <row r="218" spans="6:8" s="53" customFormat="1" ht="12" x14ac:dyDescent="0.2">
      <c r="F218" s="64"/>
      <c r="G218" s="64"/>
      <c r="H218" s="27"/>
    </row>
    <row r="219" spans="6:8" s="53" customFormat="1" ht="12" x14ac:dyDescent="0.2">
      <c r="F219" s="64"/>
      <c r="G219" s="64"/>
      <c r="H219" s="27"/>
    </row>
    <row r="220" spans="6:8" s="53" customFormat="1" ht="12" x14ac:dyDescent="0.2">
      <c r="F220" s="64"/>
      <c r="G220" s="64"/>
      <c r="H220" s="27"/>
    </row>
    <row r="221" spans="6:8" s="53" customFormat="1" ht="12" x14ac:dyDescent="0.2">
      <c r="F221" s="64"/>
      <c r="G221" s="64"/>
      <c r="H221" s="27"/>
    </row>
    <row r="222" spans="6:8" s="53" customFormat="1" ht="12" x14ac:dyDescent="0.2">
      <c r="F222" s="64"/>
      <c r="G222" s="64"/>
      <c r="H222" s="27"/>
    </row>
    <row r="223" spans="6:8" s="53" customFormat="1" ht="12" x14ac:dyDescent="0.2">
      <c r="F223" s="64"/>
      <c r="G223" s="64"/>
      <c r="H223" s="27"/>
    </row>
    <row r="224" spans="6:8" s="53" customFormat="1" ht="12" x14ac:dyDescent="0.2">
      <c r="F224" s="64"/>
      <c r="G224" s="64"/>
      <c r="H224" s="27"/>
    </row>
    <row r="225" spans="6:8" s="53" customFormat="1" ht="12" x14ac:dyDescent="0.2">
      <c r="F225" s="64"/>
      <c r="G225" s="64"/>
      <c r="H225" s="27"/>
    </row>
    <row r="226" spans="6:8" s="53" customFormat="1" ht="12" x14ac:dyDescent="0.2">
      <c r="F226" s="64"/>
      <c r="G226" s="64"/>
      <c r="H226" s="27"/>
    </row>
    <row r="227" spans="6:8" s="53" customFormat="1" ht="12" x14ac:dyDescent="0.2">
      <c r="F227" s="64"/>
      <c r="G227" s="64"/>
      <c r="H227" s="27"/>
    </row>
    <row r="228" spans="6:8" s="53" customFormat="1" ht="12" x14ac:dyDescent="0.2">
      <c r="F228" s="64"/>
      <c r="G228" s="64"/>
      <c r="H228" s="27"/>
    </row>
    <row r="229" spans="6:8" s="53" customFormat="1" ht="12" x14ac:dyDescent="0.2">
      <c r="F229" s="64"/>
      <c r="G229" s="64"/>
      <c r="H229" s="27"/>
    </row>
    <row r="230" spans="6:8" s="53" customFormat="1" ht="12" x14ac:dyDescent="0.2">
      <c r="F230" s="64"/>
      <c r="G230" s="64"/>
      <c r="H230" s="27"/>
    </row>
    <row r="231" spans="6:8" s="53" customFormat="1" ht="12" x14ac:dyDescent="0.2">
      <c r="F231" s="64"/>
      <c r="G231" s="64"/>
      <c r="H231" s="27"/>
    </row>
    <row r="232" spans="6:8" s="53" customFormat="1" ht="12" x14ac:dyDescent="0.2">
      <c r="F232" s="64"/>
      <c r="G232" s="64"/>
      <c r="H232" s="27"/>
    </row>
    <row r="233" spans="6:8" s="53" customFormat="1" ht="12" x14ac:dyDescent="0.2">
      <c r="F233" s="64"/>
      <c r="G233" s="64"/>
      <c r="H233" s="27"/>
    </row>
    <row r="234" spans="6:8" s="53" customFormat="1" ht="12" x14ac:dyDescent="0.2">
      <c r="F234" s="64"/>
      <c r="G234" s="64"/>
      <c r="H234" s="27"/>
    </row>
    <row r="235" spans="6:8" s="53" customFormat="1" ht="12" x14ac:dyDescent="0.2">
      <c r="F235" s="64"/>
      <c r="G235" s="64"/>
      <c r="H235" s="27"/>
    </row>
    <row r="236" spans="6:8" s="53" customFormat="1" ht="12" x14ac:dyDescent="0.2">
      <c r="F236" s="64"/>
      <c r="G236" s="64"/>
      <c r="H236" s="27"/>
    </row>
    <row r="237" spans="6:8" s="53" customFormat="1" ht="12" x14ac:dyDescent="0.2">
      <c r="F237" s="64"/>
      <c r="G237" s="64"/>
      <c r="H237" s="27"/>
    </row>
    <row r="238" spans="6:8" s="53" customFormat="1" ht="12" x14ac:dyDescent="0.2">
      <c r="F238" s="64"/>
      <c r="G238" s="64"/>
      <c r="H238" s="27"/>
    </row>
    <row r="239" spans="6:8" s="53" customFormat="1" ht="12" x14ac:dyDescent="0.2">
      <c r="F239" s="64"/>
      <c r="G239" s="64"/>
      <c r="H239" s="27"/>
    </row>
    <row r="240" spans="6:8" s="53" customFormat="1" ht="12" x14ac:dyDescent="0.2">
      <c r="F240" s="64"/>
      <c r="G240" s="64"/>
      <c r="H240" s="27"/>
    </row>
    <row r="241" spans="6:8" s="53" customFormat="1" ht="12" x14ac:dyDescent="0.2">
      <c r="F241" s="64"/>
      <c r="G241" s="64"/>
      <c r="H241" s="27"/>
    </row>
    <row r="242" spans="6:8" s="53" customFormat="1" ht="12" x14ac:dyDescent="0.2">
      <c r="F242" s="64"/>
      <c r="G242" s="64"/>
      <c r="H242" s="27"/>
    </row>
    <row r="243" spans="6:8" s="53" customFormat="1" ht="12" x14ac:dyDescent="0.2">
      <c r="F243" s="64"/>
      <c r="G243" s="64"/>
      <c r="H243" s="27"/>
    </row>
    <row r="244" spans="6:8" s="53" customFormat="1" ht="12" x14ac:dyDescent="0.2">
      <c r="F244" s="64"/>
      <c r="G244" s="64"/>
      <c r="H244" s="27"/>
    </row>
    <row r="245" spans="6:8" s="53" customFormat="1" ht="12" x14ac:dyDescent="0.2">
      <c r="F245" s="64"/>
      <c r="G245" s="64"/>
      <c r="H245" s="27"/>
    </row>
    <row r="246" spans="6:8" s="53" customFormat="1" ht="12" x14ac:dyDescent="0.2">
      <c r="F246" s="64"/>
      <c r="G246" s="64"/>
      <c r="H246" s="27"/>
    </row>
    <row r="247" spans="6:8" s="53" customFormat="1" ht="12" x14ac:dyDescent="0.2">
      <c r="F247" s="64"/>
      <c r="G247" s="64"/>
      <c r="H247" s="27"/>
    </row>
    <row r="248" spans="6:8" s="53" customFormat="1" ht="12" x14ac:dyDescent="0.2">
      <c r="F248" s="64"/>
      <c r="G248" s="64"/>
      <c r="H248" s="27"/>
    </row>
    <row r="249" spans="6:8" s="53" customFormat="1" ht="12" x14ac:dyDescent="0.2">
      <c r="F249" s="64"/>
      <c r="G249" s="64"/>
      <c r="H249" s="27"/>
    </row>
    <row r="250" spans="6:8" s="53" customFormat="1" ht="12" x14ac:dyDescent="0.2">
      <c r="F250" s="64"/>
      <c r="G250" s="64"/>
      <c r="H250" s="27"/>
    </row>
    <row r="251" spans="6:8" s="53" customFormat="1" ht="12" x14ac:dyDescent="0.2">
      <c r="F251" s="64"/>
      <c r="G251" s="64"/>
      <c r="H251" s="27"/>
    </row>
    <row r="252" spans="6:8" s="53" customFormat="1" ht="12" x14ac:dyDescent="0.2">
      <c r="F252" s="64"/>
      <c r="G252" s="64"/>
      <c r="H252" s="27"/>
    </row>
    <row r="253" spans="6:8" s="53" customFormat="1" ht="12" x14ac:dyDescent="0.2">
      <c r="F253" s="64"/>
      <c r="G253" s="64"/>
      <c r="H253" s="27"/>
    </row>
    <row r="254" spans="6:8" s="53" customFormat="1" ht="12" x14ac:dyDescent="0.2">
      <c r="F254" s="64"/>
      <c r="G254" s="64"/>
      <c r="H254" s="27"/>
    </row>
    <row r="255" spans="6:8" s="53" customFormat="1" ht="12" x14ac:dyDescent="0.2">
      <c r="F255" s="64"/>
      <c r="G255" s="64"/>
      <c r="H255" s="27"/>
    </row>
    <row r="256" spans="6:8" s="53" customFormat="1" ht="12" x14ac:dyDescent="0.2">
      <c r="F256" s="64"/>
      <c r="G256" s="64"/>
      <c r="H256" s="27"/>
    </row>
    <row r="257" spans="6:8" s="53" customFormat="1" ht="12" x14ac:dyDescent="0.2">
      <c r="F257" s="64"/>
      <c r="G257" s="64"/>
      <c r="H257" s="27"/>
    </row>
    <row r="258" spans="6:8" s="53" customFormat="1" ht="12" x14ac:dyDescent="0.2">
      <c r="F258" s="64"/>
      <c r="G258" s="64"/>
      <c r="H258" s="27"/>
    </row>
    <row r="259" spans="6:8" s="53" customFormat="1" ht="12" x14ac:dyDescent="0.2">
      <c r="F259" s="64"/>
      <c r="G259" s="64"/>
      <c r="H259" s="27"/>
    </row>
    <row r="260" spans="6:8" s="53" customFormat="1" ht="12" x14ac:dyDescent="0.2">
      <c r="F260" s="64"/>
      <c r="G260" s="64"/>
      <c r="H260" s="27"/>
    </row>
    <row r="261" spans="6:8" s="53" customFormat="1" ht="12" x14ac:dyDescent="0.2">
      <c r="F261" s="64"/>
      <c r="G261" s="64"/>
      <c r="H261" s="27"/>
    </row>
    <row r="262" spans="6:8" s="53" customFormat="1" ht="12" x14ac:dyDescent="0.2">
      <c r="F262" s="64"/>
      <c r="G262" s="64"/>
      <c r="H262" s="27"/>
    </row>
    <row r="263" spans="6:8" s="53" customFormat="1" ht="12" x14ac:dyDescent="0.2">
      <c r="F263" s="64"/>
      <c r="G263" s="64"/>
      <c r="H263" s="27"/>
    </row>
    <row r="264" spans="6:8" s="53" customFormat="1" ht="12" x14ac:dyDescent="0.2">
      <c r="F264" s="64"/>
      <c r="G264" s="64"/>
      <c r="H264" s="27"/>
    </row>
    <row r="265" spans="6:8" s="53" customFormat="1" ht="12" x14ac:dyDescent="0.2">
      <c r="F265" s="64"/>
      <c r="G265" s="64"/>
      <c r="H265" s="27"/>
    </row>
    <row r="266" spans="6:8" s="53" customFormat="1" ht="12" x14ac:dyDescent="0.2">
      <c r="F266" s="64"/>
      <c r="G266" s="64"/>
      <c r="H266" s="27"/>
    </row>
    <row r="267" spans="6:8" s="53" customFormat="1" ht="12" x14ac:dyDescent="0.2">
      <c r="F267" s="64"/>
      <c r="G267" s="64"/>
      <c r="H267" s="27"/>
    </row>
    <row r="268" spans="6:8" s="53" customFormat="1" ht="12" x14ac:dyDescent="0.2">
      <c r="F268" s="64"/>
      <c r="G268" s="64"/>
      <c r="H268" s="27"/>
    </row>
    <row r="269" spans="6:8" s="53" customFormat="1" ht="12" x14ac:dyDescent="0.2">
      <c r="F269" s="64"/>
      <c r="G269" s="64"/>
      <c r="H269" s="27"/>
    </row>
    <row r="270" spans="6:8" s="53" customFormat="1" ht="12" x14ac:dyDescent="0.2">
      <c r="F270" s="64"/>
      <c r="G270" s="64"/>
      <c r="H270" s="27"/>
    </row>
    <row r="271" spans="6:8" s="53" customFormat="1" ht="12" x14ac:dyDescent="0.2">
      <c r="F271" s="64"/>
      <c r="G271" s="64"/>
      <c r="H271" s="27"/>
    </row>
    <row r="272" spans="6:8" s="53" customFormat="1" ht="12" x14ac:dyDescent="0.2">
      <c r="F272" s="64"/>
      <c r="G272" s="64"/>
      <c r="H272" s="27"/>
    </row>
    <row r="273" spans="6:8" s="53" customFormat="1" ht="12" x14ac:dyDescent="0.2">
      <c r="F273" s="64"/>
      <c r="G273" s="64"/>
      <c r="H273" s="27"/>
    </row>
    <row r="274" spans="6:8" s="53" customFormat="1" ht="12" x14ac:dyDescent="0.2">
      <c r="F274" s="64"/>
      <c r="G274" s="64"/>
      <c r="H274" s="27"/>
    </row>
    <row r="275" spans="6:8" s="53" customFormat="1" ht="12" x14ac:dyDescent="0.2">
      <c r="F275" s="64"/>
      <c r="G275" s="64"/>
      <c r="H275" s="27"/>
    </row>
    <row r="276" spans="6:8" s="53" customFormat="1" ht="12" x14ac:dyDescent="0.2">
      <c r="F276" s="64"/>
      <c r="G276" s="64"/>
      <c r="H276" s="27"/>
    </row>
    <row r="277" spans="6:8" s="53" customFormat="1" ht="12" x14ac:dyDescent="0.2">
      <c r="F277" s="64"/>
      <c r="G277" s="64"/>
      <c r="H277" s="27"/>
    </row>
    <row r="278" spans="6:8" s="53" customFormat="1" ht="12" x14ac:dyDescent="0.2">
      <c r="F278" s="64"/>
      <c r="G278" s="64"/>
      <c r="H278" s="27"/>
    </row>
    <row r="279" spans="6:8" s="53" customFormat="1" ht="12" x14ac:dyDescent="0.2">
      <c r="F279" s="64"/>
      <c r="G279" s="64"/>
      <c r="H279" s="27"/>
    </row>
    <row r="280" spans="6:8" s="53" customFormat="1" ht="12" x14ac:dyDescent="0.2">
      <c r="F280" s="64"/>
      <c r="G280" s="64"/>
      <c r="H280" s="27"/>
    </row>
    <row r="281" spans="6:8" s="53" customFormat="1" ht="12" x14ac:dyDescent="0.2">
      <c r="F281" s="64"/>
      <c r="G281" s="64"/>
      <c r="H281" s="27"/>
    </row>
    <row r="282" spans="6:8" s="53" customFormat="1" ht="12" x14ac:dyDescent="0.2">
      <c r="F282" s="64"/>
      <c r="G282" s="64"/>
      <c r="H282" s="27"/>
    </row>
    <row r="283" spans="6:8" s="53" customFormat="1" ht="12" x14ac:dyDescent="0.2">
      <c r="F283" s="64"/>
      <c r="G283" s="64"/>
      <c r="H283" s="27"/>
    </row>
    <row r="284" spans="6:8" s="53" customFormat="1" ht="12" x14ac:dyDescent="0.2">
      <c r="F284" s="64"/>
      <c r="G284" s="64"/>
      <c r="H284" s="27"/>
    </row>
    <row r="285" spans="6:8" s="53" customFormat="1" ht="12" x14ac:dyDescent="0.2">
      <c r="F285" s="64"/>
      <c r="G285" s="64"/>
      <c r="H285" s="27"/>
    </row>
    <row r="286" spans="6:8" s="53" customFormat="1" ht="12" x14ac:dyDescent="0.2">
      <c r="F286" s="64"/>
      <c r="G286" s="64"/>
      <c r="H286" s="27"/>
    </row>
    <row r="287" spans="6:8" s="53" customFormat="1" ht="12" x14ac:dyDescent="0.2">
      <c r="F287" s="64"/>
      <c r="G287" s="64"/>
      <c r="H287" s="27"/>
    </row>
    <row r="288" spans="6:8" s="53" customFormat="1" ht="12" x14ac:dyDescent="0.2">
      <c r="F288" s="64"/>
      <c r="G288" s="64"/>
      <c r="H288" s="27"/>
    </row>
    <row r="289" spans="6:8" s="53" customFormat="1" ht="12" x14ac:dyDescent="0.2">
      <c r="F289" s="64"/>
      <c r="G289" s="64"/>
      <c r="H289" s="27"/>
    </row>
    <row r="290" spans="6:8" s="53" customFormat="1" ht="12" x14ac:dyDescent="0.2">
      <c r="F290" s="64"/>
      <c r="G290" s="64"/>
      <c r="H290" s="27"/>
    </row>
    <row r="291" spans="6:8" s="53" customFormat="1" ht="12" x14ac:dyDescent="0.2">
      <c r="F291" s="64"/>
      <c r="G291" s="64"/>
      <c r="H291" s="27"/>
    </row>
    <row r="292" spans="6:8" s="53" customFormat="1" ht="12" x14ac:dyDescent="0.2">
      <c r="F292" s="64"/>
      <c r="G292" s="64"/>
      <c r="H292" s="27"/>
    </row>
    <row r="293" spans="6:8" s="53" customFormat="1" ht="12" x14ac:dyDescent="0.2">
      <c r="F293" s="64"/>
      <c r="G293" s="64"/>
      <c r="H293" s="27"/>
    </row>
    <row r="294" spans="6:8" s="53" customFormat="1" ht="12" x14ac:dyDescent="0.2">
      <c r="F294" s="64"/>
      <c r="G294" s="64"/>
      <c r="H294" s="27"/>
    </row>
    <row r="295" spans="6:8" s="53" customFormat="1" ht="12" x14ac:dyDescent="0.2">
      <c r="F295" s="64"/>
      <c r="G295" s="64"/>
      <c r="H295" s="27"/>
    </row>
    <row r="296" spans="6:8" s="53" customFormat="1" ht="12" x14ac:dyDescent="0.2">
      <c r="F296" s="64"/>
      <c r="G296" s="64"/>
      <c r="H296" s="27"/>
    </row>
  </sheetData>
  <sheetProtection password="94E0" sheet="1" formatCells="0" formatColumns="0" formatRows="0" insertColumns="0" insertRows="0" insertHyperlinks="0" deleteColumns="0" deleteRows="0" sort="0" autoFilter="0" pivotTables="0"/>
  <mergeCells count="7">
    <mergeCell ref="A1:H1"/>
    <mergeCell ref="A2:H2"/>
    <mergeCell ref="C27:D27"/>
    <mergeCell ref="C20:D20"/>
    <mergeCell ref="C21:D21"/>
    <mergeCell ref="C26:D26"/>
    <mergeCell ref="A3:A36"/>
  </mergeCells>
  <phoneticPr fontId="0" type="noConversion"/>
  <printOptions horizontalCentered="1"/>
  <pageMargins left="0.77" right="0.4" top="0.67" bottom="1" header="0.35" footer="0.5"/>
  <pageSetup scale="6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BR1739"/>
  <sheetViews>
    <sheetView zoomScale="75" zoomScaleNormal="75" workbookViewId="0">
      <selection activeCell="P14" sqref="P14"/>
    </sheetView>
  </sheetViews>
  <sheetFormatPr defaultRowHeight="12.75" x14ac:dyDescent="0.2"/>
  <cols>
    <col min="1" max="1" width="9.42578125" style="5" bestFit="1" customWidth="1"/>
    <col min="2" max="2" width="60.5703125" style="6" customWidth="1"/>
    <col min="3" max="3" width="11.42578125" style="9" customWidth="1"/>
    <col min="4" max="4" width="12.5703125" style="9" customWidth="1"/>
    <col min="5" max="5" width="13.42578125" style="9" customWidth="1"/>
    <col min="6" max="7" width="12.5703125" style="9" customWidth="1"/>
    <col min="8" max="9" width="10.5703125" style="9" customWidth="1"/>
    <col min="10" max="10" width="13.140625" style="9" customWidth="1"/>
    <col min="11" max="11" width="13.5703125" style="86" customWidth="1"/>
    <col min="12" max="16384" width="9.140625" style="6"/>
  </cols>
  <sheetData>
    <row r="1" spans="1:11" ht="24" customHeight="1" x14ac:dyDescent="0.2">
      <c r="A1" s="385" t="s">
        <v>194</v>
      </c>
      <c r="B1" s="386"/>
      <c r="C1" s="387"/>
      <c r="D1" s="387"/>
      <c r="E1" s="388"/>
      <c r="F1" s="388"/>
      <c r="G1" s="388"/>
      <c r="H1" s="387"/>
      <c r="I1" s="389"/>
      <c r="J1" s="390" t="str">
        <f>'SCC List'!A2</f>
        <v>(Rev.21, June 2019)</v>
      </c>
      <c r="K1" s="479"/>
    </row>
    <row r="2" spans="1:11" s="17" customFormat="1" ht="24" customHeight="1" x14ac:dyDescent="0.2">
      <c r="A2" s="790" t="s">
        <v>290</v>
      </c>
      <c r="B2" s="791"/>
      <c r="C2" s="392"/>
      <c r="D2" s="392"/>
      <c r="E2" s="392"/>
      <c r="F2" s="392"/>
      <c r="G2" s="392"/>
      <c r="H2" s="879" t="s">
        <v>58</v>
      </c>
      <c r="I2" s="880"/>
      <c r="J2" s="789">
        <f ca="1">NOW()</f>
        <v>43740.547372800924</v>
      </c>
      <c r="K2" s="480"/>
    </row>
    <row r="3" spans="1:11" s="17" customFormat="1" ht="24" customHeight="1" x14ac:dyDescent="0.2">
      <c r="A3" s="790" t="s">
        <v>291</v>
      </c>
      <c r="B3" s="791"/>
      <c r="C3" s="392"/>
      <c r="D3" s="392"/>
      <c r="E3" s="392"/>
      <c r="F3" s="392"/>
      <c r="G3" s="392"/>
      <c r="H3" s="881" t="s">
        <v>170</v>
      </c>
      <c r="I3" s="882"/>
      <c r="J3" s="787">
        <v>2019</v>
      </c>
      <c r="K3" s="480"/>
    </row>
    <row r="4" spans="1:11" s="17" customFormat="1" ht="24" customHeight="1" x14ac:dyDescent="0.2">
      <c r="A4" s="792" t="s">
        <v>292</v>
      </c>
      <c r="B4" s="793"/>
      <c r="C4" s="396"/>
      <c r="D4" s="396"/>
      <c r="E4" s="396"/>
      <c r="F4" s="396"/>
      <c r="G4" s="396"/>
      <c r="H4" s="883" t="s">
        <v>59</v>
      </c>
      <c r="I4" s="884"/>
      <c r="J4" s="788">
        <v>2024</v>
      </c>
      <c r="K4" s="480"/>
    </row>
    <row r="5" spans="1:11" s="7" customFormat="1" ht="6" customHeight="1" x14ac:dyDescent="0.2">
      <c r="A5" s="876"/>
      <c r="B5" s="877"/>
      <c r="C5" s="877"/>
      <c r="D5" s="877"/>
      <c r="E5" s="877"/>
      <c r="F5" s="877"/>
      <c r="G5" s="877"/>
      <c r="H5" s="877"/>
      <c r="I5" s="877"/>
      <c r="J5" s="878"/>
      <c r="K5" s="481"/>
    </row>
    <row r="6" spans="1:11" ht="72" customHeight="1" x14ac:dyDescent="0.2">
      <c r="A6" s="885"/>
      <c r="B6" s="886"/>
      <c r="C6" s="398" t="s">
        <v>60</v>
      </c>
      <c r="D6" s="399" t="s">
        <v>134</v>
      </c>
      <c r="E6" s="399" t="s">
        <v>135</v>
      </c>
      <c r="F6" s="399" t="s">
        <v>136</v>
      </c>
      <c r="G6" s="399" t="s">
        <v>107</v>
      </c>
      <c r="H6" s="400" t="s">
        <v>108</v>
      </c>
      <c r="I6" s="400" t="s">
        <v>109</v>
      </c>
      <c r="J6" s="399" t="s">
        <v>110</v>
      </c>
      <c r="K6" s="479"/>
    </row>
    <row r="7" spans="1:11" s="11" customFormat="1" ht="15" customHeight="1" x14ac:dyDescent="0.2">
      <c r="A7" s="409" t="str">
        <f>'SCC List'!A3:B3</f>
        <v>10 GUIDEWAY &amp; TRACK ELEMENTS (route miles)</v>
      </c>
      <c r="B7" s="401"/>
      <c r="C7" s="402">
        <f>SUM(C8:C15)</f>
        <v>14.95</v>
      </c>
      <c r="D7" s="403">
        <f>SUM(D8:D20)</f>
        <v>29226452.640000001</v>
      </c>
      <c r="E7" s="403">
        <f>SUM(E8:E20)</f>
        <v>3117231.9</v>
      </c>
      <c r="F7" s="404">
        <f>SUM(F8:F20)</f>
        <v>32343684.539999999</v>
      </c>
      <c r="G7" s="405">
        <f t="shared" ref="G7:G51" si="0">IF(C7&gt;0,F7/C7,"")</f>
        <v>2163457.1598662208</v>
      </c>
      <c r="H7" s="406">
        <f>SUM(F7/$F$52)</f>
        <v>0.24609020272470192</v>
      </c>
      <c r="I7" s="407">
        <f>SUM(F7/$F$77)</f>
        <v>0.14554859256069591</v>
      </c>
      <c r="J7" s="408">
        <f>Inflation!C24</f>
        <v>36341075.253135316</v>
      </c>
      <c r="K7" s="482">
        <f>SUM(J7/F7)</f>
        <v>1.1235910741149999</v>
      </c>
    </row>
    <row r="8" spans="1:11" s="12" customFormat="1" ht="15" customHeight="1" x14ac:dyDescent="0.2">
      <c r="A8" s="410">
        <f>'SCC List'!A4:B4</f>
        <v>10.01</v>
      </c>
      <c r="B8" s="411" t="str">
        <f>'SCC List'!B4</f>
        <v>Guideway: At-grade exclusive right-of-way</v>
      </c>
      <c r="C8" s="24"/>
      <c r="D8" s="236">
        <v>0</v>
      </c>
      <c r="E8" s="236">
        <v>0</v>
      </c>
      <c r="F8" s="432">
        <f>SUM(D8:E8)</f>
        <v>0</v>
      </c>
      <c r="G8" s="471" t="str">
        <f t="shared" si="0"/>
        <v/>
      </c>
      <c r="H8" s="472"/>
      <c r="I8" s="473"/>
      <c r="J8" s="403">
        <f t="shared" ref="J8:J20" si="1">SUM(F8/$F$7)*$J$7</f>
        <v>0</v>
      </c>
      <c r="K8" s="483"/>
    </row>
    <row r="9" spans="1:11" s="12" customFormat="1" ht="15" customHeight="1" x14ac:dyDescent="0.2">
      <c r="A9" s="410" t="str">
        <f>'SCC List'!A5:B5</f>
        <v>10.02</v>
      </c>
      <c r="B9" s="411" t="str">
        <f>'SCC List'!B5</f>
        <v>Guideway: At-grade semi-exclusive (allows cross-traffic)</v>
      </c>
      <c r="C9" s="24">
        <v>14.95</v>
      </c>
      <c r="D9" s="236">
        <v>29226452.640000001</v>
      </c>
      <c r="E9" s="236">
        <v>3117231.9</v>
      </c>
      <c r="F9" s="432">
        <f t="shared" ref="F9:F22" si="2">SUM(D9:E9)</f>
        <v>32343684.539999999</v>
      </c>
      <c r="G9" s="471">
        <f t="shared" si="0"/>
        <v>2163457.1598662208</v>
      </c>
      <c r="H9" s="472"/>
      <c r="I9" s="473"/>
      <c r="J9" s="403">
        <f t="shared" si="1"/>
        <v>36341075.253135316</v>
      </c>
      <c r="K9" s="483"/>
    </row>
    <row r="10" spans="1:11" s="12" customFormat="1" ht="15" customHeight="1" x14ac:dyDescent="0.2">
      <c r="A10" s="410">
        <f>'SCC List'!A6:B6</f>
        <v>10.029999999999999</v>
      </c>
      <c r="B10" s="411" t="str">
        <f>'SCC List'!B6</f>
        <v>Guideway: At-grade in mixed traffic</v>
      </c>
      <c r="C10" s="24"/>
      <c r="D10" s="236">
        <v>0</v>
      </c>
      <c r="E10" s="236">
        <v>0</v>
      </c>
      <c r="F10" s="432">
        <f t="shared" si="2"/>
        <v>0</v>
      </c>
      <c r="G10" s="471" t="str">
        <f t="shared" si="0"/>
        <v/>
      </c>
      <c r="H10" s="472"/>
      <c r="I10" s="473"/>
      <c r="J10" s="403">
        <f t="shared" si="1"/>
        <v>0</v>
      </c>
      <c r="K10" s="483"/>
    </row>
    <row r="11" spans="1:11" s="12" customFormat="1" ht="15" customHeight="1" x14ac:dyDescent="0.2">
      <c r="A11" s="410">
        <f>'SCC List'!A7:B7</f>
        <v>10.039999999999999</v>
      </c>
      <c r="B11" s="411" t="str">
        <f>'SCC List'!B7</f>
        <v>Guideway: Aerial structure</v>
      </c>
      <c r="C11" s="24"/>
      <c r="D11" s="236">
        <v>0</v>
      </c>
      <c r="E11" s="236">
        <v>0</v>
      </c>
      <c r="F11" s="432">
        <f t="shared" si="2"/>
        <v>0</v>
      </c>
      <c r="G11" s="471" t="str">
        <f t="shared" si="0"/>
        <v/>
      </c>
      <c r="H11" s="472"/>
      <c r="I11" s="473"/>
      <c r="J11" s="403">
        <f t="shared" si="1"/>
        <v>0</v>
      </c>
      <c r="K11" s="483"/>
    </row>
    <row r="12" spans="1:11" s="12" customFormat="1" ht="15" customHeight="1" x14ac:dyDescent="0.2">
      <c r="A12" s="410">
        <f>'SCC List'!A8:B8</f>
        <v>10.050000000000001</v>
      </c>
      <c r="B12" s="411" t="str">
        <f>'SCC List'!B8</f>
        <v>Guideway: Built-up fill</v>
      </c>
      <c r="C12" s="24"/>
      <c r="D12" s="236">
        <v>0</v>
      </c>
      <c r="E12" s="236">
        <v>0</v>
      </c>
      <c r="F12" s="432">
        <f t="shared" si="2"/>
        <v>0</v>
      </c>
      <c r="G12" s="471" t="str">
        <f t="shared" si="0"/>
        <v/>
      </c>
      <c r="H12" s="472"/>
      <c r="I12" s="473"/>
      <c r="J12" s="403">
        <f t="shared" si="1"/>
        <v>0</v>
      </c>
      <c r="K12" s="483"/>
    </row>
    <row r="13" spans="1:11" s="12" customFormat="1" ht="15" customHeight="1" x14ac:dyDescent="0.2">
      <c r="A13" s="410">
        <f>'SCC List'!A9:B9</f>
        <v>10.06</v>
      </c>
      <c r="B13" s="411" t="str">
        <f>'SCC List'!B9</f>
        <v>Guideway: Underground cut &amp; cover</v>
      </c>
      <c r="C13" s="24"/>
      <c r="D13" s="236">
        <v>0</v>
      </c>
      <c r="E13" s="236">
        <v>0</v>
      </c>
      <c r="F13" s="432">
        <f t="shared" si="2"/>
        <v>0</v>
      </c>
      <c r="G13" s="471" t="str">
        <f t="shared" si="0"/>
        <v/>
      </c>
      <c r="H13" s="472"/>
      <c r="I13" s="473"/>
      <c r="J13" s="403">
        <f t="shared" si="1"/>
        <v>0</v>
      </c>
      <c r="K13" s="483"/>
    </row>
    <row r="14" spans="1:11" s="12" customFormat="1" ht="15" customHeight="1" x14ac:dyDescent="0.2">
      <c r="A14" s="410">
        <f>'SCC List'!A10:B10</f>
        <v>10.07</v>
      </c>
      <c r="B14" s="411" t="str">
        <f>'SCC List'!B10</f>
        <v>Guideway: Underground tunnel</v>
      </c>
      <c r="C14" s="24"/>
      <c r="D14" s="236">
        <v>0</v>
      </c>
      <c r="E14" s="236">
        <v>0</v>
      </c>
      <c r="F14" s="432">
        <f t="shared" si="2"/>
        <v>0</v>
      </c>
      <c r="G14" s="471" t="str">
        <f t="shared" si="0"/>
        <v/>
      </c>
      <c r="H14" s="472"/>
      <c r="I14" s="473"/>
      <c r="J14" s="403">
        <f t="shared" si="1"/>
        <v>0</v>
      </c>
      <c r="K14" s="483"/>
    </row>
    <row r="15" spans="1:11" s="12" customFormat="1" ht="15" customHeight="1" x14ac:dyDescent="0.2">
      <c r="A15" s="410">
        <f>'SCC List'!A11:B11</f>
        <v>10.08</v>
      </c>
      <c r="B15" s="411" t="str">
        <f>'SCC List'!B11</f>
        <v>Guideway: Retained cut or fill</v>
      </c>
      <c r="C15" s="36"/>
      <c r="D15" s="236">
        <v>0</v>
      </c>
      <c r="E15" s="236">
        <v>0</v>
      </c>
      <c r="F15" s="432">
        <f t="shared" si="2"/>
        <v>0</v>
      </c>
      <c r="G15" s="471" t="str">
        <f t="shared" si="0"/>
        <v/>
      </c>
      <c r="H15" s="472"/>
      <c r="I15" s="473"/>
      <c r="J15" s="403">
        <f t="shared" si="1"/>
        <v>0</v>
      </c>
      <c r="K15" s="483"/>
    </row>
    <row r="16" spans="1:11" s="12" customFormat="1" ht="15" customHeight="1" x14ac:dyDescent="0.2">
      <c r="A16" s="410">
        <f>'SCC List'!A12:B12</f>
        <v>10.09</v>
      </c>
      <c r="B16" s="411" t="str">
        <f>'SCC List'!B12</f>
        <v>Track:  Direct fixation</v>
      </c>
      <c r="C16" s="794"/>
      <c r="D16" s="236">
        <v>0</v>
      </c>
      <c r="E16" s="236">
        <v>0</v>
      </c>
      <c r="F16" s="432">
        <f t="shared" si="2"/>
        <v>0</v>
      </c>
      <c r="G16" s="471" t="str">
        <f t="shared" si="0"/>
        <v/>
      </c>
      <c r="H16" s="472"/>
      <c r="I16" s="473"/>
      <c r="J16" s="403">
        <f t="shared" si="1"/>
        <v>0</v>
      </c>
      <c r="K16" s="483"/>
    </row>
    <row r="17" spans="1:11" s="12" customFormat="1" ht="15" customHeight="1" x14ac:dyDescent="0.2">
      <c r="A17" s="410">
        <f>'SCC List'!A13:B13</f>
        <v>10.1</v>
      </c>
      <c r="B17" s="411" t="str">
        <f>'SCC List'!B13</f>
        <v>Track:  Embedded</v>
      </c>
      <c r="C17" s="794"/>
      <c r="D17" s="236">
        <v>0</v>
      </c>
      <c r="E17" s="236">
        <v>0</v>
      </c>
      <c r="F17" s="432">
        <f t="shared" si="2"/>
        <v>0</v>
      </c>
      <c r="G17" s="471" t="str">
        <f t="shared" si="0"/>
        <v/>
      </c>
      <c r="H17" s="472"/>
      <c r="I17" s="473"/>
      <c r="J17" s="403">
        <f t="shared" si="1"/>
        <v>0</v>
      </c>
      <c r="K17" s="483"/>
    </row>
    <row r="18" spans="1:11" s="12" customFormat="1" ht="15" customHeight="1" x14ac:dyDescent="0.2">
      <c r="A18" s="410">
        <f>'SCC List'!A14:B14</f>
        <v>10.11</v>
      </c>
      <c r="B18" s="411" t="str">
        <f>'SCC List'!B14</f>
        <v>Track:  Ballasted</v>
      </c>
      <c r="C18" s="794"/>
      <c r="D18" s="236">
        <v>0</v>
      </c>
      <c r="E18" s="236">
        <v>0</v>
      </c>
      <c r="F18" s="432">
        <f t="shared" si="2"/>
        <v>0</v>
      </c>
      <c r="G18" s="471" t="str">
        <f t="shared" si="0"/>
        <v/>
      </c>
      <c r="H18" s="472"/>
      <c r="I18" s="473"/>
      <c r="J18" s="403">
        <f t="shared" si="1"/>
        <v>0</v>
      </c>
      <c r="K18" s="483"/>
    </row>
    <row r="19" spans="1:11" s="12" customFormat="1" ht="15" customHeight="1" x14ac:dyDescent="0.2">
      <c r="A19" s="410">
        <f>'SCC List'!A15:B15</f>
        <v>10.119999999999999</v>
      </c>
      <c r="B19" s="411" t="str">
        <f>'SCC List'!B15</f>
        <v>Track:  Special (switches, turnouts)</v>
      </c>
      <c r="C19" s="794"/>
      <c r="D19" s="236">
        <v>0</v>
      </c>
      <c r="E19" s="236">
        <v>0</v>
      </c>
      <c r="F19" s="432">
        <f t="shared" si="2"/>
        <v>0</v>
      </c>
      <c r="G19" s="471" t="str">
        <f t="shared" si="0"/>
        <v/>
      </c>
      <c r="H19" s="472"/>
      <c r="I19" s="473"/>
      <c r="J19" s="403">
        <f t="shared" si="1"/>
        <v>0</v>
      </c>
      <c r="K19" s="483"/>
    </row>
    <row r="20" spans="1:11" s="12" customFormat="1" ht="15" customHeight="1" x14ac:dyDescent="0.2">
      <c r="A20" s="410">
        <f>'SCC List'!A16:B16</f>
        <v>10.130000000000001</v>
      </c>
      <c r="B20" s="411" t="str">
        <f>'SCC List'!B16</f>
        <v>Track:  Vibration and noise dampening</v>
      </c>
      <c r="C20" s="794"/>
      <c r="D20" s="236">
        <v>0</v>
      </c>
      <c r="E20" s="236">
        <v>0</v>
      </c>
      <c r="F20" s="432">
        <f t="shared" si="2"/>
        <v>0</v>
      </c>
      <c r="G20" s="471" t="str">
        <f t="shared" si="0"/>
        <v/>
      </c>
      <c r="H20" s="472"/>
      <c r="I20" s="473"/>
      <c r="J20" s="403">
        <f t="shared" si="1"/>
        <v>0</v>
      </c>
      <c r="K20" s="483"/>
    </row>
    <row r="21" spans="1:11" s="11" customFormat="1" ht="15" customHeight="1" x14ac:dyDescent="0.2">
      <c r="A21" s="409" t="str">
        <f>'SCC List'!A17:B17</f>
        <v>20 STATIONS, STOPS, TERMINALS, INTERMODAL (number)</v>
      </c>
      <c r="B21" s="401"/>
      <c r="C21" s="487">
        <f>SUM(C22:C28)</f>
        <v>46</v>
      </c>
      <c r="D21" s="403">
        <f>SUM(D22:D28)</f>
        <v>13385987.01</v>
      </c>
      <c r="E21" s="403">
        <f>SUM(E22:E28)</f>
        <v>1380036.23</v>
      </c>
      <c r="F21" s="433">
        <f t="shared" si="2"/>
        <v>14766023.24</v>
      </c>
      <c r="G21" s="471">
        <f t="shared" si="0"/>
        <v>321000.5052173913</v>
      </c>
      <c r="H21" s="406">
        <f>SUM(F21/$F$52)</f>
        <v>0.11234878475503644</v>
      </c>
      <c r="I21" s="407">
        <f>SUM(F21/$F$77)</f>
        <v>6.6448023188038635E-2</v>
      </c>
      <c r="J21" s="404">
        <f>Inflation!C25</f>
        <v>16645468.659654133</v>
      </c>
      <c r="K21" s="482">
        <f>SUM(J21/F21)</f>
        <v>1.1272817595574998</v>
      </c>
    </row>
    <row r="22" spans="1:11" s="12" customFormat="1" ht="15" customHeight="1" x14ac:dyDescent="0.2">
      <c r="A22" s="412">
        <f>'SCC List'!A18</f>
        <v>20.010000000000002</v>
      </c>
      <c r="B22" s="413" t="str">
        <f>'SCC List'!B18</f>
        <v>At-grade station, stop, shelter, mall, terminal, platform</v>
      </c>
      <c r="C22" s="25">
        <v>46</v>
      </c>
      <c r="D22" s="236">
        <v>13385987.01</v>
      </c>
      <c r="E22" s="236">
        <v>1380036.23</v>
      </c>
      <c r="F22" s="432">
        <f t="shared" si="2"/>
        <v>14766023.24</v>
      </c>
      <c r="G22" s="471">
        <f t="shared" si="0"/>
        <v>321000.5052173913</v>
      </c>
      <c r="H22" s="472"/>
      <c r="I22" s="473"/>
      <c r="J22" s="403">
        <f t="shared" ref="J22:J28" si="3">SUM(F22/$F$21)*$J$21</f>
        <v>16645468.659654133</v>
      </c>
      <c r="K22" s="483"/>
    </row>
    <row r="23" spans="1:11" s="12" customFormat="1" ht="15" customHeight="1" x14ac:dyDescent="0.2">
      <c r="A23" s="412">
        <f>'SCC List'!A19</f>
        <v>20.02</v>
      </c>
      <c r="B23" s="413" t="str">
        <f>'SCC List'!B19</f>
        <v>Aerial station, stop, shelter, mall, terminal, platform</v>
      </c>
      <c r="C23" s="25"/>
      <c r="D23" s="236">
        <v>0</v>
      </c>
      <c r="E23" s="236">
        <v>0</v>
      </c>
      <c r="F23" s="403">
        <f t="shared" ref="F23:F29" si="4">SUM(D23:E23)</f>
        <v>0</v>
      </c>
      <c r="G23" s="471" t="str">
        <f t="shared" si="0"/>
        <v/>
      </c>
      <c r="H23" s="472"/>
      <c r="I23" s="473"/>
      <c r="J23" s="403">
        <f t="shared" si="3"/>
        <v>0</v>
      </c>
      <c r="K23" s="483"/>
    </row>
    <row r="24" spans="1:11" s="12" customFormat="1" ht="15" customHeight="1" x14ac:dyDescent="0.2">
      <c r="A24" s="412">
        <f>'SCC List'!A20</f>
        <v>20.03</v>
      </c>
      <c r="B24" s="413" t="str">
        <f>'SCC List'!B20</f>
        <v xml:space="preserve">Underground station, stop, shelter, mall, terminal, platform </v>
      </c>
      <c r="C24" s="25"/>
      <c r="D24" s="236">
        <v>0</v>
      </c>
      <c r="E24" s="236">
        <v>0</v>
      </c>
      <c r="F24" s="403">
        <f t="shared" si="4"/>
        <v>0</v>
      </c>
      <c r="G24" s="471" t="str">
        <f t="shared" si="0"/>
        <v/>
      </c>
      <c r="H24" s="472"/>
      <c r="I24" s="473"/>
      <c r="J24" s="403">
        <f t="shared" si="3"/>
        <v>0</v>
      </c>
      <c r="K24" s="483"/>
    </row>
    <row r="25" spans="1:11" s="12" customFormat="1" ht="15" customHeight="1" x14ac:dyDescent="0.2">
      <c r="A25" s="412">
        <f>'SCC List'!A21</f>
        <v>20.04</v>
      </c>
      <c r="B25" s="413" t="str">
        <f>'SCC List'!B21</f>
        <v xml:space="preserve">Other stations, landings, terminals:  Intermodal, ferry, trolley, etc. </v>
      </c>
      <c r="C25" s="26"/>
      <c r="D25" s="236">
        <v>0</v>
      </c>
      <c r="E25" s="236">
        <v>0</v>
      </c>
      <c r="F25" s="403">
        <f t="shared" si="4"/>
        <v>0</v>
      </c>
      <c r="G25" s="471" t="str">
        <f t="shared" si="0"/>
        <v/>
      </c>
      <c r="H25" s="472"/>
      <c r="I25" s="473"/>
      <c r="J25" s="403">
        <f t="shared" si="3"/>
        <v>0</v>
      </c>
      <c r="K25" s="483"/>
    </row>
    <row r="26" spans="1:11" s="12" customFormat="1" ht="15" customHeight="1" x14ac:dyDescent="0.2">
      <c r="A26" s="412">
        <f>'SCC List'!A22</f>
        <v>20.05</v>
      </c>
      <c r="B26" s="413" t="str">
        <f>'SCC List'!B22</f>
        <v xml:space="preserve">Joint development </v>
      </c>
      <c r="C26" s="25"/>
      <c r="D26" s="236">
        <v>0</v>
      </c>
      <c r="E26" s="236">
        <v>0</v>
      </c>
      <c r="F26" s="432">
        <f t="shared" si="4"/>
        <v>0</v>
      </c>
      <c r="G26" s="471" t="str">
        <f t="shared" si="0"/>
        <v/>
      </c>
      <c r="H26" s="474"/>
      <c r="I26" s="473"/>
      <c r="J26" s="403">
        <f t="shared" si="3"/>
        <v>0</v>
      </c>
      <c r="K26" s="483"/>
    </row>
    <row r="27" spans="1:11" s="12" customFormat="1" ht="15" customHeight="1" x14ac:dyDescent="0.2">
      <c r="A27" s="412">
        <f>'SCC List'!A23</f>
        <v>20.059999999999999</v>
      </c>
      <c r="B27" s="413" t="str">
        <f>'SCC List'!B23</f>
        <v>Automobile parking multi-story structure</v>
      </c>
      <c r="C27" s="25"/>
      <c r="D27" s="236">
        <v>0</v>
      </c>
      <c r="E27" s="236">
        <v>0</v>
      </c>
      <c r="F27" s="432">
        <f t="shared" si="4"/>
        <v>0</v>
      </c>
      <c r="G27" s="471" t="str">
        <f t="shared" si="0"/>
        <v/>
      </c>
      <c r="H27" s="474"/>
      <c r="I27" s="473"/>
      <c r="J27" s="403">
        <f t="shared" si="3"/>
        <v>0</v>
      </c>
      <c r="K27" s="483"/>
    </row>
    <row r="28" spans="1:11" s="12" customFormat="1" ht="15" customHeight="1" x14ac:dyDescent="0.2">
      <c r="A28" s="412">
        <f>'SCC List'!A24</f>
        <v>20.07</v>
      </c>
      <c r="B28" s="413" t="str">
        <f>'SCC List'!B24</f>
        <v>Elevators, escalators</v>
      </c>
      <c r="C28" s="25"/>
      <c r="D28" s="236">
        <v>0</v>
      </c>
      <c r="E28" s="236">
        <v>0</v>
      </c>
      <c r="F28" s="432">
        <f t="shared" si="4"/>
        <v>0</v>
      </c>
      <c r="G28" s="471" t="str">
        <f t="shared" si="0"/>
        <v/>
      </c>
      <c r="H28" s="474"/>
      <c r="I28" s="473"/>
      <c r="J28" s="403">
        <f t="shared" si="3"/>
        <v>0</v>
      </c>
      <c r="K28" s="483"/>
    </row>
    <row r="29" spans="1:11" s="11" customFormat="1" ht="15" customHeight="1" x14ac:dyDescent="0.2">
      <c r="A29" s="409" t="str">
        <f>'SCC List'!A25</f>
        <v>30 SUPPORT FACILITIES: YARDS, SHOPS, ADMIN. BLDGS</v>
      </c>
      <c r="B29" s="401"/>
      <c r="C29" s="486">
        <f>C7</f>
        <v>14.95</v>
      </c>
      <c r="D29" s="403">
        <f>SUM(D30:D34)</f>
        <v>8134642.3399999999</v>
      </c>
      <c r="E29" s="403">
        <f>SUM(E30:E34)</f>
        <v>1188130.5900000001</v>
      </c>
      <c r="F29" s="433">
        <f t="shared" si="4"/>
        <v>9322772.9299999997</v>
      </c>
      <c r="G29" s="471">
        <f t="shared" si="0"/>
        <v>623596.85150501668</v>
      </c>
      <c r="H29" s="406">
        <f>SUM(F29/$F$52)</f>
        <v>7.0933262951619905E-2</v>
      </c>
      <c r="I29" s="407">
        <f>SUM(F29/$F$77)</f>
        <v>4.1953058163374454E-2</v>
      </c>
      <c r="J29" s="404">
        <f>Inflation!C26</f>
        <v>10820574.026310986</v>
      </c>
      <c r="K29" s="482">
        <f>SUM(J29/F29)</f>
        <v>1.1606604716812496</v>
      </c>
    </row>
    <row r="30" spans="1:11" s="12" customFormat="1" ht="15" customHeight="1" x14ac:dyDescent="0.2">
      <c r="A30" s="412">
        <f>'SCC List'!A26</f>
        <v>30.01</v>
      </c>
      <c r="B30" s="413" t="str">
        <f>'SCC List'!B26</f>
        <v>Administration Building:  Office, sales, storage, revenue counting</v>
      </c>
      <c r="C30" s="25"/>
      <c r="D30" s="236">
        <v>0</v>
      </c>
      <c r="E30" s="236">
        <v>0</v>
      </c>
      <c r="F30" s="403">
        <f t="shared" ref="F30:F36" si="5">SUM(D30:E30)</f>
        <v>0</v>
      </c>
      <c r="G30" s="471" t="str">
        <f t="shared" si="0"/>
        <v/>
      </c>
      <c r="H30" s="472"/>
      <c r="I30" s="473"/>
      <c r="J30" s="403">
        <f>SUM(F30/$F$29)*$J$29</f>
        <v>0</v>
      </c>
      <c r="K30" s="483"/>
    </row>
    <row r="31" spans="1:11" s="12" customFormat="1" ht="15" customHeight="1" x14ac:dyDescent="0.2">
      <c r="A31" s="412">
        <f>'SCC List'!A27</f>
        <v>30.02</v>
      </c>
      <c r="B31" s="414" t="str">
        <f>'SCC List'!B27</f>
        <v xml:space="preserve">Light Maintenance Facility </v>
      </c>
      <c r="C31" s="25">
        <v>1</v>
      </c>
      <c r="D31" s="236">
        <v>8134642.3399999999</v>
      </c>
      <c r="E31" s="236">
        <v>1188130.5900000001</v>
      </c>
      <c r="F31" s="403">
        <f t="shared" si="5"/>
        <v>9322772.9299999997</v>
      </c>
      <c r="G31" s="471">
        <f t="shared" si="0"/>
        <v>9322772.9299999997</v>
      </c>
      <c r="H31" s="472"/>
      <c r="I31" s="473"/>
      <c r="J31" s="403">
        <f>SUM(F31/$F$29)*$J$29</f>
        <v>10820574.026310986</v>
      </c>
      <c r="K31" s="483"/>
    </row>
    <row r="32" spans="1:11" s="12" customFormat="1" ht="15" customHeight="1" x14ac:dyDescent="0.2">
      <c r="A32" s="412">
        <f>'SCC List'!A28</f>
        <v>30.03</v>
      </c>
      <c r="B32" s="414" t="str">
        <f>'SCC List'!B28</f>
        <v>Heavy Maintenance Facility</v>
      </c>
      <c r="C32" s="25"/>
      <c r="D32" s="236">
        <v>0</v>
      </c>
      <c r="E32" s="236">
        <v>0</v>
      </c>
      <c r="F32" s="403">
        <f t="shared" si="5"/>
        <v>0</v>
      </c>
      <c r="G32" s="471" t="str">
        <f t="shared" si="0"/>
        <v/>
      </c>
      <c r="H32" s="472"/>
      <c r="I32" s="473"/>
      <c r="J32" s="403">
        <f>SUM(F32/$F$29)*$J$29</f>
        <v>0</v>
      </c>
      <c r="K32" s="483"/>
    </row>
    <row r="33" spans="1:11" s="12" customFormat="1" ht="15" customHeight="1" x14ac:dyDescent="0.2">
      <c r="A33" s="412">
        <f>'SCC List'!A29</f>
        <v>30.04</v>
      </c>
      <c r="B33" s="414" t="str">
        <f>'SCC List'!B29</f>
        <v>Storage or Maintenance of Way Building</v>
      </c>
      <c r="C33" s="25"/>
      <c r="D33" s="236">
        <v>0</v>
      </c>
      <c r="E33" s="236">
        <v>0</v>
      </c>
      <c r="F33" s="403">
        <f t="shared" si="5"/>
        <v>0</v>
      </c>
      <c r="G33" s="471" t="str">
        <f t="shared" si="0"/>
        <v/>
      </c>
      <c r="H33" s="472"/>
      <c r="I33" s="473"/>
      <c r="J33" s="403">
        <f>SUM(F33/$F$29)*$J$29</f>
        <v>0</v>
      </c>
      <c r="K33" s="483"/>
    </row>
    <row r="34" spans="1:11" s="12" customFormat="1" ht="15" customHeight="1" x14ac:dyDescent="0.2">
      <c r="A34" s="412">
        <f>'SCC List'!A30</f>
        <v>30.05</v>
      </c>
      <c r="B34" s="414" t="str">
        <f>'SCC List'!B30</f>
        <v>Yard and Yard Track</v>
      </c>
      <c r="C34" s="25"/>
      <c r="D34" s="236">
        <v>0</v>
      </c>
      <c r="E34" s="236">
        <v>0</v>
      </c>
      <c r="F34" s="403">
        <f t="shared" si="5"/>
        <v>0</v>
      </c>
      <c r="G34" s="471" t="str">
        <f t="shared" si="0"/>
        <v/>
      </c>
      <c r="H34" s="472"/>
      <c r="I34" s="473"/>
      <c r="J34" s="403">
        <f>SUM(F34/$F$29)*$J$29</f>
        <v>0</v>
      </c>
      <c r="K34" s="483"/>
    </row>
    <row r="35" spans="1:11" s="11" customFormat="1" ht="15" customHeight="1" x14ac:dyDescent="0.2">
      <c r="A35" s="409" t="str">
        <f>'SCC List'!A31</f>
        <v>40 SITEWORK &amp; SPECIAL CONDITIONS</v>
      </c>
      <c r="B35" s="415"/>
      <c r="C35" s="486">
        <f>C7</f>
        <v>14.95</v>
      </c>
      <c r="D35" s="403">
        <f>SUM(D36:D43)</f>
        <v>50306479.430000007</v>
      </c>
      <c r="E35" s="432">
        <f>SUM(E36:E43)</f>
        <v>3919572.48</v>
      </c>
      <c r="F35" s="404">
        <f t="shared" si="5"/>
        <v>54226051.910000004</v>
      </c>
      <c r="G35" s="471">
        <f t="shared" si="0"/>
        <v>3627160.6628762544</v>
      </c>
      <c r="H35" s="406">
        <f>SUM(F35/$F$52)</f>
        <v>0.41258441322567113</v>
      </c>
      <c r="I35" s="407">
        <f>SUM(F35/$F$77)</f>
        <v>0.24402060704812131</v>
      </c>
      <c r="J35" s="404">
        <f>Inflation!C27</f>
        <v>60969971.251948409</v>
      </c>
      <c r="K35" s="482">
        <f>SUM(J35/F35)</f>
        <v>1.1243667776724999</v>
      </c>
    </row>
    <row r="36" spans="1:11" s="12" customFormat="1" ht="15" customHeight="1" x14ac:dyDescent="0.2">
      <c r="A36" s="412">
        <f>'SCC List'!A32</f>
        <v>40.01</v>
      </c>
      <c r="B36" s="413" t="str">
        <f>'SCC List'!B32</f>
        <v>Demolition, Clearing, Earthwork</v>
      </c>
      <c r="C36" s="795">
        <v>14.95</v>
      </c>
      <c r="D36" s="236">
        <v>262818.68</v>
      </c>
      <c r="E36" s="236">
        <v>20825.23</v>
      </c>
      <c r="F36" s="403">
        <f t="shared" si="5"/>
        <v>283643.90999999997</v>
      </c>
      <c r="G36" s="471">
        <f t="shared" si="0"/>
        <v>18972.836789297657</v>
      </c>
      <c r="H36" s="475"/>
      <c r="I36" s="476"/>
      <c r="J36" s="403">
        <f t="shared" ref="J36:J43" si="6">SUM(F36/$F$35)*$J$35</f>
        <v>318919.78909312852</v>
      </c>
      <c r="K36" s="483"/>
    </row>
    <row r="37" spans="1:11" s="12" customFormat="1" ht="15" customHeight="1" x14ac:dyDescent="0.2">
      <c r="A37" s="412">
        <f>'SCC List'!A33</f>
        <v>40.020000000000003</v>
      </c>
      <c r="B37" s="413" t="str">
        <f>'SCC List'!B33</f>
        <v>Site Utilities, Utility Relocation</v>
      </c>
      <c r="C37" s="795">
        <v>14.95</v>
      </c>
      <c r="D37" s="236">
        <v>17965107.16</v>
      </c>
      <c r="E37" s="236">
        <v>1170751.83</v>
      </c>
      <c r="F37" s="403">
        <f t="shared" ref="F37:F44" si="7">SUM(D37:E37)</f>
        <v>19135858.990000002</v>
      </c>
      <c r="G37" s="471">
        <f t="shared" si="0"/>
        <v>1279990.5678929768</v>
      </c>
      <c r="H37" s="477"/>
      <c r="I37" s="476"/>
      <c r="J37" s="403">
        <f t="shared" si="6"/>
        <v>21515724.11058164</v>
      </c>
      <c r="K37" s="483"/>
    </row>
    <row r="38" spans="1:11" s="12" customFormat="1" x14ac:dyDescent="0.2">
      <c r="A38" s="412">
        <f>'SCC List'!A34</f>
        <v>40.03</v>
      </c>
      <c r="B38" s="413" t="str">
        <f>'SCC List'!B34</f>
        <v>Haz. mat'l, contam'd soil removal/mitigation, ground water treatments</v>
      </c>
      <c r="C38" s="795">
        <v>14.95</v>
      </c>
      <c r="D38" s="236">
        <v>83901.21</v>
      </c>
      <c r="E38" s="236">
        <v>0</v>
      </c>
      <c r="F38" s="403">
        <f t="shared" si="7"/>
        <v>83901.21</v>
      </c>
      <c r="G38" s="471">
        <f t="shared" si="0"/>
        <v>5612.1210702341141</v>
      </c>
      <c r="H38" s="477"/>
      <c r="I38" s="476"/>
      <c r="J38" s="403">
        <f t="shared" si="6"/>
        <v>94335.733130523717</v>
      </c>
      <c r="K38" s="483"/>
    </row>
    <row r="39" spans="1:11" s="12" customFormat="1" ht="12.75" customHeight="1" x14ac:dyDescent="0.2">
      <c r="A39" s="412">
        <f>'SCC List'!A35</f>
        <v>40.04</v>
      </c>
      <c r="B39" s="413" t="str">
        <f>'SCC List'!B35</f>
        <v>Environmental mitigation, e.g. wetlands, historic/archeologic, parks</v>
      </c>
      <c r="C39" s="795"/>
      <c r="D39" s="236">
        <v>0</v>
      </c>
      <c r="E39" s="236">
        <v>0</v>
      </c>
      <c r="F39" s="403">
        <f t="shared" si="7"/>
        <v>0</v>
      </c>
      <c r="G39" s="471" t="str">
        <f t="shared" si="0"/>
        <v/>
      </c>
      <c r="H39" s="477"/>
      <c r="I39" s="476"/>
      <c r="J39" s="403">
        <f t="shared" si="6"/>
        <v>0</v>
      </c>
      <c r="K39" s="483"/>
    </row>
    <row r="40" spans="1:11" s="12" customFormat="1" x14ac:dyDescent="0.2">
      <c r="A40" s="412">
        <f>'SCC List'!A36</f>
        <v>40.049999999999997</v>
      </c>
      <c r="B40" s="413" t="str">
        <f>'SCC List'!B36</f>
        <v>Site structures including retaining walls, sound walls</v>
      </c>
      <c r="C40" s="795"/>
      <c r="D40" s="236">
        <v>0</v>
      </c>
      <c r="E40" s="236">
        <v>0</v>
      </c>
      <c r="F40" s="403">
        <f t="shared" si="7"/>
        <v>0</v>
      </c>
      <c r="G40" s="471" t="str">
        <f t="shared" si="0"/>
        <v/>
      </c>
      <c r="H40" s="477"/>
      <c r="I40" s="476"/>
      <c r="J40" s="403">
        <f t="shared" si="6"/>
        <v>0</v>
      </c>
      <c r="K40" s="483"/>
    </row>
    <row r="41" spans="1:11" s="12" customFormat="1" ht="12.75" customHeight="1" x14ac:dyDescent="0.2">
      <c r="A41" s="412">
        <f>'SCC List'!A37</f>
        <v>40.06</v>
      </c>
      <c r="B41" s="416" t="str">
        <f>'SCC List'!B37</f>
        <v>Pedestrian / bike access and accommodation, landscaping</v>
      </c>
      <c r="C41" s="795">
        <v>14.95</v>
      </c>
      <c r="D41" s="236">
        <v>5912532.46</v>
      </c>
      <c r="E41" s="236">
        <v>591253.25</v>
      </c>
      <c r="F41" s="403">
        <f t="shared" si="7"/>
        <v>6503785.71</v>
      </c>
      <c r="G41" s="471">
        <f t="shared" si="0"/>
        <v>435035.83344481606</v>
      </c>
      <c r="H41" s="477"/>
      <c r="I41" s="476"/>
      <c r="J41" s="403">
        <f t="shared" si="6"/>
        <v>7312640.5814251509</v>
      </c>
      <c r="K41" s="483"/>
    </row>
    <row r="42" spans="1:11" s="12" customFormat="1" ht="12.75" customHeight="1" x14ac:dyDescent="0.2">
      <c r="A42" s="412">
        <f>'SCC List'!A38</f>
        <v>40.07</v>
      </c>
      <c r="B42" s="416" t="str">
        <f>'SCC List'!B38</f>
        <v>Automobile, bus, van accessways including roads, parking lots</v>
      </c>
      <c r="C42" s="795"/>
      <c r="D42" s="236">
        <v>0</v>
      </c>
      <c r="E42" s="236">
        <v>0</v>
      </c>
      <c r="F42" s="403">
        <f t="shared" si="7"/>
        <v>0</v>
      </c>
      <c r="G42" s="471" t="str">
        <f t="shared" si="0"/>
        <v/>
      </c>
      <c r="H42" s="477"/>
      <c r="I42" s="476"/>
      <c r="J42" s="403">
        <f t="shared" si="6"/>
        <v>0</v>
      </c>
      <c r="K42" s="483"/>
    </row>
    <row r="43" spans="1:11" s="12" customFormat="1" x14ac:dyDescent="0.2">
      <c r="A43" s="412">
        <f>'SCC List'!A39</f>
        <v>40.08</v>
      </c>
      <c r="B43" s="413" t="str">
        <f>'SCC List'!B39</f>
        <v>Temporary Facilities and other indirect costs during construction</v>
      </c>
      <c r="C43" s="795">
        <v>14.95</v>
      </c>
      <c r="D43" s="236">
        <v>26082119.920000002</v>
      </c>
      <c r="E43" s="236">
        <v>2136742.17</v>
      </c>
      <c r="F43" s="403">
        <f t="shared" si="7"/>
        <v>28218862.090000004</v>
      </c>
      <c r="G43" s="471">
        <f t="shared" si="0"/>
        <v>1887549.30367893</v>
      </c>
      <c r="H43" s="477"/>
      <c r="I43" s="476"/>
      <c r="J43" s="403">
        <f t="shared" si="6"/>
        <v>31728351.037717968</v>
      </c>
      <c r="K43" s="483"/>
    </row>
    <row r="44" spans="1:11" s="11" customFormat="1" ht="15" customHeight="1" x14ac:dyDescent="0.2">
      <c r="A44" s="409" t="str">
        <f>'SCC List'!A40</f>
        <v>50  SYSTEMS</v>
      </c>
      <c r="B44" s="401"/>
      <c r="C44" s="486">
        <f>C7</f>
        <v>14.95</v>
      </c>
      <c r="D44" s="403">
        <f>SUM(D45:D51)</f>
        <v>18883333.899999999</v>
      </c>
      <c r="E44" s="432">
        <f>SUM(E45:E51)</f>
        <v>1888333.3900000001</v>
      </c>
      <c r="F44" s="404">
        <f t="shared" si="7"/>
        <v>20771667.289999999</v>
      </c>
      <c r="G44" s="471">
        <f t="shared" si="0"/>
        <v>1389409.1832775921</v>
      </c>
      <c r="H44" s="406">
        <f>SUM(F44/$F$52)</f>
        <v>0.15804333634297063</v>
      </c>
      <c r="I44" s="407">
        <f>SUM(F44/$F$77)</f>
        <v>9.3473795029740431E-2</v>
      </c>
      <c r="J44" s="404">
        <f>Inflation!C28</f>
        <v>23662189.576701991</v>
      </c>
      <c r="K44" s="482">
        <f>SUM(J44/F44)</f>
        <v>1.13915697023</v>
      </c>
    </row>
    <row r="45" spans="1:11" s="12" customFormat="1" ht="15" customHeight="1" x14ac:dyDescent="0.2">
      <c r="A45" s="412">
        <f>'SCC List'!A41</f>
        <v>50.01</v>
      </c>
      <c r="B45" s="413" t="str">
        <f>'SCC List'!B41</f>
        <v>Train control and signals</v>
      </c>
      <c r="C45" s="794"/>
      <c r="D45" s="236">
        <v>0</v>
      </c>
      <c r="E45" s="236">
        <v>0</v>
      </c>
      <c r="F45" s="403">
        <f>SUM(D45:E45)</f>
        <v>0</v>
      </c>
      <c r="G45" s="471" t="str">
        <f t="shared" si="0"/>
        <v/>
      </c>
      <c r="H45" s="475"/>
      <c r="I45" s="476"/>
      <c r="J45" s="403">
        <f t="shared" ref="J45:J51" si="8">SUM(F45/$F$44)*$J$44</f>
        <v>0</v>
      </c>
      <c r="K45" s="483"/>
    </row>
    <row r="46" spans="1:11" s="12" customFormat="1" ht="15" customHeight="1" x14ac:dyDescent="0.2">
      <c r="A46" s="412">
        <f>'SCC List'!A42</f>
        <v>50.02</v>
      </c>
      <c r="B46" s="413" t="str">
        <f>'SCC List'!B42</f>
        <v>Traffic signals and crossing protection</v>
      </c>
      <c r="C46" s="795">
        <v>14.95</v>
      </c>
      <c r="D46" s="236">
        <v>12182669.17</v>
      </c>
      <c r="E46" s="236">
        <v>1218266.9099999999</v>
      </c>
      <c r="F46" s="403">
        <f t="shared" ref="F46:F51" si="9">SUM(D46:E46)</f>
        <v>13400936.08</v>
      </c>
      <c r="G46" s="471">
        <f t="shared" si="0"/>
        <v>896383.68428093649</v>
      </c>
      <c r="H46" s="477"/>
      <c r="I46" s="476"/>
      <c r="J46" s="403">
        <f t="shared" si="8"/>
        <v>15265769.743138691</v>
      </c>
      <c r="K46" s="483"/>
    </row>
    <row r="47" spans="1:11" s="12" customFormat="1" ht="15" customHeight="1" x14ac:dyDescent="0.2">
      <c r="A47" s="412">
        <f>'SCC List'!A43</f>
        <v>50.03</v>
      </c>
      <c r="B47" s="413" t="str">
        <f>'SCC List'!B43</f>
        <v xml:space="preserve">Traction power supply:  substations </v>
      </c>
      <c r="C47" s="795"/>
      <c r="D47" s="236">
        <v>0</v>
      </c>
      <c r="E47" s="236">
        <v>0</v>
      </c>
      <c r="F47" s="403">
        <f t="shared" si="9"/>
        <v>0</v>
      </c>
      <c r="G47" s="471" t="str">
        <f t="shared" si="0"/>
        <v/>
      </c>
      <c r="H47" s="477"/>
      <c r="I47" s="476"/>
      <c r="J47" s="403">
        <f t="shared" si="8"/>
        <v>0</v>
      </c>
      <c r="K47" s="483"/>
    </row>
    <row r="48" spans="1:11" s="12" customFormat="1" ht="15" customHeight="1" x14ac:dyDescent="0.2">
      <c r="A48" s="412">
        <f>'SCC List'!A44</f>
        <v>50.04</v>
      </c>
      <c r="B48" s="413" t="str">
        <f>'SCC List'!B44</f>
        <v>Traction power distribution:  catenary and third rail</v>
      </c>
      <c r="C48" s="795"/>
      <c r="D48" s="236">
        <v>0</v>
      </c>
      <c r="E48" s="236">
        <v>0</v>
      </c>
      <c r="F48" s="403">
        <f t="shared" si="9"/>
        <v>0</v>
      </c>
      <c r="G48" s="471" t="str">
        <f t="shared" si="0"/>
        <v/>
      </c>
      <c r="H48" s="477"/>
      <c r="I48" s="476"/>
      <c r="J48" s="403">
        <f t="shared" si="8"/>
        <v>0</v>
      </c>
      <c r="K48" s="483"/>
    </row>
    <row r="49" spans="1:70" s="12" customFormat="1" ht="15" customHeight="1" x14ac:dyDescent="0.2">
      <c r="A49" s="412">
        <f>'SCC List'!A45</f>
        <v>50.05</v>
      </c>
      <c r="B49" s="413" t="str">
        <f>'SCC List'!B45</f>
        <v>Communications</v>
      </c>
      <c r="C49" s="795">
        <v>14.95</v>
      </c>
      <c r="D49" s="236">
        <v>2037505.36</v>
      </c>
      <c r="E49" s="236">
        <v>203750.54</v>
      </c>
      <c r="F49" s="403">
        <f t="shared" si="9"/>
        <v>2241255.9</v>
      </c>
      <c r="G49" s="471">
        <f t="shared" si="0"/>
        <v>149916.78260869565</v>
      </c>
      <c r="H49" s="477"/>
      <c r="I49" s="476"/>
      <c r="J49" s="403">
        <f t="shared" si="8"/>
        <v>2553142.2805541116</v>
      </c>
      <c r="K49" s="483"/>
    </row>
    <row r="50" spans="1:70" s="12" customFormat="1" ht="15" customHeight="1" x14ac:dyDescent="0.2">
      <c r="A50" s="412">
        <f>'SCC List'!A46</f>
        <v>50.06</v>
      </c>
      <c r="B50" s="413" t="str">
        <f>'SCC List'!B46</f>
        <v>Fare collection system and equipment</v>
      </c>
      <c r="C50" s="795">
        <v>14.95</v>
      </c>
      <c r="D50" s="236">
        <v>4468616.4800000004</v>
      </c>
      <c r="E50" s="236">
        <v>446861.65</v>
      </c>
      <c r="F50" s="403">
        <f t="shared" si="9"/>
        <v>4915478.1300000008</v>
      </c>
      <c r="G50" s="471">
        <f t="shared" si="0"/>
        <v>328794.52374581946</v>
      </c>
      <c r="H50" s="477"/>
      <c r="I50" s="476"/>
      <c r="J50" s="403">
        <f t="shared" si="8"/>
        <v>5599501.1738026263</v>
      </c>
      <c r="K50" s="483"/>
    </row>
    <row r="51" spans="1:70" s="12" customFormat="1" ht="15" customHeight="1" x14ac:dyDescent="0.2">
      <c r="A51" s="412">
        <f>'SCC List'!A47</f>
        <v>50.07</v>
      </c>
      <c r="B51" s="413" t="str">
        <f>'SCC List'!B47</f>
        <v>Central Control</v>
      </c>
      <c r="C51" s="795">
        <v>14.95</v>
      </c>
      <c r="D51" s="236">
        <v>194542.89</v>
      </c>
      <c r="E51" s="236">
        <v>19454.29</v>
      </c>
      <c r="F51" s="403">
        <f t="shared" si="9"/>
        <v>213997.18000000002</v>
      </c>
      <c r="G51" s="471">
        <f t="shared" si="0"/>
        <v>14314.19264214047</v>
      </c>
      <c r="H51" s="477"/>
      <c r="I51" s="476"/>
      <c r="J51" s="403">
        <f t="shared" si="8"/>
        <v>243776.37920656393</v>
      </c>
      <c r="K51" s="483"/>
    </row>
    <row r="52" spans="1:70" s="32" customFormat="1" ht="15.95" customHeight="1" x14ac:dyDescent="0.2">
      <c r="A52" s="874" t="str">
        <f>'SCC Definitions'!A51:B51</f>
        <v>Construction Subtotal (10 - 50)</v>
      </c>
      <c r="B52" s="875"/>
      <c r="C52" s="486">
        <f>C7</f>
        <v>14.95</v>
      </c>
      <c r="D52" s="403">
        <f>SUM(D44,D35,D29,D21,D7)</f>
        <v>119936895.32000002</v>
      </c>
      <c r="E52" s="403">
        <f>SUM(E44,E35,E29,E21,E7)</f>
        <v>11493304.59</v>
      </c>
      <c r="F52" s="434">
        <f>SUM(F44,F35,F29,F21,F7)</f>
        <v>131430199.91</v>
      </c>
      <c r="G52" s="442">
        <f>IF(C52&gt;0,F52/C52,"")</f>
        <v>8791317.719732441</v>
      </c>
      <c r="H52" s="459">
        <f>SUM(H44,H35,H29,H21,H7)</f>
        <v>1</v>
      </c>
      <c r="I52" s="407">
        <f>SUM(F52/$F$77)</f>
        <v>0.59144407598997073</v>
      </c>
      <c r="J52" s="404">
        <f>SUM(J44,J35,J29,J21,J7)</f>
        <v>148439278.76775083</v>
      </c>
      <c r="K52" s="482"/>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0" s="11" customFormat="1" ht="15" x14ac:dyDescent="0.2">
      <c r="A53" s="409" t="str">
        <f>'SCC List'!A48:B48</f>
        <v>60 ROW, LAND, EXISTING IMPROVEMENTS</v>
      </c>
      <c r="B53" s="415"/>
      <c r="C53" s="486">
        <f>C7</f>
        <v>14.95</v>
      </c>
      <c r="D53" s="403">
        <f>SUM(D54:D55)</f>
        <v>5597955.8399999999</v>
      </c>
      <c r="E53" s="403">
        <f>SUM(E54:E55)</f>
        <v>2239182.34</v>
      </c>
      <c r="F53" s="435">
        <f>SUM(F54:F55)</f>
        <v>7837138.1799999997</v>
      </c>
      <c r="G53" s="478">
        <f>IF(C53&gt;0,F53/C53,"")</f>
        <v>524223.28963210701</v>
      </c>
      <c r="H53" s="456"/>
      <c r="I53" s="407">
        <f>SUM(F53/$F$77)</f>
        <v>3.526760936565497E-2</v>
      </c>
      <c r="J53" s="404">
        <f>Inflation!C29</f>
        <v>8317315.3258626005</v>
      </c>
      <c r="K53" s="482">
        <f>SUM(J53/F53)</f>
        <v>1.0612694499999999</v>
      </c>
    </row>
    <row r="54" spans="1:70" s="12" customFormat="1" ht="15" x14ac:dyDescent="0.2">
      <c r="A54" s="412">
        <f>'SCC List'!A49</f>
        <v>60.01</v>
      </c>
      <c r="B54" s="413" t="str">
        <f>'SCC List'!B49</f>
        <v xml:space="preserve">Purchase or lease of real estate  </v>
      </c>
      <c r="C54" s="24">
        <v>1</v>
      </c>
      <c r="D54" s="236">
        <v>5597955.8399999999</v>
      </c>
      <c r="E54" s="236">
        <v>2239182.34</v>
      </c>
      <c r="F54" s="403">
        <f>SUM(D54:E54)</f>
        <v>7837138.1799999997</v>
      </c>
      <c r="G54" s="478">
        <f t="shared" ref="G54:G63" si="10">IF(C54&gt;0,F54/C54,"")</f>
        <v>7837138.1799999997</v>
      </c>
      <c r="H54" s="477"/>
      <c r="I54" s="476"/>
      <c r="J54" s="403">
        <f>SUM(F54/$F$53)*$J$53</f>
        <v>8317315.3258626005</v>
      </c>
      <c r="K54" s="483"/>
    </row>
    <row r="55" spans="1:70" s="12" customFormat="1" ht="15" x14ac:dyDescent="0.2">
      <c r="A55" s="412">
        <f>'SCC List'!A50</f>
        <v>60.02</v>
      </c>
      <c r="B55" s="413" t="str">
        <f>'SCC List'!B50</f>
        <v>Relocation of existing households and businesses</v>
      </c>
      <c r="C55" s="795"/>
      <c r="D55" s="236">
        <v>0</v>
      </c>
      <c r="E55" s="236">
        <v>0</v>
      </c>
      <c r="F55" s="403">
        <f>SUM(D55:E55)</f>
        <v>0</v>
      </c>
      <c r="G55" s="478" t="str">
        <f t="shared" si="10"/>
        <v/>
      </c>
      <c r="H55" s="477"/>
      <c r="I55" s="476"/>
      <c r="J55" s="403">
        <f>SUM(F55/$F$53)*$J$53</f>
        <v>0</v>
      </c>
      <c r="K55" s="483"/>
    </row>
    <row r="56" spans="1:70" s="11" customFormat="1" ht="15" customHeight="1" x14ac:dyDescent="0.2">
      <c r="A56" s="417" t="str">
        <f>'SCC List'!A51</f>
        <v>70 VEHICLES (number)</v>
      </c>
      <c r="B56" s="401"/>
      <c r="C56" s="796">
        <f>SUM(C57:C63)</f>
        <v>67</v>
      </c>
      <c r="D56" s="403">
        <f>SUM(D57:D63)</f>
        <v>24821818.100000001</v>
      </c>
      <c r="E56" s="432">
        <f>SUM(E57:E63)</f>
        <v>361468.18</v>
      </c>
      <c r="F56" s="404">
        <f>SUM(D56:E56)</f>
        <v>25183286.280000001</v>
      </c>
      <c r="G56" s="478">
        <f t="shared" si="10"/>
        <v>375869.94447761198</v>
      </c>
      <c r="H56" s="456"/>
      <c r="I56" s="407">
        <f>SUM(F56/$F$77)</f>
        <v>0.11332635493566076</v>
      </c>
      <c r="J56" s="404">
        <f>Inflation!C30</f>
        <v>28933559.113194063</v>
      </c>
      <c r="K56" s="482">
        <f>SUM(J56/F56)</f>
        <v>1.1489191200662499</v>
      </c>
    </row>
    <row r="57" spans="1:70" s="12" customFormat="1" ht="15" customHeight="1" x14ac:dyDescent="0.2">
      <c r="A57" s="412">
        <f>'SCC List'!A52</f>
        <v>70.010000000000005</v>
      </c>
      <c r="B57" s="413" t="str">
        <f>'SCC List'!B52</f>
        <v>Light Rail</v>
      </c>
      <c r="C57" s="25"/>
      <c r="D57" s="236">
        <v>0</v>
      </c>
      <c r="E57" s="236">
        <v>0</v>
      </c>
      <c r="F57" s="403">
        <f>SUM(D57:E57)</f>
        <v>0</v>
      </c>
      <c r="G57" s="478" t="str">
        <f t="shared" si="10"/>
        <v/>
      </c>
      <c r="H57" s="477"/>
      <c r="I57" s="476"/>
      <c r="J57" s="403">
        <f t="shared" ref="J57:J63" si="11">SUM(F57/$F$56)*$J$56</f>
        <v>0</v>
      </c>
      <c r="K57" s="483"/>
    </row>
    <row r="58" spans="1:70" s="12" customFormat="1" ht="15" customHeight="1" x14ac:dyDescent="0.2">
      <c r="A58" s="412">
        <f>'SCC List'!A53</f>
        <v>70.02</v>
      </c>
      <c r="B58" s="413" t="str">
        <f>'SCC List'!B53</f>
        <v>Heavy Rail</v>
      </c>
      <c r="C58" s="25"/>
      <c r="D58" s="236">
        <v>0</v>
      </c>
      <c r="E58" s="236">
        <v>0</v>
      </c>
      <c r="F58" s="403">
        <f t="shared" ref="F58:F64" si="12">SUM(D58:E58)</f>
        <v>0</v>
      </c>
      <c r="G58" s="478" t="str">
        <f t="shared" si="10"/>
        <v/>
      </c>
      <c r="H58" s="477"/>
      <c r="I58" s="476"/>
      <c r="J58" s="403">
        <f t="shared" si="11"/>
        <v>0</v>
      </c>
      <c r="K58" s="483"/>
    </row>
    <row r="59" spans="1:70" s="12" customFormat="1" ht="15" customHeight="1" x14ac:dyDescent="0.2">
      <c r="A59" s="412">
        <f>'SCC List'!A54</f>
        <v>70.03</v>
      </c>
      <c r="B59" s="413" t="str">
        <f>'SCC List'!B54</f>
        <v>Commuter Rail</v>
      </c>
      <c r="C59" s="25"/>
      <c r="D59" s="236">
        <v>0</v>
      </c>
      <c r="E59" s="236">
        <v>0</v>
      </c>
      <c r="F59" s="403">
        <f t="shared" si="12"/>
        <v>0</v>
      </c>
      <c r="G59" s="478" t="str">
        <f t="shared" si="10"/>
        <v/>
      </c>
      <c r="H59" s="477"/>
      <c r="I59" s="476"/>
      <c r="J59" s="403">
        <f t="shared" si="11"/>
        <v>0</v>
      </c>
      <c r="K59" s="483"/>
    </row>
    <row r="60" spans="1:70" s="12" customFormat="1" ht="15" customHeight="1" x14ac:dyDescent="0.2">
      <c r="A60" s="412">
        <f>'SCC List'!A55</f>
        <v>70.040000000000006</v>
      </c>
      <c r="B60" s="413" t="str">
        <f>'SCC List'!B55</f>
        <v>Bus</v>
      </c>
      <c r="C60" s="25">
        <f>15+51</f>
        <v>66</v>
      </c>
      <c r="D60" s="236">
        <v>24671818.100000001</v>
      </c>
      <c r="E60" s="236">
        <v>361468.18</v>
      </c>
      <c r="F60" s="403">
        <f t="shared" si="12"/>
        <v>25033286.280000001</v>
      </c>
      <c r="G60" s="478">
        <f t="shared" si="10"/>
        <v>379292.21636363637</v>
      </c>
      <c r="H60" s="477"/>
      <c r="I60" s="476"/>
      <c r="J60" s="403">
        <f t="shared" si="11"/>
        <v>28761221.245184127</v>
      </c>
      <c r="K60" s="483"/>
    </row>
    <row r="61" spans="1:70" s="12" customFormat="1" ht="15" customHeight="1" x14ac:dyDescent="0.2">
      <c r="A61" s="412">
        <f>'SCC List'!A56</f>
        <v>70.05</v>
      </c>
      <c r="B61" s="413" t="str">
        <f>'SCC List'!B56</f>
        <v>Other</v>
      </c>
      <c r="C61" s="25">
        <v>1</v>
      </c>
      <c r="D61" s="236">
        <v>150000</v>
      </c>
      <c r="E61" s="236">
        <v>0</v>
      </c>
      <c r="F61" s="403">
        <f t="shared" si="12"/>
        <v>150000</v>
      </c>
      <c r="G61" s="478">
        <f t="shared" si="10"/>
        <v>150000</v>
      </c>
      <c r="H61" s="477"/>
      <c r="I61" s="476"/>
      <c r="J61" s="403">
        <f t="shared" si="11"/>
        <v>172337.86800993749</v>
      </c>
      <c r="K61" s="483"/>
    </row>
    <row r="62" spans="1:70" s="12" customFormat="1" ht="15" customHeight="1" x14ac:dyDescent="0.2">
      <c r="A62" s="412">
        <f>'SCC List'!A57</f>
        <v>70.06</v>
      </c>
      <c r="B62" s="413" t="str">
        <f>'SCC List'!B57</f>
        <v>Non-revenue vehicles</v>
      </c>
      <c r="C62" s="25"/>
      <c r="D62" s="236">
        <v>0</v>
      </c>
      <c r="E62" s="236">
        <v>0</v>
      </c>
      <c r="F62" s="403">
        <f t="shared" si="12"/>
        <v>0</v>
      </c>
      <c r="G62" s="478" t="str">
        <f t="shared" si="10"/>
        <v/>
      </c>
      <c r="H62" s="477"/>
      <c r="I62" s="476"/>
      <c r="J62" s="403">
        <f t="shared" si="11"/>
        <v>0</v>
      </c>
      <c r="K62" s="483"/>
    </row>
    <row r="63" spans="1:70" s="12" customFormat="1" ht="15" customHeight="1" x14ac:dyDescent="0.2">
      <c r="A63" s="412">
        <f>'SCC List'!A58</f>
        <v>70.069999999999993</v>
      </c>
      <c r="B63" s="413" t="str">
        <f>'SCC List'!B58</f>
        <v>Spare parts</v>
      </c>
      <c r="C63" s="25"/>
      <c r="D63" s="236">
        <v>0</v>
      </c>
      <c r="E63" s="236">
        <v>0</v>
      </c>
      <c r="F63" s="403">
        <f t="shared" si="12"/>
        <v>0</v>
      </c>
      <c r="G63" s="478" t="str">
        <f t="shared" si="10"/>
        <v/>
      </c>
      <c r="H63" s="477"/>
      <c r="I63" s="476"/>
      <c r="J63" s="403">
        <f t="shared" si="11"/>
        <v>0</v>
      </c>
      <c r="K63" s="483"/>
    </row>
    <row r="64" spans="1:70" s="23" customFormat="1" ht="15" customHeight="1" x14ac:dyDescent="0.2">
      <c r="A64" s="417" t="str">
        <f>'SCC List'!A59</f>
        <v>80 PROFESSIONAL SERVICES (applies to Cats. 10-50)</v>
      </c>
      <c r="B64" s="418"/>
      <c r="C64" s="486">
        <f>C7</f>
        <v>14.95</v>
      </c>
      <c r="D64" s="403">
        <f>SUM(D65:D72)</f>
        <v>39842538.130000003</v>
      </c>
      <c r="E64" s="432">
        <f>SUM(E65:E72)</f>
        <v>0</v>
      </c>
      <c r="F64" s="404">
        <f t="shared" si="12"/>
        <v>39842538.130000003</v>
      </c>
      <c r="G64" s="442">
        <f t="shared" ref="G64:G72" si="13">IF(C64&gt;0,F64/C64,"")</f>
        <v>2665052.7177257529</v>
      </c>
      <c r="H64" s="406">
        <f>SUM(F64/$F$52)</f>
        <v>0.30314599047466367</v>
      </c>
      <c r="I64" s="407">
        <f>SUM(F64/$F$77)</f>
        <v>0.17929390022635194</v>
      </c>
      <c r="J64" s="404">
        <f>Inflation!C31</f>
        <v>42496643.299130462</v>
      </c>
      <c r="K64" s="484">
        <f>SUM(J64/F64)</f>
        <v>1.0666148617457685</v>
      </c>
    </row>
    <row r="65" spans="1:70" s="12" customFormat="1" ht="15" customHeight="1" x14ac:dyDescent="0.2">
      <c r="A65" s="419">
        <f>'SCC List'!A60</f>
        <v>80.010000000000005</v>
      </c>
      <c r="B65" s="411" t="str">
        <f>'SCC List'!B60</f>
        <v>Project Development</v>
      </c>
      <c r="C65" s="795"/>
      <c r="D65" s="236">
        <v>24065066.280000001</v>
      </c>
      <c r="E65" s="236"/>
      <c r="F65" s="403">
        <f>SUM(D65:E65)</f>
        <v>24065066.280000001</v>
      </c>
      <c r="G65" s="442" t="str">
        <f t="shared" si="13"/>
        <v/>
      </c>
      <c r="H65" s="477"/>
      <c r="I65" s="476"/>
      <c r="J65" s="403">
        <f t="shared" ref="J65:J72" si="14">SUM(F65/$F$64)*$J$64</f>
        <v>25668157.343144957</v>
      </c>
      <c r="K65" s="483"/>
    </row>
    <row r="66" spans="1:70" s="12" customFormat="1" ht="15" customHeight="1" x14ac:dyDescent="0.2">
      <c r="A66" s="419">
        <f>'SCC List'!A61</f>
        <v>80.02</v>
      </c>
      <c r="B66" s="411" t="str">
        <f>'SCC List'!B61</f>
        <v>Engineering (not applicable to Small Starts)</v>
      </c>
      <c r="C66" s="797"/>
      <c r="D66" s="236">
        <v>0</v>
      </c>
      <c r="E66" s="312"/>
      <c r="F66" s="403"/>
      <c r="G66" s="442" t="str">
        <f t="shared" si="13"/>
        <v/>
      </c>
      <c r="H66" s="477"/>
      <c r="I66" s="476"/>
      <c r="J66" s="403"/>
      <c r="K66" s="483"/>
    </row>
    <row r="67" spans="1:70" s="12" customFormat="1" ht="15" customHeight="1" x14ac:dyDescent="0.2">
      <c r="A67" s="419">
        <f>'SCC List'!A62</f>
        <v>80.03</v>
      </c>
      <c r="B67" s="411" t="str">
        <f>'SCC List'!B62</f>
        <v>Project Management for Design and Construction</v>
      </c>
      <c r="C67" s="797"/>
      <c r="D67" s="236">
        <v>2628604</v>
      </c>
      <c r="E67" s="236"/>
      <c r="F67" s="403">
        <f t="shared" ref="F67:F72" si="15">SUM(D67:E67)</f>
        <v>2628604</v>
      </c>
      <c r="G67" s="442" t="str">
        <f t="shared" si="13"/>
        <v/>
      </c>
      <c r="H67" s="477"/>
      <c r="I67" s="476"/>
      <c r="J67" s="403">
        <f t="shared" si="14"/>
        <v>2803708.092044374</v>
      </c>
      <c r="K67" s="483"/>
    </row>
    <row r="68" spans="1:70" s="12" customFormat="1" ht="15" customHeight="1" x14ac:dyDescent="0.2">
      <c r="A68" s="419">
        <f>'SCC List'!A63</f>
        <v>80.040000000000006</v>
      </c>
      <c r="B68" s="411" t="str">
        <f>'SCC List'!B63</f>
        <v xml:space="preserve">Construction Administration &amp; Management </v>
      </c>
      <c r="C68" s="797"/>
      <c r="D68" s="236">
        <v>10520263.85</v>
      </c>
      <c r="E68" s="236"/>
      <c r="F68" s="403">
        <f t="shared" si="15"/>
        <v>10520263.85</v>
      </c>
      <c r="G68" s="442" t="str">
        <f t="shared" si="13"/>
        <v/>
      </c>
      <c r="H68" s="477"/>
      <c r="I68" s="476"/>
      <c r="J68" s="403">
        <f t="shared" si="14"/>
        <v>11221069.771896755</v>
      </c>
      <c r="K68" s="483"/>
    </row>
    <row r="69" spans="1:70" s="12" customFormat="1" ht="15" customHeight="1" x14ac:dyDescent="0.2">
      <c r="A69" s="419">
        <f>'SCC List'!A64</f>
        <v>80.05</v>
      </c>
      <c r="B69" s="411" t="str">
        <f>'SCC List'!B64</f>
        <v xml:space="preserve">Professional Liability and other Non-Construction Insurance </v>
      </c>
      <c r="C69" s="797"/>
      <c r="D69" s="236">
        <v>657151</v>
      </c>
      <c r="E69" s="236"/>
      <c r="F69" s="403">
        <f t="shared" si="15"/>
        <v>657151</v>
      </c>
      <c r="G69" s="442" t="str">
        <f t="shared" si="13"/>
        <v/>
      </c>
      <c r="H69" s="477"/>
      <c r="I69" s="476"/>
      <c r="J69" s="403">
        <f t="shared" si="14"/>
        <v>700927.02301109349</v>
      </c>
      <c r="K69" s="483"/>
    </row>
    <row r="70" spans="1:70" s="12" customFormat="1" ht="15" customHeight="1" x14ac:dyDescent="0.2">
      <c r="A70" s="419">
        <f>'SCC List'!A65</f>
        <v>80.06</v>
      </c>
      <c r="B70" s="411" t="str">
        <f>'SCC List'!B65</f>
        <v>Legal; Permits; Review Fees by other agencies, cities, etc.</v>
      </c>
      <c r="C70" s="797"/>
      <c r="D70" s="236">
        <v>657151</v>
      </c>
      <c r="E70" s="236"/>
      <c r="F70" s="403">
        <f t="shared" si="15"/>
        <v>657151</v>
      </c>
      <c r="G70" s="442" t="str">
        <f t="shared" si="13"/>
        <v/>
      </c>
      <c r="H70" s="477"/>
      <c r="I70" s="476"/>
      <c r="J70" s="403">
        <f t="shared" si="14"/>
        <v>700927.02301109349</v>
      </c>
      <c r="K70" s="483"/>
    </row>
    <row r="71" spans="1:70" s="12" customFormat="1" ht="15" customHeight="1" x14ac:dyDescent="0.2">
      <c r="A71" s="419">
        <f>'SCC List'!A66</f>
        <v>80.069999999999993</v>
      </c>
      <c r="B71" s="420" t="str">
        <f>'SCC List'!B66</f>
        <v>Surveys, Testing, Investigation, Inspection</v>
      </c>
      <c r="C71" s="797"/>
      <c r="D71" s="236">
        <v>657151</v>
      </c>
      <c r="E71" s="236"/>
      <c r="F71" s="403">
        <f t="shared" si="15"/>
        <v>657151</v>
      </c>
      <c r="G71" s="442" t="str">
        <f t="shared" si="13"/>
        <v/>
      </c>
      <c r="H71" s="477"/>
      <c r="I71" s="476"/>
      <c r="J71" s="403">
        <f t="shared" si="14"/>
        <v>700927.02301109349</v>
      </c>
      <c r="K71" s="483"/>
    </row>
    <row r="72" spans="1:70" s="12" customFormat="1" ht="15" customHeight="1" x14ac:dyDescent="0.2">
      <c r="A72" s="419">
        <f>'SCC List'!A67</f>
        <v>80.08</v>
      </c>
      <c r="B72" s="420" t="str">
        <f>'SCC List'!B67</f>
        <v>Start up</v>
      </c>
      <c r="C72" s="797"/>
      <c r="D72" s="236">
        <v>657151</v>
      </c>
      <c r="E72" s="236"/>
      <c r="F72" s="403">
        <f t="shared" si="15"/>
        <v>657151</v>
      </c>
      <c r="G72" s="442" t="str">
        <f t="shared" si="13"/>
        <v/>
      </c>
      <c r="H72" s="477"/>
      <c r="I72" s="476"/>
      <c r="J72" s="403">
        <f t="shared" si="14"/>
        <v>700927.02301109349</v>
      </c>
      <c r="K72" s="483"/>
    </row>
    <row r="73" spans="1:70" s="12" customFormat="1" ht="15" customHeight="1" x14ac:dyDescent="0.2">
      <c r="A73" s="421" t="str">
        <f>'SCC Definitions'!A72</f>
        <v>Subtotal (10 - 80)</v>
      </c>
      <c r="B73" s="422"/>
      <c r="C73" s="439">
        <f>C7</f>
        <v>14.95</v>
      </c>
      <c r="D73" s="440">
        <f>SUM(D52,D53,D56,D64)</f>
        <v>190199207.39000002</v>
      </c>
      <c r="E73" s="441">
        <f>SUM(E52,E53,E56,E64)</f>
        <v>14093955.109999999</v>
      </c>
      <c r="F73" s="404">
        <f>SUM(F52,F53,F56,F64)</f>
        <v>204293162.5</v>
      </c>
      <c r="G73" s="442">
        <f>IF(C73&gt;0,F73/C73,"")</f>
        <v>13665094.481605351</v>
      </c>
      <c r="H73" s="443"/>
      <c r="I73" s="407">
        <f>SUM(F73/$F$77)</f>
        <v>0.91933194051763834</v>
      </c>
      <c r="J73" s="404">
        <f>SUM(J52,J53,J56,J64)</f>
        <v>228186796.50593796</v>
      </c>
      <c r="K73" s="483"/>
    </row>
    <row r="74" spans="1:70" s="11" customFormat="1" ht="15" customHeight="1" x14ac:dyDescent="0.2">
      <c r="A74" s="409" t="str">
        <f>'SCC List'!A68</f>
        <v>90 UNALLOCATED CONTINGENCY</v>
      </c>
      <c r="B74" s="415"/>
      <c r="C74" s="444"/>
      <c r="D74" s="445"/>
      <c r="E74" s="446"/>
      <c r="F74" s="821">
        <v>17925987.620000001</v>
      </c>
      <c r="G74" s="455"/>
      <c r="H74" s="456"/>
      <c r="I74" s="457">
        <f>SUM(F74/$F$77)</f>
        <v>8.0668059482361595E-2</v>
      </c>
      <c r="J74" s="458">
        <f>Inflation!C32</f>
        <v>21717799.313573655</v>
      </c>
      <c r="K74" s="483">
        <f>SUM(J74/F74)</f>
        <v>1.2115259573951247</v>
      </c>
    </row>
    <row r="75" spans="1:70" s="11" customFormat="1" ht="15" customHeight="1" x14ac:dyDescent="0.2">
      <c r="A75" s="423" t="str">
        <f>'SCC Definitions'!A74</f>
        <v>Subtotal (10 - 90)</v>
      </c>
      <c r="B75" s="424"/>
      <c r="C75" s="447">
        <f>C7</f>
        <v>14.95</v>
      </c>
      <c r="D75" s="448"/>
      <c r="E75" s="449"/>
      <c r="F75" s="434">
        <f>SUM(F73:F74)</f>
        <v>222219150.12</v>
      </c>
      <c r="G75" s="442">
        <f>IF(C75&gt;0,F75/C75,"")</f>
        <v>14864157.198662208</v>
      </c>
      <c r="H75" s="459"/>
      <c r="I75" s="407">
        <f>SUM(F75/$F$77)</f>
        <v>1</v>
      </c>
      <c r="J75" s="404">
        <f>SUM(J73:J74)</f>
        <v>249904595.81951162</v>
      </c>
      <c r="K75" s="482"/>
    </row>
    <row r="76" spans="1:70" s="11" customFormat="1" ht="15" customHeight="1" x14ac:dyDescent="0.2">
      <c r="A76" s="417" t="str">
        <f>'SCC List'!A69</f>
        <v>100  FINANCE CHARGES</v>
      </c>
      <c r="B76" s="415"/>
      <c r="C76" s="450"/>
      <c r="D76" s="451"/>
      <c r="E76" s="452"/>
      <c r="F76" s="820">
        <f>Inflation!C17</f>
        <v>0</v>
      </c>
      <c r="G76" s="460"/>
      <c r="H76" s="461"/>
      <c r="I76" s="462">
        <f>SUM(F76/$F$77)</f>
        <v>0</v>
      </c>
      <c r="J76" s="435">
        <f>Inflation!C33</f>
        <v>0</v>
      </c>
      <c r="K76" s="483" t="e">
        <f>SUM(J76/F76)</f>
        <v>#DIV/0!</v>
      </c>
    </row>
    <row r="77" spans="1:70" s="32" customFormat="1" ht="15.95" customHeight="1" x14ac:dyDescent="0.2">
      <c r="A77" s="425" t="str">
        <f>'SCC Definitions'!A76</f>
        <v>Total Project Cost (10 - 100)</v>
      </c>
      <c r="B77" s="426"/>
      <c r="C77" s="447">
        <f>C7</f>
        <v>14.95</v>
      </c>
      <c r="D77" s="448"/>
      <c r="E77" s="449"/>
      <c r="F77" s="434">
        <f>SUM(F75,F76)</f>
        <v>222219150.12</v>
      </c>
      <c r="G77" s="442">
        <f>IF(C77&gt;0,F77/C77,"")</f>
        <v>14864157.198662208</v>
      </c>
      <c r="H77" s="459"/>
      <c r="I77" s="407">
        <f>SUM(F77/$F$77)</f>
        <v>1</v>
      </c>
      <c r="J77" s="404">
        <f>Inflation!C34</f>
        <v>249904595.81951162</v>
      </c>
      <c r="K77" s="482">
        <f>SUM(J77/F77)</f>
        <v>1.1245862279851275</v>
      </c>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row>
    <row r="78" spans="1:70" s="62" customFormat="1" x14ac:dyDescent="0.2">
      <c r="A78" s="427" t="s">
        <v>228</v>
      </c>
      <c r="B78" s="428"/>
      <c r="C78" s="453"/>
      <c r="D78" s="454"/>
      <c r="E78" s="454"/>
      <c r="F78" s="436">
        <f>SUM(E73/D73)</f>
        <v>7.4101019154620348E-2</v>
      </c>
      <c r="G78" s="463"/>
      <c r="H78" s="464"/>
      <c r="I78" s="465"/>
      <c r="J78" s="466"/>
      <c r="K78" s="484"/>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row>
    <row r="79" spans="1:70" s="62" customFormat="1" x14ac:dyDescent="0.2">
      <c r="A79" s="427" t="s">
        <v>229</v>
      </c>
      <c r="B79" s="428"/>
      <c r="C79" s="453"/>
      <c r="D79" s="454"/>
      <c r="E79" s="454"/>
      <c r="F79" s="436">
        <f>SUM(F74/D73)</f>
        <v>9.424848749891522E-2</v>
      </c>
      <c r="G79" s="463"/>
      <c r="H79" s="464"/>
      <c r="I79" s="465"/>
      <c r="J79" s="466"/>
      <c r="K79" s="484"/>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row>
    <row r="80" spans="1:70" s="62" customFormat="1" x14ac:dyDescent="0.2">
      <c r="A80" s="427" t="s">
        <v>230</v>
      </c>
      <c r="B80" s="428"/>
      <c r="C80" s="453"/>
      <c r="D80" s="454"/>
      <c r="E80" s="454"/>
      <c r="F80" s="436">
        <f>SUM(F78:F79)</f>
        <v>0.16834950665353557</v>
      </c>
      <c r="G80" s="463"/>
      <c r="H80" s="464"/>
      <c r="I80" s="465"/>
      <c r="J80" s="466"/>
      <c r="K80" s="484"/>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row>
    <row r="81" spans="1:70" s="62" customFormat="1" x14ac:dyDescent="0.2">
      <c r="A81" s="430" t="s">
        <v>192</v>
      </c>
      <c r="B81" s="811"/>
      <c r="C81" s="812"/>
      <c r="D81" s="813"/>
      <c r="E81" s="813"/>
      <c r="F81" s="814">
        <f>SUM(F74/F73)</f>
        <v>8.7746390533261248E-2</v>
      </c>
      <c r="G81" s="815"/>
      <c r="H81" s="816"/>
      <c r="I81" s="817"/>
      <c r="J81" s="818"/>
      <c r="K81" s="484"/>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row>
    <row r="82" spans="1:70" hidden="1" x14ac:dyDescent="0.2">
      <c r="A82" s="427" t="s">
        <v>105</v>
      </c>
      <c r="B82" s="429"/>
      <c r="C82" s="429"/>
      <c r="D82" s="429"/>
      <c r="E82" s="429"/>
      <c r="F82" s="437"/>
      <c r="G82" s="429"/>
      <c r="H82" s="467"/>
      <c r="I82" s="467"/>
      <c r="J82" s="468">
        <f>SUM(J52/C7)</f>
        <v>9929048.7470067441</v>
      </c>
      <c r="K82" s="479"/>
    </row>
    <row r="83" spans="1:70" hidden="1" x14ac:dyDescent="0.2">
      <c r="A83" s="427" t="s">
        <v>3</v>
      </c>
      <c r="B83" s="429"/>
      <c r="C83" s="429"/>
      <c r="D83" s="429"/>
      <c r="E83" s="429"/>
      <c r="F83" s="437"/>
      <c r="G83" s="429"/>
      <c r="H83" s="467"/>
      <c r="I83" s="467"/>
      <c r="J83" s="468">
        <f>SUM(J77-J56)/C7</f>
        <v>14780671.351593148</v>
      </c>
      <c r="K83" s="479"/>
    </row>
    <row r="84" spans="1:70" hidden="1" x14ac:dyDescent="0.2">
      <c r="A84" s="430" t="s">
        <v>61</v>
      </c>
      <c r="B84" s="431"/>
      <c r="C84" s="431"/>
      <c r="D84" s="431"/>
      <c r="E84" s="431"/>
      <c r="F84" s="438"/>
      <c r="G84" s="431"/>
      <c r="H84" s="469"/>
      <c r="I84" s="469"/>
      <c r="J84" s="470">
        <f>SUM(J77/C7)</f>
        <v>16716026.476221515</v>
      </c>
      <c r="K84" s="479"/>
    </row>
    <row r="85" spans="1:70" s="11" customFormat="1" ht="14.25" customHeight="1" x14ac:dyDescent="0.2">
      <c r="J85" s="16"/>
      <c r="K85" s="87"/>
    </row>
    <row r="86" spans="1:70" s="13" customFormat="1" ht="15" customHeight="1" x14ac:dyDescent="0.2">
      <c r="C86" s="14"/>
      <c r="D86" s="14"/>
      <c r="E86" s="14"/>
      <c r="F86" s="14"/>
      <c r="G86" s="14"/>
      <c r="H86" s="14"/>
      <c r="I86" s="14"/>
      <c r="J86" s="14"/>
      <c r="K86" s="89"/>
    </row>
    <row r="87" spans="1:70" s="13" customFormat="1" ht="15" customHeight="1" x14ac:dyDescent="0.2">
      <c r="C87" s="14"/>
      <c r="D87" s="14"/>
      <c r="E87" s="14"/>
      <c r="F87" s="14"/>
      <c r="G87" s="14"/>
      <c r="H87" s="14"/>
      <c r="I87" s="14"/>
      <c r="J87" s="14"/>
      <c r="K87" s="89"/>
    </row>
    <row r="88" spans="1:70" s="13" customFormat="1" ht="15" customHeight="1" x14ac:dyDescent="0.2">
      <c r="C88" s="14"/>
      <c r="D88" s="14"/>
      <c r="E88" s="14"/>
      <c r="F88" s="14"/>
      <c r="G88" s="14"/>
      <c r="H88" s="14"/>
      <c r="I88" s="14"/>
      <c r="J88" s="14"/>
      <c r="K88" s="89"/>
    </row>
    <row r="89" spans="1:70" s="13" customFormat="1" ht="15" customHeight="1" x14ac:dyDescent="0.2">
      <c r="C89" s="14"/>
      <c r="D89" s="14"/>
      <c r="E89" s="14"/>
      <c r="F89" s="14"/>
      <c r="G89" s="14"/>
      <c r="H89" s="14"/>
      <c r="I89" s="14"/>
      <c r="J89" s="14"/>
      <c r="K89" s="89"/>
    </row>
    <row r="90" spans="1:70" s="13" customFormat="1" ht="15" customHeight="1" x14ac:dyDescent="0.2">
      <c r="C90" s="14"/>
      <c r="D90" s="14"/>
      <c r="E90" s="14"/>
      <c r="F90" s="14"/>
      <c r="G90" s="14"/>
      <c r="H90" s="14"/>
      <c r="I90" s="14"/>
      <c r="J90" s="14"/>
      <c r="K90" s="89"/>
    </row>
    <row r="91" spans="1:70" s="13" customFormat="1" ht="15" customHeight="1" x14ac:dyDescent="0.2">
      <c r="C91" s="14"/>
      <c r="D91" s="14"/>
      <c r="E91" s="14"/>
      <c r="F91" s="14"/>
      <c r="G91" s="14"/>
      <c r="H91" s="14"/>
      <c r="I91" s="14"/>
      <c r="J91" s="14"/>
      <c r="K91" s="89"/>
    </row>
    <row r="92" spans="1:70" s="13" customFormat="1" ht="15" customHeight="1" x14ac:dyDescent="0.2">
      <c r="C92" s="14"/>
      <c r="D92" s="14"/>
      <c r="E92" s="14"/>
      <c r="F92" s="14"/>
      <c r="G92" s="14"/>
      <c r="H92" s="14"/>
      <c r="I92" s="14"/>
      <c r="J92" s="14"/>
      <c r="K92" s="89"/>
    </row>
    <row r="93" spans="1:70" s="13" customFormat="1" ht="15" customHeight="1" x14ac:dyDescent="0.2">
      <c r="C93" s="14"/>
      <c r="D93" s="14"/>
      <c r="E93" s="14"/>
      <c r="F93" s="14"/>
      <c r="G93" s="14"/>
      <c r="H93" s="14"/>
      <c r="I93" s="14"/>
      <c r="J93" s="14"/>
      <c r="K93" s="89"/>
    </row>
    <row r="94" spans="1:70" s="13" customFormat="1" ht="15" customHeight="1" x14ac:dyDescent="0.2">
      <c r="C94" s="14"/>
      <c r="D94" s="14"/>
      <c r="E94" s="14"/>
      <c r="F94" s="14"/>
      <c r="G94" s="14"/>
      <c r="H94" s="14"/>
      <c r="I94" s="14"/>
      <c r="J94" s="14"/>
      <c r="K94" s="89"/>
    </row>
    <row r="95" spans="1:70" s="13" customFormat="1" ht="15" customHeight="1" x14ac:dyDescent="0.2">
      <c r="C95" s="14"/>
      <c r="D95" s="14"/>
      <c r="E95" s="14"/>
      <c r="F95" s="14"/>
      <c r="G95" s="14"/>
      <c r="H95" s="14"/>
      <c r="I95" s="14"/>
      <c r="J95" s="14"/>
      <c r="K95" s="89"/>
    </row>
    <row r="96" spans="1:70" s="13" customFormat="1" ht="15" customHeight="1" x14ac:dyDescent="0.2">
      <c r="C96" s="14"/>
      <c r="D96" s="14"/>
      <c r="E96" s="14"/>
      <c r="F96" s="14"/>
      <c r="G96" s="14"/>
      <c r="H96" s="14"/>
      <c r="I96" s="14"/>
      <c r="J96" s="14"/>
      <c r="K96" s="89"/>
    </row>
    <row r="97" spans="3:11" s="13" customFormat="1" ht="15" customHeight="1" x14ac:dyDescent="0.2">
      <c r="C97" s="14"/>
      <c r="D97" s="14"/>
      <c r="E97" s="14"/>
      <c r="F97" s="14"/>
      <c r="G97" s="14"/>
      <c r="H97" s="14"/>
      <c r="I97" s="14"/>
      <c r="J97" s="14"/>
      <c r="K97" s="89"/>
    </row>
    <row r="98" spans="3:11" s="13" customFormat="1" ht="15" customHeight="1" x14ac:dyDescent="0.2">
      <c r="C98" s="14"/>
      <c r="D98" s="14"/>
      <c r="E98" s="14"/>
      <c r="F98" s="14"/>
      <c r="G98" s="14"/>
      <c r="H98" s="14"/>
      <c r="I98" s="14"/>
      <c r="J98" s="14"/>
      <c r="K98" s="89"/>
    </row>
    <row r="99" spans="3:11" s="13" customFormat="1" ht="15" customHeight="1" x14ac:dyDescent="0.2">
      <c r="C99" s="14"/>
      <c r="D99" s="14"/>
      <c r="E99" s="14"/>
      <c r="F99" s="14"/>
      <c r="G99" s="14"/>
      <c r="H99" s="14"/>
      <c r="I99" s="14"/>
      <c r="J99" s="14"/>
      <c r="K99" s="89"/>
    </row>
    <row r="100" spans="3:11" s="13" customFormat="1" ht="15" customHeight="1" x14ac:dyDescent="0.2">
      <c r="C100" s="14"/>
      <c r="D100" s="14"/>
      <c r="E100" s="14"/>
      <c r="F100" s="14"/>
      <c r="G100" s="14"/>
      <c r="H100" s="14"/>
      <c r="I100" s="14"/>
      <c r="J100" s="14"/>
      <c r="K100" s="89"/>
    </row>
    <row r="101" spans="3:11" s="13" customFormat="1" ht="15" customHeight="1" x14ac:dyDescent="0.2">
      <c r="C101" s="14"/>
      <c r="D101" s="14"/>
      <c r="E101" s="14"/>
      <c r="F101" s="14"/>
      <c r="G101" s="14"/>
      <c r="H101" s="14"/>
      <c r="I101" s="14"/>
      <c r="J101" s="14"/>
      <c r="K101" s="89"/>
    </row>
    <row r="102" spans="3:11" s="13" customFormat="1" ht="15" customHeight="1" x14ac:dyDescent="0.2">
      <c r="C102" s="14"/>
      <c r="D102" s="14"/>
      <c r="E102" s="14"/>
      <c r="F102" s="14"/>
      <c r="G102" s="14"/>
      <c r="H102" s="14"/>
      <c r="I102" s="14"/>
      <c r="J102" s="14"/>
      <c r="K102" s="89"/>
    </row>
    <row r="103" spans="3:11" s="13" customFormat="1" ht="15" customHeight="1" x14ac:dyDescent="0.2">
      <c r="C103" s="14"/>
      <c r="D103" s="14"/>
      <c r="E103" s="14"/>
      <c r="F103" s="14"/>
      <c r="G103" s="14"/>
      <c r="H103" s="14"/>
      <c r="I103" s="14"/>
      <c r="J103" s="14"/>
      <c r="K103" s="89"/>
    </row>
    <row r="104" spans="3:11" s="13" customFormat="1" ht="15" customHeight="1" x14ac:dyDescent="0.2">
      <c r="C104" s="14"/>
      <c r="D104" s="14"/>
      <c r="E104" s="14"/>
      <c r="F104" s="14"/>
      <c r="G104" s="14"/>
      <c r="H104" s="14"/>
      <c r="I104" s="14"/>
      <c r="J104" s="14"/>
      <c r="K104" s="89"/>
    </row>
    <row r="105" spans="3:11" s="13" customFormat="1" ht="15" customHeight="1" x14ac:dyDescent="0.2">
      <c r="C105" s="14"/>
      <c r="D105" s="14"/>
      <c r="E105" s="14"/>
      <c r="F105" s="14"/>
      <c r="G105" s="14"/>
      <c r="H105" s="14"/>
      <c r="I105" s="14"/>
      <c r="J105" s="14"/>
      <c r="K105" s="89"/>
    </row>
    <row r="106" spans="3:11" s="13" customFormat="1" ht="15" customHeight="1" x14ac:dyDescent="0.2">
      <c r="C106" s="14"/>
      <c r="D106" s="14"/>
      <c r="E106" s="14"/>
      <c r="F106" s="14"/>
      <c r="G106" s="14"/>
      <c r="H106" s="14"/>
      <c r="I106" s="14"/>
      <c r="J106" s="14"/>
      <c r="K106" s="89"/>
    </row>
    <row r="107" spans="3:11" s="13" customFormat="1" ht="14.25" x14ac:dyDescent="0.2">
      <c r="C107" s="14"/>
      <c r="D107" s="14"/>
      <c r="E107" s="14"/>
      <c r="F107" s="14"/>
      <c r="G107" s="14"/>
      <c r="H107" s="14"/>
      <c r="I107" s="14"/>
      <c r="J107" s="14"/>
      <c r="K107" s="89"/>
    </row>
    <row r="108" spans="3:11" s="13" customFormat="1" ht="14.25" x14ac:dyDescent="0.2">
      <c r="C108" s="14"/>
      <c r="D108" s="14"/>
      <c r="E108" s="14"/>
      <c r="F108" s="14"/>
      <c r="G108" s="14"/>
      <c r="H108" s="14"/>
      <c r="I108" s="14"/>
      <c r="J108" s="14"/>
      <c r="K108" s="89"/>
    </row>
    <row r="109" spans="3:11" s="13" customFormat="1" ht="14.25" x14ac:dyDescent="0.2">
      <c r="C109" s="14"/>
      <c r="D109" s="14"/>
      <c r="E109" s="14"/>
      <c r="F109" s="14"/>
      <c r="G109" s="14"/>
      <c r="H109" s="14"/>
      <c r="I109" s="14"/>
      <c r="J109" s="14"/>
      <c r="K109" s="89"/>
    </row>
    <row r="110" spans="3:11" s="13" customFormat="1" ht="14.25" x14ac:dyDescent="0.2">
      <c r="C110" s="14"/>
      <c r="D110" s="14"/>
      <c r="E110" s="14"/>
      <c r="F110" s="14"/>
      <c r="G110" s="14"/>
      <c r="H110" s="14"/>
      <c r="I110" s="14"/>
      <c r="J110" s="14"/>
      <c r="K110" s="89"/>
    </row>
    <row r="111" spans="3:11" s="13" customFormat="1" ht="14.25" x14ac:dyDescent="0.2">
      <c r="C111" s="14"/>
      <c r="D111" s="14"/>
      <c r="E111" s="14"/>
      <c r="F111" s="14"/>
      <c r="G111" s="14"/>
      <c r="H111" s="14"/>
      <c r="I111" s="14"/>
      <c r="J111" s="14"/>
      <c r="K111" s="89"/>
    </row>
    <row r="112" spans="3:11" s="13" customFormat="1" ht="14.25" x14ac:dyDescent="0.2">
      <c r="C112" s="14"/>
      <c r="D112" s="14"/>
      <c r="E112" s="14"/>
      <c r="F112" s="14"/>
      <c r="G112" s="14"/>
      <c r="H112" s="14"/>
      <c r="I112" s="14"/>
      <c r="J112" s="14"/>
      <c r="K112" s="89"/>
    </row>
    <row r="113" spans="3:11" s="13" customFormat="1" ht="14.25" x14ac:dyDescent="0.2">
      <c r="C113" s="14"/>
      <c r="D113" s="14"/>
      <c r="E113" s="14"/>
      <c r="F113" s="14"/>
      <c r="G113" s="14"/>
      <c r="H113" s="14"/>
      <c r="I113" s="14"/>
      <c r="J113" s="14"/>
      <c r="K113" s="89"/>
    </row>
    <row r="114" spans="3:11" s="13" customFormat="1" ht="14.25" x14ac:dyDescent="0.2">
      <c r="C114" s="14"/>
      <c r="D114" s="14"/>
      <c r="E114" s="14"/>
      <c r="F114" s="14"/>
      <c r="G114" s="14"/>
      <c r="H114" s="14"/>
      <c r="I114" s="14"/>
      <c r="J114" s="14"/>
      <c r="K114" s="89"/>
    </row>
    <row r="115" spans="3:11" s="13" customFormat="1" ht="14.25" x14ac:dyDescent="0.2">
      <c r="C115" s="14"/>
      <c r="D115" s="14"/>
      <c r="E115" s="14"/>
      <c r="F115" s="14"/>
      <c r="G115" s="14"/>
      <c r="H115" s="14"/>
      <c r="I115" s="14"/>
      <c r="J115" s="14"/>
      <c r="K115" s="89"/>
    </row>
    <row r="116" spans="3:11" s="13" customFormat="1" ht="14.25" x14ac:dyDescent="0.2">
      <c r="C116" s="14"/>
      <c r="D116" s="14"/>
      <c r="E116" s="14"/>
      <c r="F116" s="14"/>
      <c r="G116" s="14"/>
      <c r="H116" s="14"/>
      <c r="I116" s="14"/>
      <c r="J116" s="14"/>
      <c r="K116" s="89"/>
    </row>
    <row r="117" spans="3:11" s="13" customFormat="1" ht="14.25" x14ac:dyDescent="0.2">
      <c r="C117" s="14"/>
      <c r="D117" s="14"/>
      <c r="E117" s="14"/>
      <c r="F117" s="14"/>
      <c r="G117" s="14"/>
      <c r="H117" s="14"/>
      <c r="I117" s="14"/>
      <c r="J117" s="14"/>
      <c r="K117" s="89"/>
    </row>
    <row r="118" spans="3:11" s="13" customFormat="1" ht="14.25" x14ac:dyDescent="0.2">
      <c r="C118" s="14"/>
      <c r="D118" s="14"/>
      <c r="E118" s="14"/>
      <c r="F118" s="14"/>
      <c r="G118" s="14"/>
      <c r="H118" s="14"/>
      <c r="I118" s="14"/>
      <c r="J118" s="14"/>
      <c r="K118" s="89"/>
    </row>
    <row r="119" spans="3:11" s="13" customFormat="1" ht="14.25" x14ac:dyDescent="0.2">
      <c r="C119" s="14"/>
      <c r="D119" s="14"/>
      <c r="E119" s="14"/>
      <c r="F119" s="14"/>
      <c r="G119" s="14"/>
      <c r="H119" s="14"/>
      <c r="I119" s="14"/>
      <c r="J119" s="14"/>
      <c r="K119" s="89"/>
    </row>
    <row r="120" spans="3:11" s="13" customFormat="1" ht="14.25" x14ac:dyDescent="0.2">
      <c r="C120" s="14"/>
      <c r="D120" s="14"/>
      <c r="E120" s="14"/>
      <c r="F120" s="14"/>
      <c r="G120" s="14"/>
      <c r="H120" s="14"/>
      <c r="I120" s="14"/>
      <c r="J120" s="14"/>
      <c r="K120" s="89"/>
    </row>
    <row r="121" spans="3:11" s="13" customFormat="1" ht="14.25" x14ac:dyDescent="0.2">
      <c r="C121" s="14"/>
      <c r="D121" s="14"/>
      <c r="E121" s="14"/>
      <c r="F121" s="14"/>
      <c r="G121" s="14"/>
      <c r="H121" s="14"/>
      <c r="I121" s="14"/>
      <c r="J121" s="14"/>
      <c r="K121" s="89"/>
    </row>
    <row r="122" spans="3:11" s="13" customFormat="1" ht="14.25" x14ac:dyDescent="0.2">
      <c r="C122" s="14"/>
      <c r="D122" s="14"/>
      <c r="E122" s="14"/>
      <c r="F122" s="14"/>
      <c r="G122" s="14"/>
      <c r="H122" s="14"/>
      <c r="I122" s="14"/>
      <c r="J122" s="14"/>
      <c r="K122" s="89"/>
    </row>
    <row r="123" spans="3:11" s="13" customFormat="1" ht="14.25" x14ac:dyDescent="0.2">
      <c r="C123" s="14"/>
      <c r="D123" s="14"/>
      <c r="E123" s="14"/>
      <c r="F123" s="14"/>
      <c r="G123" s="14"/>
      <c r="H123" s="14"/>
      <c r="I123" s="14"/>
      <c r="J123" s="14"/>
      <c r="K123" s="89"/>
    </row>
    <row r="124" spans="3:11" s="13" customFormat="1" ht="14.25" x14ac:dyDescent="0.2">
      <c r="C124" s="14"/>
      <c r="D124" s="14"/>
      <c r="E124" s="14"/>
      <c r="F124" s="14"/>
      <c r="G124" s="14"/>
      <c r="H124" s="14"/>
      <c r="I124" s="14"/>
      <c r="J124" s="14"/>
      <c r="K124" s="89"/>
    </row>
    <row r="125" spans="3:11" s="13" customFormat="1" ht="14.25" x14ac:dyDescent="0.2">
      <c r="C125" s="14"/>
      <c r="D125" s="14"/>
      <c r="E125" s="14"/>
      <c r="F125" s="14"/>
      <c r="G125" s="14"/>
      <c r="H125" s="14"/>
      <c r="I125" s="14"/>
      <c r="J125" s="14"/>
      <c r="K125" s="89"/>
    </row>
    <row r="126" spans="3:11" s="13" customFormat="1" ht="14.25" x14ac:dyDescent="0.2">
      <c r="C126" s="14"/>
      <c r="D126" s="14"/>
      <c r="E126" s="14"/>
      <c r="F126" s="14"/>
      <c r="G126" s="14"/>
      <c r="H126" s="14"/>
      <c r="I126" s="14"/>
      <c r="J126" s="14"/>
      <c r="K126" s="89"/>
    </row>
    <row r="127" spans="3:11" s="13" customFormat="1" ht="14.25" x14ac:dyDescent="0.2">
      <c r="C127" s="14"/>
      <c r="D127" s="14"/>
      <c r="E127" s="14"/>
      <c r="F127" s="14"/>
      <c r="G127" s="14"/>
      <c r="H127" s="14"/>
      <c r="I127" s="14"/>
      <c r="J127" s="14"/>
      <c r="K127" s="89"/>
    </row>
    <row r="128" spans="3:11" s="13" customFormat="1" ht="14.25" x14ac:dyDescent="0.2">
      <c r="C128" s="14"/>
      <c r="D128" s="14"/>
      <c r="E128" s="14"/>
      <c r="F128" s="14"/>
      <c r="G128" s="14"/>
      <c r="H128" s="14"/>
      <c r="I128" s="14"/>
      <c r="J128" s="14"/>
      <c r="K128" s="89"/>
    </row>
    <row r="129" spans="1:11" s="13" customFormat="1" ht="14.25" x14ac:dyDescent="0.2">
      <c r="C129" s="14"/>
      <c r="D129" s="14"/>
      <c r="E129" s="14"/>
      <c r="F129" s="14"/>
      <c r="G129" s="14"/>
      <c r="H129" s="14"/>
      <c r="I129" s="14"/>
      <c r="J129" s="14"/>
      <c r="K129" s="89"/>
    </row>
    <row r="130" spans="1:11" s="13" customFormat="1" ht="14.25" x14ac:dyDescent="0.2">
      <c r="C130" s="14"/>
      <c r="D130" s="14"/>
      <c r="E130" s="14"/>
      <c r="F130" s="14"/>
      <c r="G130" s="14"/>
      <c r="H130" s="14"/>
      <c r="I130" s="14"/>
      <c r="J130" s="14"/>
      <c r="K130" s="89"/>
    </row>
    <row r="131" spans="1:11" s="12" customFormat="1" ht="14.25" x14ac:dyDescent="0.2">
      <c r="A131" s="13"/>
      <c r="B131" s="13"/>
      <c r="C131" s="14"/>
      <c r="D131" s="14"/>
      <c r="E131" s="14"/>
      <c r="F131" s="14"/>
      <c r="G131" s="14"/>
      <c r="H131" s="14"/>
      <c r="I131" s="14"/>
      <c r="J131" s="14"/>
      <c r="K131" s="88"/>
    </row>
    <row r="132" spans="1:11" s="12" customFormat="1" ht="14.25" x14ac:dyDescent="0.2">
      <c r="A132" s="13"/>
      <c r="B132" s="13"/>
      <c r="C132" s="14"/>
      <c r="D132" s="14"/>
      <c r="E132" s="14"/>
      <c r="F132" s="14"/>
      <c r="G132" s="14"/>
      <c r="H132" s="14"/>
      <c r="I132" s="14"/>
      <c r="J132" s="14"/>
      <c r="K132" s="88"/>
    </row>
    <row r="133" spans="1:11" s="12" customFormat="1" ht="14.25" x14ac:dyDescent="0.2">
      <c r="A133" s="13"/>
      <c r="B133" s="13"/>
      <c r="C133" s="14"/>
      <c r="D133" s="14"/>
      <c r="E133" s="14"/>
      <c r="F133" s="14"/>
      <c r="G133" s="14"/>
      <c r="H133" s="14"/>
      <c r="I133" s="14"/>
      <c r="J133" s="14"/>
      <c r="K133" s="88"/>
    </row>
    <row r="134" spans="1:11" s="12" customFormat="1" ht="14.25" x14ac:dyDescent="0.2">
      <c r="A134" s="13"/>
      <c r="B134" s="13"/>
      <c r="C134" s="14"/>
      <c r="D134" s="14"/>
      <c r="E134" s="14"/>
      <c r="F134" s="14"/>
      <c r="G134" s="14"/>
      <c r="H134" s="14"/>
      <c r="I134" s="14"/>
      <c r="J134" s="14"/>
      <c r="K134" s="88"/>
    </row>
    <row r="135" spans="1:11" s="12" customFormat="1" ht="14.25" x14ac:dyDescent="0.2">
      <c r="A135" s="13"/>
      <c r="B135" s="13"/>
      <c r="C135" s="14"/>
      <c r="D135" s="14"/>
      <c r="E135" s="14"/>
      <c r="F135" s="14"/>
      <c r="G135" s="14"/>
      <c r="H135" s="14"/>
      <c r="I135" s="14"/>
      <c r="J135" s="14"/>
      <c r="K135" s="88"/>
    </row>
    <row r="136" spans="1:11" s="12" customFormat="1" ht="14.25" x14ac:dyDescent="0.2">
      <c r="A136" s="13"/>
      <c r="B136" s="13"/>
      <c r="C136" s="14"/>
      <c r="D136" s="14"/>
      <c r="E136" s="14"/>
      <c r="F136" s="14"/>
      <c r="G136" s="14"/>
      <c r="H136" s="14"/>
      <c r="I136" s="14"/>
      <c r="J136" s="14"/>
      <c r="K136" s="88"/>
    </row>
    <row r="137" spans="1:11" s="12" customFormat="1" ht="14.25" x14ac:dyDescent="0.2">
      <c r="A137" s="13"/>
      <c r="B137" s="13"/>
      <c r="C137" s="14"/>
      <c r="D137" s="14"/>
      <c r="E137" s="14"/>
      <c r="F137" s="14"/>
      <c r="G137" s="14"/>
      <c r="H137" s="14"/>
      <c r="I137" s="14"/>
      <c r="J137" s="14"/>
      <c r="K137" s="88"/>
    </row>
    <row r="138" spans="1:11" s="12" customFormat="1" ht="14.25" x14ac:dyDescent="0.2">
      <c r="A138" s="13"/>
      <c r="B138" s="13"/>
      <c r="C138" s="14"/>
      <c r="D138" s="14"/>
      <c r="E138" s="14"/>
      <c r="F138" s="14"/>
      <c r="G138" s="14"/>
      <c r="H138" s="14"/>
      <c r="I138" s="14"/>
      <c r="J138" s="14"/>
      <c r="K138" s="88"/>
    </row>
    <row r="139" spans="1:11" s="12" customFormat="1" ht="14.25" x14ac:dyDescent="0.2">
      <c r="A139" s="13"/>
      <c r="B139" s="13"/>
      <c r="C139" s="14"/>
      <c r="D139" s="14"/>
      <c r="E139" s="14"/>
      <c r="F139" s="14"/>
      <c r="G139" s="14"/>
      <c r="H139" s="14"/>
      <c r="I139" s="14"/>
      <c r="J139" s="14"/>
      <c r="K139" s="88"/>
    </row>
    <row r="140" spans="1:11" s="12" customFormat="1" ht="14.25" x14ac:dyDescent="0.2">
      <c r="A140" s="13"/>
      <c r="B140" s="13"/>
      <c r="C140" s="14"/>
      <c r="D140" s="14"/>
      <c r="E140" s="14"/>
      <c r="F140" s="14"/>
      <c r="G140" s="14"/>
      <c r="H140" s="14"/>
      <c r="I140" s="14"/>
      <c r="J140" s="14"/>
      <c r="K140" s="88"/>
    </row>
    <row r="141" spans="1:11" s="12" customFormat="1" ht="14.25" x14ac:dyDescent="0.2">
      <c r="A141" s="13"/>
      <c r="B141" s="13"/>
      <c r="C141" s="14"/>
      <c r="D141" s="14"/>
      <c r="E141" s="14"/>
      <c r="F141" s="14"/>
      <c r="G141" s="14"/>
      <c r="H141" s="14"/>
      <c r="I141" s="14"/>
      <c r="J141" s="14"/>
      <c r="K141" s="88"/>
    </row>
    <row r="142" spans="1:11" s="12" customFormat="1" ht="14.25" x14ac:dyDescent="0.2">
      <c r="A142" s="13"/>
      <c r="B142" s="13"/>
      <c r="C142" s="14"/>
      <c r="D142" s="14"/>
      <c r="E142" s="14"/>
      <c r="F142" s="14"/>
      <c r="G142" s="14"/>
      <c r="H142" s="14"/>
      <c r="I142" s="14"/>
      <c r="J142" s="14"/>
      <c r="K142" s="88"/>
    </row>
    <row r="143" spans="1:11" s="12" customFormat="1" ht="14.25" x14ac:dyDescent="0.2">
      <c r="A143" s="13"/>
      <c r="B143" s="13"/>
      <c r="C143" s="14"/>
      <c r="D143" s="14"/>
      <c r="E143" s="14"/>
      <c r="F143" s="14"/>
      <c r="G143" s="14"/>
      <c r="H143" s="14"/>
      <c r="I143" s="14"/>
      <c r="J143" s="14"/>
      <c r="K143" s="88"/>
    </row>
    <row r="144" spans="1:11" s="12" customFormat="1" ht="14.25" x14ac:dyDescent="0.2">
      <c r="A144" s="13"/>
      <c r="B144" s="13"/>
      <c r="C144" s="14"/>
      <c r="D144" s="14"/>
      <c r="E144" s="14"/>
      <c r="F144" s="14"/>
      <c r="G144" s="14"/>
      <c r="H144" s="14"/>
      <c r="I144" s="14"/>
      <c r="J144" s="14"/>
      <c r="K144" s="88"/>
    </row>
    <row r="145" spans="1:11" s="12" customFormat="1" ht="14.25" x14ac:dyDescent="0.2">
      <c r="A145" s="13"/>
      <c r="B145" s="13"/>
      <c r="C145" s="14"/>
      <c r="D145" s="14"/>
      <c r="E145" s="14"/>
      <c r="F145" s="14"/>
      <c r="G145" s="14"/>
      <c r="H145" s="14"/>
      <c r="I145" s="14"/>
      <c r="J145" s="14"/>
      <c r="K145" s="88"/>
    </row>
    <row r="146" spans="1:11" s="12" customFormat="1" ht="14.25" x14ac:dyDescent="0.2">
      <c r="A146" s="13"/>
      <c r="B146" s="13"/>
      <c r="C146" s="14"/>
      <c r="D146" s="14"/>
      <c r="E146" s="14"/>
      <c r="F146" s="14"/>
      <c r="G146" s="14"/>
      <c r="H146" s="14"/>
      <c r="I146" s="14"/>
      <c r="J146" s="14"/>
      <c r="K146" s="88"/>
    </row>
    <row r="147" spans="1:11" s="12" customFormat="1" ht="14.25" x14ac:dyDescent="0.2">
      <c r="A147" s="13"/>
      <c r="B147" s="13"/>
      <c r="C147" s="14"/>
      <c r="D147" s="14"/>
      <c r="E147" s="14"/>
      <c r="F147" s="14"/>
      <c r="G147" s="14"/>
      <c r="H147" s="14"/>
      <c r="I147" s="14"/>
      <c r="J147" s="14"/>
      <c r="K147" s="88"/>
    </row>
    <row r="148" spans="1:11" s="12" customFormat="1" ht="14.25" x14ac:dyDescent="0.2">
      <c r="A148" s="13"/>
      <c r="B148" s="13"/>
      <c r="C148" s="14"/>
      <c r="D148" s="14"/>
      <c r="E148" s="14"/>
      <c r="F148" s="14"/>
      <c r="G148" s="14"/>
      <c r="H148" s="14"/>
      <c r="I148" s="14"/>
      <c r="J148" s="14"/>
      <c r="K148" s="88"/>
    </row>
    <row r="149" spans="1:11" s="12" customFormat="1" ht="14.25" x14ac:dyDescent="0.2">
      <c r="A149" s="13"/>
      <c r="B149" s="13"/>
      <c r="C149" s="14"/>
      <c r="D149" s="14"/>
      <c r="E149" s="14"/>
      <c r="F149" s="14"/>
      <c r="G149" s="14"/>
      <c r="H149" s="14"/>
      <c r="I149" s="14"/>
      <c r="J149" s="14"/>
      <c r="K149" s="88"/>
    </row>
    <row r="150" spans="1:11" s="12" customFormat="1" ht="14.25" x14ac:dyDescent="0.2">
      <c r="A150" s="13"/>
      <c r="B150" s="13"/>
      <c r="C150" s="14"/>
      <c r="D150" s="14"/>
      <c r="E150" s="14"/>
      <c r="F150" s="14"/>
      <c r="G150" s="14"/>
      <c r="H150" s="14"/>
      <c r="I150" s="14"/>
      <c r="J150" s="14"/>
      <c r="K150" s="88"/>
    </row>
    <row r="151" spans="1:11" s="12" customFormat="1" ht="14.25" x14ac:dyDescent="0.2">
      <c r="A151" s="13"/>
      <c r="B151" s="13"/>
      <c r="C151" s="14"/>
      <c r="D151" s="14"/>
      <c r="E151" s="14"/>
      <c r="F151" s="14"/>
      <c r="G151" s="14"/>
      <c r="H151" s="14"/>
      <c r="I151" s="14"/>
      <c r="J151" s="14"/>
      <c r="K151" s="88"/>
    </row>
    <row r="152" spans="1:11" s="12" customFormat="1" ht="14.25" x14ac:dyDescent="0.2">
      <c r="A152" s="13"/>
      <c r="B152" s="13"/>
      <c r="C152" s="14"/>
      <c r="D152" s="14"/>
      <c r="E152" s="14"/>
      <c r="F152" s="14"/>
      <c r="G152" s="14"/>
      <c r="H152" s="14"/>
      <c r="I152" s="14"/>
      <c r="J152" s="14"/>
      <c r="K152" s="88"/>
    </row>
    <row r="153" spans="1:11" s="12" customFormat="1" ht="14.25" x14ac:dyDescent="0.2">
      <c r="A153" s="13"/>
      <c r="B153" s="13"/>
      <c r="C153" s="14"/>
      <c r="D153" s="14"/>
      <c r="E153" s="14"/>
      <c r="F153" s="14"/>
      <c r="G153" s="14"/>
      <c r="H153" s="14"/>
      <c r="I153" s="14"/>
      <c r="J153" s="14"/>
      <c r="K153" s="88"/>
    </row>
    <row r="154" spans="1:11" s="12" customFormat="1" ht="14.25" x14ac:dyDescent="0.2">
      <c r="A154" s="13"/>
      <c r="B154" s="13"/>
      <c r="C154" s="14"/>
      <c r="D154" s="14"/>
      <c r="E154" s="14"/>
      <c r="F154" s="14"/>
      <c r="G154" s="14"/>
      <c r="H154" s="14"/>
      <c r="I154" s="14"/>
      <c r="J154" s="14"/>
      <c r="K154" s="88"/>
    </row>
    <row r="155" spans="1:11" s="12" customFormat="1" ht="14.25" x14ac:dyDescent="0.2">
      <c r="A155" s="13"/>
      <c r="B155" s="13"/>
      <c r="C155" s="14"/>
      <c r="D155" s="14"/>
      <c r="E155" s="14"/>
      <c r="F155" s="14"/>
      <c r="G155" s="14"/>
      <c r="H155" s="14"/>
      <c r="I155" s="14"/>
      <c r="J155" s="14"/>
      <c r="K155" s="88"/>
    </row>
    <row r="156" spans="1:11" s="12" customFormat="1" ht="14.25" x14ac:dyDescent="0.2">
      <c r="A156" s="13"/>
      <c r="B156" s="13"/>
      <c r="C156" s="14"/>
      <c r="D156" s="14"/>
      <c r="E156" s="14"/>
      <c r="F156" s="14"/>
      <c r="G156" s="14"/>
      <c r="H156" s="14"/>
      <c r="I156" s="14"/>
      <c r="J156" s="14"/>
      <c r="K156" s="88"/>
    </row>
    <row r="157" spans="1:11" s="12" customFormat="1" ht="14.25" x14ac:dyDescent="0.2">
      <c r="A157" s="13"/>
      <c r="B157" s="13"/>
      <c r="C157" s="14"/>
      <c r="D157" s="14"/>
      <c r="E157" s="14"/>
      <c r="F157" s="14"/>
      <c r="G157" s="14"/>
      <c r="H157" s="14"/>
      <c r="I157" s="14"/>
      <c r="J157" s="14"/>
      <c r="K157" s="88"/>
    </row>
    <row r="158" spans="1:11" s="12" customFormat="1" ht="14.25" x14ac:dyDescent="0.2">
      <c r="A158" s="13"/>
      <c r="B158" s="13"/>
      <c r="C158" s="14"/>
      <c r="D158" s="14"/>
      <c r="E158" s="14"/>
      <c r="F158" s="14"/>
      <c r="G158" s="14"/>
      <c r="H158" s="14"/>
      <c r="I158" s="14"/>
      <c r="J158" s="14"/>
      <c r="K158" s="88"/>
    </row>
    <row r="159" spans="1:11" s="12" customFormat="1" ht="14.25" x14ac:dyDescent="0.2">
      <c r="A159" s="13"/>
      <c r="B159" s="13"/>
      <c r="C159" s="14"/>
      <c r="D159" s="14"/>
      <c r="E159" s="14"/>
      <c r="F159" s="14"/>
      <c r="G159" s="14"/>
      <c r="H159" s="14"/>
      <c r="I159" s="14"/>
      <c r="J159" s="14"/>
      <c r="K159" s="88"/>
    </row>
    <row r="160" spans="1:11" s="12" customFormat="1" ht="14.25" x14ac:dyDescent="0.2">
      <c r="A160" s="13"/>
      <c r="B160" s="13"/>
      <c r="C160" s="14"/>
      <c r="D160" s="14"/>
      <c r="E160" s="14"/>
      <c r="F160" s="14"/>
      <c r="G160" s="14"/>
      <c r="H160" s="14"/>
      <c r="I160" s="14"/>
      <c r="J160" s="14"/>
      <c r="K160" s="88"/>
    </row>
    <row r="161" spans="1:11" s="12" customFormat="1" ht="14.25" x14ac:dyDescent="0.2">
      <c r="A161" s="13"/>
      <c r="B161" s="13"/>
      <c r="C161" s="14"/>
      <c r="D161" s="14"/>
      <c r="E161" s="14"/>
      <c r="F161" s="14"/>
      <c r="G161" s="14"/>
      <c r="H161" s="14"/>
      <c r="I161" s="14"/>
      <c r="J161" s="14"/>
      <c r="K161" s="88"/>
    </row>
    <row r="162" spans="1:11" s="12" customFormat="1" ht="14.25" x14ac:dyDescent="0.2">
      <c r="A162" s="13"/>
      <c r="B162" s="13"/>
      <c r="C162" s="14"/>
      <c r="D162" s="14"/>
      <c r="E162" s="14"/>
      <c r="F162" s="14"/>
      <c r="G162" s="14"/>
      <c r="H162" s="14"/>
      <c r="I162" s="14"/>
      <c r="J162" s="14"/>
      <c r="K162" s="88"/>
    </row>
    <row r="163" spans="1:11" s="12" customFormat="1" ht="14.25" x14ac:dyDescent="0.2">
      <c r="A163" s="13"/>
      <c r="B163" s="13"/>
      <c r="C163" s="14"/>
      <c r="D163" s="14"/>
      <c r="E163" s="14"/>
      <c r="F163" s="14"/>
      <c r="G163" s="14"/>
      <c r="H163" s="14"/>
      <c r="I163" s="14"/>
      <c r="J163" s="14"/>
      <c r="K163" s="88"/>
    </row>
    <row r="164" spans="1:11" s="12" customFormat="1" ht="14.25" x14ac:dyDescent="0.2">
      <c r="A164" s="13"/>
      <c r="B164" s="13"/>
      <c r="C164" s="14"/>
      <c r="D164" s="14"/>
      <c r="E164" s="14"/>
      <c r="F164" s="14"/>
      <c r="G164" s="14"/>
      <c r="H164" s="14"/>
      <c r="I164" s="14"/>
      <c r="J164" s="14"/>
      <c r="K164" s="88"/>
    </row>
    <row r="165" spans="1:11" s="12" customFormat="1" ht="14.25" x14ac:dyDescent="0.2">
      <c r="A165" s="13"/>
      <c r="B165" s="13"/>
      <c r="C165" s="14"/>
      <c r="D165" s="14"/>
      <c r="E165" s="14"/>
      <c r="F165" s="14"/>
      <c r="G165" s="14"/>
      <c r="H165" s="14"/>
      <c r="I165" s="14"/>
      <c r="J165" s="14"/>
      <c r="K165" s="88"/>
    </row>
    <row r="166" spans="1:11" s="12" customFormat="1" ht="14.25" x14ac:dyDescent="0.2">
      <c r="A166" s="13"/>
      <c r="B166" s="13"/>
      <c r="C166" s="14"/>
      <c r="D166" s="14"/>
      <c r="E166" s="14"/>
      <c r="F166" s="14"/>
      <c r="G166" s="14"/>
      <c r="H166" s="14"/>
      <c r="I166" s="14"/>
      <c r="J166" s="14"/>
      <c r="K166" s="88"/>
    </row>
    <row r="167" spans="1:11" s="12" customFormat="1" ht="14.25" x14ac:dyDescent="0.2">
      <c r="A167" s="13"/>
      <c r="B167" s="13"/>
      <c r="C167" s="14"/>
      <c r="D167" s="14"/>
      <c r="E167" s="14"/>
      <c r="F167" s="14"/>
      <c r="G167" s="14"/>
      <c r="H167" s="14"/>
      <c r="I167" s="14"/>
      <c r="J167" s="14"/>
      <c r="K167" s="88"/>
    </row>
    <row r="168" spans="1:11" s="12" customFormat="1" ht="14.25" x14ac:dyDescent="0.2">
      <c r="A168" s="13"/>
      <c r="B168" s="13"/>
      <c r="C168" s="14"/>
      <c r="D168" s="14"/>
      <c r="E168" s="14"/>
      <c r="F168" s="14"/>
      <c r="G168" s="14"/>
      <c r="H168" s="14"/>
      <c r="I168" s="14"/>
      <c r="J168" s="14"/>
      <c r="K168" s="88"/>
    </row>
    <row r="169" spans="1:11" s="12" customFormat="1" ht="14.25" x14ac:dyDescent="0.2">
      <c r="A169" s="13"/>
      <c r="B169" s="13"/>
      <c r="C169" s="14"/>
      <c r="D169" s="14"/>
      <c r="E169" s="14"/>
      <c r="F169" s="14"/>
      <c r="G169" s="14"/>
      <c r="H169" s="14"/>
      <c r="I169" s="14"/>
      <c r="J169" s="14"/>
      <c r="K169" s="88"/>
    </row>
    <row r="170" spans="1:11" s="12" customFormat="1" ht="14.25" x14ac:dyDescent="0.2">
      <c r="A170" s="13"/>
      <c r="B170" s="13"/>
      <c r="C170" s="14"/>
      <c r="D170" s="14"/>
      <c r="E170" s="14"/>
      <c r="F170" s="14"/>
      <c r="G170" s="14"/>
      <c r="H170" s="14"/>
      <c r="I170" s="14"/>
      <c r="J170" s="14"/>
      <c r="K170" s="88"/>
    </row>
    <row r="171" spans="1:11" ht="14.25" x14ac:dyDescent="0.2">
      <c r="A171" s="8"/>
      <c r="B171" s="8"/>
    </row>
    <row r="172" spans="1:11" ht="14.25" x14ac:dyDescent="0.2">
      <c r="A172" s="8"/>
      <c r="B172" s="8"/>
    </row>
    <row r="173" spans="1:11" ht="14.25" x14ac:dyDescent="0.2">
      <c r="A173" s="8"/>
      <c r="B173" s="8"/>
    </row>
    <row r="174" spans="1:11" ht="14.25" x14ac:dyDescent="0.2">
      <c r="A174" s="8"/>
      <c r="B174" s="8"/>
    </row>
    <row r="175" spans="1:11" ht="14.25" x14ac:dyDescent="0.2">
      <c r="A175" s="8"/>
      <c r="B175" s="8"/>
    </row>
    <row r="176" spans="1:11" ht="14.25" x14ac:dyDescent="0.2">
      <c r="A176" s="8"/>
      <c r="B176" s="8"/>
    </row>
    <row r="177" spans="1:2" ht="14.25" x14ac:dyDescent="0.2">
      <c r="A177" s="8"/>
      <c r="B177" s="8"/>
    </row>
    <row r="178" spans="1:2" ht="14.25" x14ac:dyDescent="0.2">
      <c r="A178" s="8"/>
      <c r="B178" s="8"/>
    </row>
    <row r="179" spans="1:2" ht="14.25" x14ac:dyDescent="0.2">
      <c r="A179" s="8"/>
      <c r="B179" s="8"/>
    </row>
    <row r="180" spans="1:2" ht="14.25" x14ac:dyDescent="0.2">
      <c r="A180" s="8"/>
      <c r="B180" s="8"/>
    </row>
    <row r="181" spans="1:2" ht="14.25" x14ac:dyDescent="0.2">
      <c r="A181" s="8"/>
      <c r="B181" s="8"/>
    </row>
    <row r="182" spans="1:2" ht="14.25" x14ac:dyDescent="0.2">
      <c r="A182" s="8"/>
      <c r="B182" s="8"/>
    </row>
    <row r="183" spans="1:2" ht="14.25" x14ac:dyDescent="0.2">
      <c r="A183" s="8"/>
      <c r="B183" s="8"/>
    </row>
    <row r="184" spans="1:2" ht="14.25" x14ac:dyDescent="0.2">
      <c r="A184" s="8"/>
      <c r="B184" s="8"/>
    </row>
    <row r="185" spans="1:2" ht="14.25" x14ac:dyDescent="0.2">
      <c r="A185" s="8"/>
      <c r="B185" s="8"/>
    </row>
    <row r="186" spans="1:2" ht="14.25" x14ac:dyDescent="0.2">
      <c r="A186" s="8"/>
      <c r="B186" s="8"/>
    </row>
    <row r="187" spans="1:2" ht="14.25" x14ac:dyDescent="0.2">
      <c r="A187" s="8"/>
      <c r="B187" s="8"/>
    </row>
    <row r="188" spans="1:2" ht="14.25" x14ac:dyDescent="0.2">
      <c r="A188" s="8"/>
      <c r="B188" s="8"/>
    </row>
    <row r="189" spans="1:2" ht="14.25" x14ac:dyDescent="0.2">
      <c r="A189" s="8"/>
      <c r="B189" s="8"/>
    </row>
    <row r="190" spans="1:2" ht="14.25" x14ac:dyDescent="0.2">
      <c r="A190" s="8"/>
      <c r="B190" s="8"/>
    </row>
    <row r="191" spans="1:2" ht="14.25" x14ac:dyDescent="0.2">
      <c r="A191" s="8"/>
      <c r="B191" s="8"/>
    </row>
    <row r="192" spans="1:2" ht="14.25" x14ac:dyDescent="0.2">
      <c r="A192" s="8"/>
      <c r="B192" s="8"/>
    </row>
    <row r="193" spans="1:2" ht="14.25" x14ac:dyDescent="0.2">
      <c r="A193" s="8"/>
      <c r="B193" s="8"/>
    </row>
    <row r="194" spans="1:2" ht="14.25" x14ac:dyDescent="0.2">
      <c r="A194" s="8"/>
      <c r="B194" s="8"/>
    </row>
    <row r="195" spans="1:2" ht="14.25" x14ac:dyDescent="0.2">
      <c r="A195" s="8"/>
      <c r="B195" s="8"/>
    </row>
    <row r="196" spans="1:2" ht="14.25" x14ac:dyDescent="0.2">
      <c r="A196" s="8"/>
      <c r="B196" s="8"/>
    </row>
    <row r="197" spans="1:2" ht="14.25" x14ac:dyDescent="0.2">
      <c r="A197" s="8"/>
      <c r="B197" s="8"/>
    </row>
    <row r="198" spans="1:2" ht="14.25" x14ac:dyDescent="0.2">
      <c r="A198" s="8"/>
      <c r="B198" s="8"/>
    </row>
    <row r="199" spans="1:2" ht="14.25" x14ac:dyDescent="0.2">
      <c r="A199" s="8"/>
      <c r="B199" s="8"/>
    </row>
    <row r="200" spans="1:2" ht="14.25" x14ac:dyDescent="0.2">
      <c r="A200" s="8"/>
      <c r="B200" s="8"/>
    </row>
    <row r="201" spans="1:2" ht="14.25" x14ac:dyDescent="0.2">
      <c r="A201" s="8"/>
      <c r="B201" s="8"/>
    </row>
    <row r="202" spans="1:2" ht="14.25" x14ac:dyDescent="0.2">
      <c r="A202" s="8"/>
      <c r="B202" s="8"/>
    </row>
    <row r="203" spans="1:2" ht="14.25" x14ac:dyDescent="0.2">
      <c r="A203" s="8"/>
      <c r="B203" s="8"/>
    </row>
    <row r="204" spans="1:2" ht="14.25" x14ac:dyDescent="0.2">
      <c r="A204" s="8"/>
      <c r="B204" s="8"/>
    </row>
    <row r="205" spans="1:2" ht="14.25" x14ac:dyDescent="0.2">
      <c r="A205" s="8"/>
      <c r="B205" s="8"/>
    </row>
    <row r="206" spans="1:2" ht="14.25" x14ac:dyDescent="0.2">
      <c r="A206" s="8"/>
      <c r="B206" s="8"/>
    </row>
    <row r="207" spans="1:2" ht="14.25" x14ac:dyDescent="0.2">
      <c r="A207" s="8"/>
      <c r="B207" s="8"/>
    </row>
    <row r="208" spans="1:2" ht="14.25" x14ac:dyDescent="0.2">
      <c r="A208" s="8"/>
      <c r="B208" s="8"/>
    </row>
    <row r="209" spans="1:2" ht="14.25" x14ac:dyDescent="0.2">
      <c r="A209" s="8"/>
      <c r="B209" s="8"/>
    </row>
    <row r="210" spans="1:2" ht="14.25" x14ac:dyDescent="0.2">
      <c r="A210" s="8"/>
      <c r="B210" s="8"/>
    </row>
    <row r="211" spans="1:2" ht="14.25" x14ac:dyDescent="0.2">
      <c r="A211" s="8"/>
      <c r="B211" s="8"/>
    </row>
    <row r="212" spans="1:2" ht="14.25" x14ac:dyDescent="0.2">
      <c r="A212" s="8"/>
      <c r="B212" s="8"/>
    </row>
    <row r="213" spans="1:2" ht="14.25" x14ac:dyDescent="0.2">
      <c r="A213" s="8"/>
      <c r="B213" s="8"/>
    </row>
    <row r="214" spans="1:2" ht="14.25" x14ac:dyDescent="0.2">
      <c r="A214" s="8"/>
      <c r="B214" s="8"/>
    </row>
    <row r="215" spans="1:2" ht="14.25" x14ac:dyDescent="0.2">
      <c r="A215" s="8"/>
      <c r="B215" s="8"/>
    </row>
    <row r="216" spans="1:2" ht="14.25" x14ac:dyDescent="0.2">
      <c r="A216" s="8"/>
      <c r="B216" s="8"/>
    </row>
    <row r="217" spans="1:2" ht="14.25" x14ac:dyDescent="0.2">
      <c r="A217" s="8"/>
      <c r="B217" s="8"/>
    </row>
    <row r="218" spans="1:2" ht="14.25" x14ac:dyDescent="0.2">
      <c r="A218" s="8"/>
      <c r="B218" s="8"/>
    </row>
    <row r="219" spans="1:2" ht="14.25" x14ac:dyDescent="0.2">
      <c r="A219" s="8"/>
      <c r="B219" s="8"/>
    </row>
    <row r="220" spans="1:2" ht="14.25" x14ac:dyDescent="0.2">
      <c r="A220" s="8"/>
      <c r="B220" s="8"/>
    </row>
    <row r="221" spans="1:2" ht="14.25" x14ac:dyDescent="0.2">
      <c r="A221" s="8"/>
      <c r="B221" s="8"/>
    </row>
    <row r="222" spans="1:2" ht="14.25" x14ac:dyDescent="0.2">
      <c r="A222" s="8"/>
      <c r="B222" s="8"/>
    </row>
    <row r="223" spans="1:2" ht="14.25" x14ac:dyDescent="0.2">
      <c r="A223" s="8"/>
      <c r="B223" s="8"/>
    </row>
    <row r="224" spans="1:2" ht="14.25" x14ac:dyDescent="0.2">
      <c r="A224" s="8"/>
      <c r="B224" s="8"/>
    </row>
    <row r="225" spans="1:2" ht="14.25" x14ac:dyDescent="0.2">
      <c r="A225" s="8"/>
      <c r="B225" s="8"/>
    </row>
    <row r="226" spans="1:2" ht="14.25" x14ac:dyDescent="0.2">
      <c r="A226" s="8"/>
      <c r="B226" s="8"/>
    </row>
    <row r="227" spans="1:2" ht="14.25" x14ac:dyDescent="0.2">
      <c r="A227" s="8"/>
      <c r="B227" s="8"/>
    </row>
    <row r="228" spans="1:2" ht="14.25" x14ac:dyDescent="0.2">
      <c r="A228" s="8"/>
      <c r="B228" s="8"/>
    </row>
    <row r="229" spans="1:2" ht="14.25" x14ac:dyDescent="0.2">
      <c r="A229" s="8"/>
      <c r="B229" s="8"/>
    </row>
    <row r="230" spans="1:2" ht="14.25" x14ac:dyDescent="0.2">
      <c r="A230" s="8"/>
      <c r="B230" s="8"/>
    </row>
    <row r="231" spans="1:2" ht="14.25" x14ac:dyDescent="0.2">
      <c r="A231" s="8"/>
      <c r="B231" s="8"/>
    </row>
    <row r="232" spans="1:2" ht="14.25" x14ac:dyDescent="0.2">
      <c r="A232" s="8"/>
      <c r="B232" s="8"/>
    </row>
    <row r="233" spans="1:2" ht="14.25" x14ac:dyDescent="0.2">
      <c r="A233" s="8"/>
      <c r="B233" s="8"/>
    </row>
    <row r="234" spans="1:2" ht="14.25" x14ac:dyDescent="0.2">
      <c r="A234" s="8"/>
      <c r="B234" s="8"/>
    </row>
    <row r="235" spans="1:2" ht="14.25" x14ac:dyDescent="0.2">
      <c r="A235" s="8"/>
      <c r="B235" s="8"/>
    </row>
    <row r="236" spans="1:2" ht="14.25" x14ac:dyDescent="0.2">
      <c r="A236" s="8"/>
      <c r="B236" s="8"/>
    </row>
    <row r="237" spans="1:2" ht="14.25" x14ac:dyDescent="0.2">
      <c r="A237" s="8"/>
      <c r="B237" s="8"/>
    </row>
    <row r="238" spans="1:2" ht="14.25" x14ac:dyDescent="0.2">
      <c r="A238" s="8"/>
      <c r="B238" s="8"/>
    </row>
    <row r="239" spans="1:2" ht="14.25" x14ac:dyDescent="0.2">
      <c r="A239" s="8"/>
      <c r="B239" s="8"/>
    </row>
    <row r="240" spans="1:2" ht="14.25" x14ac:dyDescent="0.2">
      <c r="A240" s="8"/>
      <c r="B240" s="8"/>
    </row>
    <row r="241" spans="1:2" ht="14.25" x14ac:dyDescent="0.2">
      <c r="A241" s="8"/>
      <c r="B241" s="8"/>
    </row>
    <row r="242" spans="1:2" ht="14.25" x14ac:dyDescent="0.2">
      <c r="A242" s="8"/>
      <c r="B242" s="8"/>
    </row>
    <row r="243" spans="1:2" ht="14.25" x14ac:dyDescent="0.2">
      <c r="A243" s="8"/>
      <c r="B243" s="8"/>
    </row>
    <row r="244" spans="1:2" ht="14.25" x14ac:dyDescent="0.2">
      <c r="A244" s="8"/>
      <c r="B244" s="8"/>
    </row>
    <row r="245" spans="1:2" ht="14.25" x14ac:dyDescent="0.2">
      <c r="A245" s="8"/>
      <c r="B245" s="8"/>
    </row>
    <row r="246" spans="1:2" ht="14.25" x14ac:dyDescent="0.2">
      <c r="A246" s="8"/>
      <c r="B246" s="8"/>
    </row>
    <row r="247" spans="1:2" ht="14.25" x14ac:dyDescent="0.2">
      <c r="A247" s="8"/>
      <c r="B247" s="8"/>
    </row>
    <row r="248" spans="1:2" ht="14.25" x14ac:dyDescent="0.2">
      <c r="A248" s="8"/>
      <c r="B248" s="8"/>
    </row>
    <row r="249" spans="1:2" ht="14.25" x14ac:dyDescent="0.2">
      <c r="A249" s="8"/>
      <c r="B249" s="8"/>
    </row>
    <row r="250" spans="1:2" ht="14.25" x14ac:dyDescent="0.2">
      <c r="A250" s="8"/>
      <c r="B250" s="8"/>
    </row>
    <row r="251" spans="1:2" ht="14.25" x14ac:dyDescent="0.2">
      <c r="A251" s="8"/>
      <c r="B251" s="8"/>
    </row>
    <row r="252" spans="1:2" ht="14.25" x14ac:dyDescent="0.2">
      <c r="A252" s="8"/>
      <c r="B252" s="8"/>
    </row>
    <row r="253" spans="1:2" ht="14.25" x14ac:dyDescent="0.2">
      <c r="A253" s="10"/>
      <c r="B253" s="8"/>
    </row>
    <row r="254" spans="1:2" ht="14.25" x14ac:dyDescent="0.2">
      <c r="A254" s="10"/>
      <c r="B254" s="8"/>
    </row>
    <row r="255" spans="1:2" ht="14.25" x14ac:dyDescent="0.2">
      <c r="A255" s="10"/>
      <c r="B255" s="8"/>
    </row>
    <row r="256" spans="1:2" ht="14.25" x14ac:dyDescent="0.2">
      <c r="A256" s="10"/>
      <c r="B256" s="8"/>
    </row>
    <row r="257" spans="1:2" ht="14.25" x14ac:dyDescent="0.2">
      <c r="A257" s="10"/>
      <c r="B257" s="8"/>
    </row>
    <row r="258" spans="1:2" ht="14.25" x14ac:dyDescent="0.2">
      <c r="A258" s="10"/>
      <c r="B258" s="8"/>
    </row>
    <row r="259" spans="1:2" ht="14.25" x14ac:dyDescent="0.2">
      <c r="A259" s="10"/>
      <c r="B259" s="8"/>
    </row>
    <row r="260" spans="1:2" ht="14.25" x14ac:dyDescent="0.2">
      <c r="A260" s="10"/>
      <c r="B260" s="8"/>
    </row>
    <row r="261" spans="1:2" ht="14.25" x14ac:dyDescent="0.2">
      <c r="A261" s="10"/>
      <c r="B261" s="8"/>
    </row>
    <row r="262" spans="1:2" ht="14.25" x14ac:dyDescent="0.2">
      <c r="A262" s="10"/>
      <c r="B262" s="8"/>
    </row>
    <row r="263" spans="1:2" ht="14.25" x14ac:dyDescent="0.2">
      <c r="A263" s="10"/>
      <c r="B263" s="8"/>
    </row>
    <row r="264" spans="1:2" ht="14.25" x14ac:dyDescent="0.2">
      <c r="A264" s="10"/>
      <c r="B264" s="8"/>
    </row>
    <row r="265" spans="1:2" ht="14.25" x14ac:dyDescent="0.2">
      <c r="A265" s="10"/>
      <c r="B265" s="8"/>
    </row>
    <row r="266" spans="1:2" ht="14.25" x14ac:dyDescent="0.2">
      <c r="A266" s="10"/>
      <c r="B266" s="8"/>
    </row>
    <row r="267" spans="1:2" ht="14.25" x14ac:dyDescent="0.2">
      <c r="A267" s="10"/>
      <c r="B267" s="8"/>
    </row>
    <row r="268" spans="1:2" ht="14.25" x14ac:dyDescent="0.2">
      <c r="A268" s="10"/>
      <c r="B268" s="8"/>
    </row>
    <row r="269" spans="1:2" ht="14.25" x14ac:dyDescent="0.2">
      <c r="A269" s="10"/>
      <c r="B269" s="8"/>
    </row>
    <row r="270" spans="1:2" ht="14.25" x14ac:dyDescent="0.2">
      <c r="A270" s="10"/>
      <c r="B270" s="8"/>
    </row>
    <row r="271" spans="1:2" ht="14.25" x14ac:dyDescent="0.2">
      <c r="A271" s="10"/>
      <c r="B271" s="8"/>
    </row>
    <row r="272" spans="1:2" ht="14.25" x14ac:dyDescent="0.2">
      <c r="A272" s="10"/>
      <c r="B272" s="8"/>
    </row>
    <row r="273" spans="1:2" ht="14.25" x14ac:dyDescent="0.2">
      <c r="A273" s="10"/>
      <c r="B273" s="8"/>
    </row>
    <row r="274" spans="1:2" ht="14.25" x14ac:dyDescent="0.2">
      <c r="A274" s="10"/>
      <c r="B274" s="8"/>
    </row>
    <row r="275" spans="1:2" ht="14.25" x14ac:dyDescent="0.2">
      <c r="A275" s="10"/>
      <c r="B275" s="8"/>
    </row>
    <row r="276" spans="1:2" ht="14.25" x14ac:dyDescent="0.2">
      <c r="A276" s="10"/>
      <c r="B276" s="8"/>
    </row>
    <row r="277" spans="1:2" ht="14.25" x14ac:dyDescent="0.2">
      <c r="A277" s="10"/>
      <c r="B277" s="8"/>
    </row>
    <row r="278" spans="1:2" ht="14.25" x14ac:dyDescent="0.2">
      <c r="A278" s="10"/>
      <c r="B278" s="8"/>
    </row>
    <row r="279" spans="1:2" ht="14.25" x14ac:dyDescent="0.2">
      <c r="A279" s="10"/>
      <c r="B279" s="8"/>
    </row>
    <row r="280" spans="1:2" ht="14.25" x14ac:dyDescent="0.2">
      <c r="A280" s="10"/>
      <c r="B280" s="8"/>
    </row>
    <row r="281" spans="1:2" ht="14.25" x14ac:dyDescent="0.2">
      <c r="A281" s="10"/>
      <c r="B281" s="8"/>
    </row>
    <row r="282" spans="1:2" ht="14.25" x14ac:dyDescent="0.2">
      <c r="A282" s="10"/>
      <c r="B282" s="8"/>
    </row>
    <row r="283" spans="1:2" ht="14.25" x14ac:dyDescent="0.2">
      <c r="A283" s="10"/>
      <c r="B283" s="8"/>
    </row>
    <row r="284" spans="1:2" ht="14.25" x14ac:dyDescent="0.2">
      <c r="A284" s="10"/>
      <c r="B284" s="8"/>
    </row>
    <row r="285" spans="1:2" ht="14.25" x14ac:dyDescent="0.2">
      <c r="A285" s="10"/>
      <c r="B285" s="8"/>
    </row>
    <row r="286" spans="1:2" ht="14.25" x14ac:dyDescent="0.2">
      <c r="A286" s="10"/>
      <c r="B286" s="8"/>
    </row>
    <row r="287" spans="1:2" ht="14.25" x14ac:dyDescent="0.2">
      <c r="A287" s="10"/>
      <c r="B287" s="8"/>
    </row>
    <row r="288" spans="1:2" ht="14.25" x14ac:dyDescent="0.2">
      <c r="A288" s="10"/>
      <c r="B288" s="8"/>
    </row>
    <row r="289" spans="1:2" ht="14.25" x14ac:dyDescent="0.2">
      <c r="A289" s="10"/>
      <c r="B289" s="8"/>
    </row>
    <row r="290" spans="1:2" ht="14.25" x14ac:dyDescent="0.2">
      <c r="A290" s="10"/>
      <c r="B290" s="8"/>
    </row>
    <row r="291" spans="1:2" ht="14.25" x14ac:dyDescent="0.2">
      <c r="A291" s="10"/>
      <c r="B291" s="8"/>
    </row>
    <row r="292" spans="1:2" ht="14.25" x14ac:dyDescent="0.2">
      <c r="A292" s="10"/>
      <c r="B292" s="8"/>
    </row>
    <row r="293" spans="1:2" ht="14.25" x14ac:dyDescent="0.2">
      <c r="A293" s="10"/>
      <c r="B293" s="8"/>
    </row>
    <row r="294" spans="1:2" ht="14.25" x14ac:dyDescent="0.2">
      <c r="A294" s="10"/>
      <c r="B294" s="8"/>
    </row>
    <row r="295" spans="1:2" ht="14.25" x14ac:dyDescent="0.2">
      <c r="A295" s="10"/>
      <c r="B295" s="8"/>
    </row>
    <row r="296" spans="1:2" ht="14.25" x14ac:dyDescent="0.2">
      <c r="A296" s="10"/>
      <c r="B296" s="8"/>
    </row>
    <row r="297" spans="1:2" ht="14.25" x14ac:dyDescent="0.2">
      <c r="A297" s="10"/>
      <c r="B297" s="8"/>
    </row>
    <row r="298" spans="1:2" ht="14.25" x14ac:dyDescent="0.2">
      <c r="A298" s="10"/>
      <c r="B298" s="8"/>
    </row>
    <row r="299" spans="1:2" ht="14.25" x14ac:dyDescent="0.2">
      <c r="A299" s="10"/>
      <c r="B299" s="8"/>
    </row>
    <row r="300" spans="1:2" ht="14.25" x14ac:dyDescent="0.2">
      <c r="A300" s="10"/>
      <c r="B300" s="8"/>
    </row>
    <row r="301" spans="1:2" ht="14.25" x14ac:dyDescent="0.2">
      <c r="A301" s="10"/>
      <c r="B301" s="8"/>
    </row>
    <row r="302" spans="1:2" ht="14.25" x14ac:dyDescent="0.2">
      <c r="A302" s="10"/>
      <c r="B302" s="8"/>
    </row>
    <row r="303" spans="1:2" ht="14.25" x14ac:dyDescent="0.2">
      <c r="A303" s="10"/>
      <c r="B303" s="8"/>
    </row>
    <row r="304" spans="1:2" ht="14.25" x14ac:dyDescent="0.2">
      <c r="A304" s="10"/>
      <c r="B304" s="8"/>
    </row>
    <row r="305" spans="1:2" ht="14.25" x14ac:dyDescent="0.2">
      <c r="A305" s="10"/>
      <c r="B305" s="8"/>
    </row>
    <row r="306" spans="1:2" ht="14.25" x14ac:dyDescent="0.2">
      <c r="A306" s="10"/>
      <c r="B306" s="8"/>
    </row>
    <row r="307" spans="1:2" ht="14.25" x14ac:dyDescent="0.2">
      <c r="A307" s="10"/>
      <c r="B307" s="8"/>
    </row>
    <row r="308" spans="1:2" ht="14.25" x14ac:dyDescent="0.2">
      <c r="A308" s="10"/>
      <c r="B308" s="8"/>
    </row>
    <row r="309" spans="1:2" ht="14.25" x14ac:dyDescent="0.2">
      <c r="A309" s="10"/>
      <c r="B309" s="8"/>
    </row>
    <row r="310" spans="1:2" ht="14.25" x14ac:dyDescent="0.2">
      <c r="A310" s="10"/>
      <c r="B310" s="8"/>
    </row>
    <row r="311" spans="1:2" ht="14.25" x14ac:dyDescent="0.2">
      <c r="A311" s="10"/>
      <c r="B311" s="8"/>
    </row>
    <row r="312" spans="1:2" ht="14.25" x14ac:dyDescent="0.2">
      <c r="A312" s="10"/>
      <c r="B312" s="8"/>
    </row>
    <row r="313" spans="1:2" ht="14.25" x14ac:dyDescent="0.2">
      <c r="A313" s="10"/>
      <c r="B313" s="8"/>
    </row>
    <row r="314" spans="1:2" ht="14.25" x14ac:dyDescent="0.2">
      <c r="A314" s="10"/>
      <c r="B314" s="8"/>
    </row>
    <row r="315" spans="1:2" ht="14.25" x14ac:dyDescent="0.2">
      <c r="A315" s="10"/>
      <c r="B315" s="8"/>
    </row>
    <row r="316" spans="1:2" ht="14.25" x14ac:dyDescent="0.2">
      <c r="A316" s="10"/>
      <c r="B316" s="8"/>
    </row>
    <row r="317" spans="1:2" ht="14.25" x14ac:dyDescent="0.2">
      <c r="A317" s="10"/>
      <c r="B317" s="8"/>
    </row>
    <row r="318" spans="1:2" ht="14.25" x14ac:dyDescent="0.2">
      <c r="A318" s="10"/>
      <c r="B318" s="8"/>
    </row>
    <row r="319" spans="1:2" ht="14.25" x14ac:dyDescent="0.2">
      <c r="A319" s="10"/>
      <c r="B319" s="8"/>
    </row>
    <row r="320" spans="1:2" ht="14.25" x14ac:dyDescent="0.2">
      <c r="A320" s="10"/>
      <c r="B320" s="8"/>
    </row>
    <row r="321" spans="1:2" ht="14.25" x14ac:dyDescent="0.2">
      <c r="A321" s="10"/>
      <c r="B321" s="8"/>
    </row>
    <row r="322" spans="1:2" ht="14.25" x14ac:dyDescent="0.2">
      <c r="A322" s="10"/>
      <c r="B322" s="8"/>
    </row>
    <row r="323" spans="1:2" ht="14.25" x14ac:dyDescent="0.2">
      <c r="A323" s="10"/>
      <c r="B323" s="8"/>
    </row>
    <row r="324" spans="1:2" ht="14.25" x14ac:dyDescent="0.2">
      <c r="A324" s="10"/>
      <c r="B324" s="8"/>
    </row>
    <row r="325" spans="1:2" ht="14.25" x14ac:dyDescent="0.2">
      <c r="A325" s="10"/>
      <c r="B325" s="8"/>
    </row>
    <row r="326" spans="1:2" ht="14.25" x14ac:dyDescent="0.2">
      <c r="A326" s="10"/>
      <c r="B326" s="8"/>
    </row>
    <row r="327" spans="1:2" ht="14.25" x14ac:dyDescent="0.2">
      <c r="A327" s="10"/>
      <c r="B327" s="8"/>
    </row>
    <row r="328" spans="1:2" ht="14.25" x14ac:dyDescent="0.2">
      <c r="A328" s="10"/>
      <c r="B328" s="8"/>
    </row>
    <row r="329" spans="1:2" ht="14.25" x14ac:dyDescent="0.2">
      <c r="A329" s="10"/>
      <c r="B329" s="8"/>
    </row>
    <row r="330" spans="1:2" ht="14.25" x14ac:dyDescent="0.2">
      <c r="A330" s="10"/>
      <c r="B330" s="8"/>
    </row>
    <row r="331" spans="1:2" ht="14.25" x14ac:dyDescent="0.2">
      <c r="A331" s="10"/>
      <c r="B331" s="8"/>
    </row>
    <row r="332" spans="1:2" ht="14.25" x14ac:dyDescent="0.2">
      <c r="A332" s="10"/>
      <c r="B332" s="8"/>
    </row>
    <row r="333" spans="1:2" ht="14.25" x14ac:dyDescent="0.2">
      <c r="A333" s="10"/>
      <c r="B333" s="8"/>
    </row>
    <row r="334" spans="1:2" ht="14.25" x14ac:dyDescent="0.2">
      <c r="A334" s="10"/>
      <c r="B334" s="8"/>
    </row>
    <row r="335" spans="1:2" ht="14.25" x14ac:dyDescent="0.2">
      <c r="A335" s="10"/>
      <c r="B335" s="8"/>
    </row>
    <row r="336" spans="1:2" ht="14.25" x14ac:dyDescent="0.2">
      <c r="A336" s="10"/>
      <c r="B336" s="8"/>
    </row>
    <row r="337" spans="1:2" ht="14.25" x14ac:dyDescent="0.2">
      <c r="A337" s="10"/>
      <c r="B337" s="8"/>
    </row>
    <row r="338" spans="1:2" ht="14.25" x14ac:dyDescent="0.2">
      <c r="A338" s="10"/>
      <c r="B338" s="8"/>
    </row>
    <row r="339" spans="1:2" ht="14.25" x14ac:dyDescent="0.2">
      <c r="A339" s="10"/>
      <c r="B339" s="8"/>
    </row>
    <row r="340" spans="1:2" ht="14.25" x14ac:dyDescent="0.2">
      <c r="A340" s="10"/>
      <c r="B340" s="8"/>
    </row>
    <row r="341" spans="1:2" ht="14.25" x14ac:dyDescent="0.2">
      <c r="A341" s="10"/>
      <c r="B341" s="8"/>
    </row>
    <row r="342" spans="1:2" ht="14.25" x14ac:dyDescent="0.2">
      <c r="A342" s="10"/>
      <c r="B342" s="8"/>
    </row>
    <row r="343" spans="1:2" ht="14.25" x14ac:dyDescent="0.2">
      <c r="A343" s="10"/>
      <c r="B343" s="8"/>
    </row>
    <row r="344" spans="1:2" ht="14.25" x14ac:dyDescent="0.2">
      <c r="A344" s="10"/>
      <c r="B344" s="8"/>
    </row>
    <row r="345" spans="1:2" ht="14.25" x14ac:dyDescent="0.2">
      <c r="A345" s="10"/>
      <c r="B345" s="8"/>
    </row>
    <row r="346" spans="1:2" ht="14.25" x14ac:dyDescent="0.2">
      <c r="A346" s="10"/>
      <c r="B346" s="8"/>
    </row>
    <row r="347" spans="1:2" ht="14.25" x14ac:dyDescent="0.2">
      <c r="A347" s="10"/>
      <c r="B347" s="8"/>
    </row>
    <row r="348" spans="1:2" ht="14.25" x14ac:dyDescent="0.2">
      <c r="A348" s="10"/>
      <c r="B348" s="8"/>
    </row>
    <row r="349" spans="1:2" ht="14.25" x14ac:dyDescent="0.2">
      <c r="A349" s="10"/>
      <c r="B349" s="8"/>
    </row>
    <row r="350" spans="1:2" ht="14.25" x14ac:dyDescent="0.2">
      <c r="A350" s="10"/>
      <c r="B350" s="8"/>
    </row>
    <row r="351" spans="1:2" ht="14.25" x14ac:dyDescent="0.2">
      <c r="A351" s="10"/>
      <c r="B351" s="8"/>
    </row>
    <row r="352" spans="1:2" ht="14.25" x14ac:dyDescent="0.2">
      <c r="A352" s="10"/>
      <c r="B352" s="8"/>
    </row>
    <row r="353" spans="1:2" ht="14.25" x14ac:dyDescent="0.2">
      <c r="A353" s="10"/>
      <c r="B353" s="8"/>
    </row>
    <row r="354" spans="1:2" ht="14.25" x14ac:dyDescent="0.2">
      <c r="A354" s="10"/>
      <c r="B354" s="8"/>
    </row>
    <row r="355" spans="1:2" ht="14.25" x14ac:dyDescent="0.2">
      <c r="A355" s="10"/>
      <c r="B355" s="8"/>
    </row>
    <row r="356" spans="1:2" ht="14.25" x14ac:dyDescent="0.2">
      <c r="A356" s="10"/>
      <c r="B356" s="8"/>
    </row>
    <row r="357" spans="1:2" ht="14.25" x14ac:dyDescent="0.2">
      <c r="A357" s="10"/>
      <c r="B357" s="8"/>
    </row>
    <row r="358" spans="1:2" ht="14.25" x14ac:dyDescent="0.2">
      <c r="A358" s="10"/>
      <c r="B358" s="8"/>
    </row>
    <row r="359" spans="1:2" ht="14.25" x14ac:dyDescent="0.2">
      <c r="A359" s="10"/>
      <c r="B359" s="8"/>
    </row>
    <row r="360" spans="1:2" ht="14.25" x14ac:dyDescent="0.2">
      <c r="A360" s="10"/>
      <c r="B360" s="8"/>
    </row>
    <row r="361" spans="1:2" ht="14.25" x14ac:dyDescent="0.2">
      <c r="A361" s="10"/>
      <c r="B361" s="8"/>
    </row>
    <row r="362" spans="1:2" ht="14.25" x14ac:dyDescent="0.2">
      <c r="A362" s="10"/>
      <c r="B362" s="8"/>
    </row>
    <row r="363" spans="1:2" ht="14.25" x14ac:dyDescent="0.2">
      <c r="A363" s="10"/>
      <c r="B363" s="8"/>
    </row>
    <row r="364" spans="1:2" ht="14.25" x14ac:dyDescent="0.2">
      <c r="A364" s="10"/>
      <c r="B364" s="8"/>
    </row>
    <row r="365" spans="1:2" ht="14.25" x14ac:dyDescent="0.2">
      <c r="A365" s="10"/>
      <c r="B365" s="8"/>
    </row>
    <row r="366" spans="1:2" ht="14.25" x14ac:dyDescent="0.2">
      <c r="A366" s="10"/>
      <c r="B366" s="8"/>
    </row>
    <row r="367" spans="1:2" ht="14.25" x14ac:dyDescent="0.2">
      <c r="A367" s="10"/>
      <c r="B367" s="8"/>
    </row>
    <row r="368" spans="1:2" ht="14.25" x14ac:dyDescent="0.2">
      <c r="A368" s="10"/>
      <c r="B368" s="8"/>
    </row>
    <row r="369" spans="1:2" ht="14.25" x14ac:dyDescent="0.2">
      <c r="A369" s="10"/>
      <c r="B369" s="8"/>
    </row>
    <row r="370" spans="1:2" ht="14.25" x14ac:dyDescent="0.2">
      <c r="A370" s="10"/>
      <c r="B370" s="8"/>
    </row>
    <row r="371" spans="1:2" ht="14.25" x14ac:dyDescent="0.2">
      <c r="A371" s="10"/>
      <c r="B371" s="8"/>
    </row>
    <row r="372" spans="1:2" ht="14.25" x14ac:dyDescent="0.2">
      <c r="A372" s="10"/>
      <c r="B372" s="8"/>
    </row>
    <row r="373" spans="1:2" ht="14.25" x14ac:dyDescent="0.2">
      <c r="A373" s="10"/>
      <c r="B373" s="8"/>
    </row>
    <row r="374" spans="1:2" ht="14.25" x14ac:dyDescent="0.2">
      <c r="A374" s="10"/>
      <c r="B374" s="8"/>
    </row>
    <row r="375" spans="1:2" ht="14.25" x14ac:dyDescent="0.2">
      <c r="A375" s="10"/>
      <c r="B375" s="8"/>
    </row>
    <row r="376" spans="1:2" ht="14.25" x14ac:dyDescent="0.2">
      <c r="A376" s="10"/>
      <c r="B376" s="8"/>
    </row>
    <row r="377" spans="1:2" ht="14.25" x14ac:dyDescent="0.2">
      <c r="A377" s="10"/>
      <c r="B377" s="8"/>
    </row>
    <row r="378" spans="1:2" ht="14.25" x14ac:dyDescent="0.2">
      <c r="A378" s="10"/>
      <c r="B378" s="8"/>
    </row>
    <row r="379" spans="1:2" ht="14.25" x14ac:dyDescent="0.2">
      <c r="A379" s="10"/>
      <c r="B379" s="8"/>
    </row>
    <row r="380" spans="1:2" ht="14.25" x14ac:dyDescent="0.2">
      <c r="A380" s="10"/>
      <c r="B380" s="8"/>
    </row>
    <row r="381" spans="1:2" ht="14.25" x14ac:dyDescent="0.2">
      <c r="A381" s="10"/>
      <c r="B381" s="8"/>
    </row>
    <row r="382" spans="1:2" ht="14.25" x14ac:dyDescent="0.2">
      <c r="A382" s="10"/>
      <c r="B382" s="8"/>
    </row>
    <row r="383" spans="1:2" ht="14.25" x14ac:dyDescent="0.2">
      <c r="A383" s="10"/>
      <c r="B383" s="8"/>
    </row>
    <row r="384" spans="1:2" ht="14.25" x14ac:dyDescent="0.2">
      <c r="A384" s="10"/>
      <c r="B384" s="8"/>
    </row>
    <row r="385" spans="1:2" ht="14.25" x14ac:dyDescent="0.2">
      <c r="A385" s="10"/>
      <c r="B385" s="8"/>
    </row>
    <row r="386" spans="1:2" ht="14.25" x14ac:dyDescent="0.2">
      <c r="A386" s="10"/>
      <c r="B386" s="8"/>
    </row>
    <row r="387" spans="1:2" ht="14.25" x14ac:dyDescent="0.2">
      <c r="A387" s="10"/>
      <c r="B387" s="8"/>
    </row>
    <row r="388" spans="1:2" ht="14.25" x14ac:dyDescent="0.2">
      <c r="A388" s="10"/>
      <c r="B388" s="8"/>
    </row>
    <row r="389" spans="1:2" ht="14.25" x14ac:dyDescent="0.2">
      <c r="A389" s="10"/>
      <c r="B389" s="8"/>
    </row>
    <row r="390" spans="1:2" ht="14.25" x14ac:dyDescent="0.2">
      <c r="A390" s="10"/>
      <c r="B390" s="8"/>
    </row>
    <row r="391" spans="1:2" ht="14.25" x14ac:dyDescent="0.2">
      <c r="A391" s="10"/>
      <c r="B391" s="8"/>
    </row>
    <row r="392" spans="1:2" ht="14.25" x14ac:dyDescent="0.2">
      <c r="A392" s="10"/>
      <c r="B392" s="8"/>
    </row>
    <row r="393" spans="1:2" ht="14.25" x14ac:dyDescent="0.2">
      <c r="A393" s="10"/>
      <c r="B393" s="8"/>
    </row>
    <row r="394" spans="1:2" ht="14.25" x14ac:dyDescent="0.2">
      <c r="A394" s="10"/>
      <c r="B394" s="8"/>
    </row>
    <row r="395" spans="1:2" ht="14.25" x14ac:dyDescent="0.2">
      <c r="A395" s="10"/>
      <c r="B395" s="8"/>
    </row>
    <row r="396" spans="1:2" ht="14.25" x14ac:dyDescent="0.2">
      <c r="A396" s="10"/>
      <c r="B396" s="8"/>
    </row>
    <row r="397" spans="1:2" ht="14.25" x14ac:dyDescent="0.2">
      <c r="A397" s="10"/>
      <c r="B397" s="8"/>
    </row>
    <row r="398" spans="1:2" ht="14.25" x14ac:dyDescent="0.2">
      <c r="A398" s="10"/>
      <c r="B398" s="8"/>
    </row>
    <row r="399" spans="1:2" ht="14.25" x14ac:dyDescent="0.2">
      <c r="A399" s="10"/>
      <c r="B399" s="8"/>
    </row>
    <row r="400" spans="1:2" ht="14.25" x14ac:dyDescent="0.2">
      <c r="A400" s="10"/>
      <c r="B400" s="8"/>
    </row>
    <row r="401" spans="1:2" ht="14.25" x14ac:dyDescent="0.2">
      <c r="A401" s="10"/>
      <c r="B401" s="8"/>
    </row>
    <row r="402" spans="1:2" ht="14.25" x14ac:dyDescent="0.2">
      <c r="A402" s="10"/>
      <c r="B402" s="8"/>
    </row>
    <row r="403" spans="1:2" ht="14.25" x14ac:dyDescent="0.2">
      <c r="A403" s="10"/>
      <c r="B403" s="8"/>
    </row>
    <row r="404" spans="1:2" ht="14.25" x14ac:dyDescent="0.2">
      <c r="A404" s="10"/>
      <c r="B404" s="8"/>
    </row>
    <row r="405" spans="1:2" ht="14.25" x14ac:dyDescent="0.2">
      <c r="A405" s="10"/>
      <c r="B405" s="8"/>
    </row>
    <row r="406" spans="1:2" ht="14.25" x14ac:dyDescent="0.2">
      <c r="A406" s="10"/>
      <c r="B406" s="8"/>
    </row>
    <row r="407" spans="1:2" ht="14.25" x14ac:dyDescent="0.2">
      <c r="A407" s="10"/>
      <c r="B407" s="8"/>
    </row>
    <row r="408" spans="1:2" ht="14.25" x14ac:dyDescent="0.2">
      <c r="A408" s="10"/>
      <c r="B408" s="8"/>
    </row>
    <row r="409" spans="1:2" ht="14.25" x14ac:dyDescent="0.2">
      <c r="A409" s="10"/>
      <c r="B409" s="8"/>
    </row>
    <row r="410" spans="1:2" ht="14.25" x14ac:dyDescent="0.2">
      <c r="A410" s="10"/>
      <c r="B410" s="8"/>
    </row>
    <row r="411" spans="1:2" ht="14.25" x14ac:dyDescent="0.2">
      <c r="A411" s="10"/>
      <c r="B411" s="8"/>
    </row>
    <row r="412" spans="1:2" ht="14.25" x14ac:dyDescent="0.2">
      <c r="A412" s="10"/>
      <c r="B412" s="8"/>
    </row>
    <row r="413" spans="1:2" ht="14.25" x14ac:dyDescent="0.2">
      <c r="A413" s="10"/>
      <c r="B413" s="8"/>
    </row>
    <row r="414" spans="1:2" ht="14.25" x14ac:dyDescent="0.2">
      <c r="A414" s="10"/>
      <c r="B414" s="8"/>
    </row>
    <row r="415" spans="1:2" ht="14.25" x14ac:dyDescent="0.2">
      <c r="A415" s="10"/>
      <c r="B415" s="8"/>
    </row>
    <row r="416" spans="1:2" ht="14.25" x14ac:dyDescent="0.2">
      <c r="A416" s="10"/>
      <c r="B416" s="8"/>
    </row>
    <row r="417" spans="1:2" ht="14.25" x14ac:dyDescent="0.2">
      <c r="A417" s="10"/>
      <c r="B417" s="8"/>
    </row>
    <row r="418" spans="1:2" ht="14.25" x14ac:dyDescent="0.2">
      <c r="A418" s="10"/>
      <c r="B418" s="8"/>
    </row>
    <row r="419" spans="1:2" ht="14.25" x14ac:dyDescent="0.2">
      <c r="A419" s="10"/>
      <c r="B419" s="8"/>
    </row>
    <row r="420" spans="1:2" ht="14.25" x14ac:dyDescent="0.2">
      <c r="A420" s="10"/>
      <c r="B420" s="8"/>
    </row>
    <row r="421" spans="1:2" ht="14.25" x14ac:dyDescent="0.2">
      <c r="A421" s="10"/>
      <c r="B421" s="8"/>
    </row>
    <row r="422" spans="1:2" ht="14.25" x14ac:dyDescent="0.2">
      <c r="A422" s="10"/>
      <c r="B422" s="8"/>
    </row>
    <row r="423" spans="1:2" ht="14.25" x14ac:dyDescent="0.2">
      <c r="A423" s="10"/>
      <c r="B423" s="8"/>
    </row>
    <row r="424" spans="1:2" ht="14.25" x14ac:dyDescent="0.2">
      <c r="A424" s="10"/>
      <c r="B424" s="8"/>
    </row>
    <row r="425" spans="1:2" ht="14.25" x14ac:dyDescent="0.2">
      <c r="A425" s="10"/>
      <c r="B425" s="8"/>
    </row>
    <row r="426" spans="1:2" ht="14.25" x14ac:dyDescent="0.2">
      <c r="A426" s="10"/>
      <c r="B426" s="8"/>
    </row>
    <row r="427" spans="1:2" ht="14.25" x14ac:dyDescent="0.2">
      <c r="A427" s="10"/>
      <c r="B427" s="8"/>
    </row>
    <row r="428" spans="1:2" ht="14.25" x14ac:dyDescent="0.2">
      <c r="A428" s="10"/>
      <c r="B428" s="8"/>
    </row>
    <row r="429" spans="1:2" ht="14.25" x14ac:dyDescent="0.2">
      <c r="A429" s="10"/>
      <c r="B429" s="8"/>
    </row>
    <row r="430" spans="1:2" ht="14.25" x14ac:dyDescent="0.2">
      <c r="A430" s="10"/>
      <c r="B430" s="8"/>
    </row>
    <row r="431" spans="1:2" ht="14.25" x14ac:dyDescent="0.2">
      <c r="A431" s="10"/>
      <c r="B431" s="8"/>
    </row>
    <row r="432" spans="1:2" ht="14.25" x14ac:dyDescent="0.2">
      <c r="A432" s="10"/>
      <c r="B432" s="8"/>
    </row>
    <row r="433" spans="1:2" ht="14.25" x14ac:dyDescent="0.2">
      <c r="A433" s="10"/>
      <c r="B433" s="8"/>
    </row>
    <row r="434" spans="1:2" ht="14.25" x14ac:dyDescent="0.2">
      <c r="A434" s="10"/>
      <c r="B434" s="8"/>
    </row>
    <row r="435" spans="1:2" ht="14.25" x14ac:dyDescent="0.2">
      <c r="A435" s="10"/>
      <c r="B435" s="8"/>
    </row>
    <row r="436" spans="1:2" ht="14.25" x14ac:dyDescent="0.2">
      <c r="A436" s="10"/>
      <c r="B436" s="8"/>
    </row>
    <row r="437" spans="1:2" ht="14.25" x14ac:dyDescent="0.2">
      <c r="A437" s="10"/>
      <c r="B437" s="8"/>
    </row>
    <row r="438" spans="1:2" ht="14.25" x14ac:dyDescent="0.2">
      <c r="A438" s="10"/>
      <c r="B438" s="8"/>
    </row>
    <row r="439" spans="1:2" ht="14.25" x14ac:dyDescent="0.2">
      <c r="A439" s="10"/>
      <c r="B439" s="8"/>
    </row>
    <row r="440" spans="1:2" ht="14.25" x14ac:dyDescent="0.2">
      <c r="A440" s="10"/>
      <c r="B440" s="8"/>
    </row>
    <row r="441" spans="1:2" ht="14.25" x14ac:dyDescent="0.2">
      <c r="A441" s="10"/>
      <c r="B441" s="8"/>
    </row>
    <row r="442" spans="1:2" ht="14.25" x14ac:dyDescent="0.2">
      <c r="A442" s="10"/>
      <c r="B442" s="8"/>
    </row>
    <row r="443" spans="1:2" ht="14.25" x14ac:dyDescent="0.2">
      <c r="A443" s="10"/>
      <c r="B443" s="8"/>
    </row>
    <row r="444" spans="1:2" ht="14.25" x14ac:dyDescent="0.2">
      <c r="A444" s="10"/>
      <c r="B444" s="8"/>
    </row>
    <row r="445" spans="1:2" ht="14.25" x14ac:dyDescent="0.2">
      <c r="A445" s="10"/>
      <c r="B445" s="8"/>
    </row>
    <row r="446" spans="1:2" ht="14.25" x14ac:dyDescent="0.2">
      <c r="A446" s="10"/>
      <c r="B446" s="8"/>
    </row>
    <row r="447" spans="1:2" ht="14.25" x14ac:dyDescent="0.2">
      <c r="A447" s="10"/>
      <c r="B447" s="8"/>
    </row>
    <row r="448" spans="1:2" ht="14.25" x14ac:dyDescent="0.2">
      <c r="A448" s="10"/>
      <c r="B448" s="8"/>
    </row>
    <row r="449" spans="1:2" ht="14.25" x14ac:dyDescent="0.2">
      <c r="A449" s="10"/>
      <c r="B449" s="8"/>
    </row>
    <row r="450" spans="1:2" ht="14.25" x14ac:dyDescent="0.2">
      <c r="A450" s="10"/>
      <c r="B450" s="8"/>
    </row>
    <row r="451" spans="1:2" ht="14.25" x14ac:dyDescent="0.2">
      <c r="A451" s="10"/>
      <c r="B451" s="8"/>
    </row>
    <row r="452" spans="1:2" ht="14.25" x14ac:dyDescent="0.2">
      <c r="A452" s="10"/>
      <c r="B452" s="8"/>
    </row>
    <row r="453" spans="1:2" ht="14.25" x14ac:dyDescent="0.2">
      <c r="A453" s="10"/>
      <c r="B453" s="8"/>
    </row>
    <row r="454" spans="1:2" ht="14.25" x14ac:dyDescent="0.2">
      <c r="A454" s="10"/>
      <c r="B454" s="8"/>
    </row>
    <row r="455" spans="1:2" ht="14.25" x14ac:dyDescent="0.2">
      <c r="A455" s="10"/>
      <c r="B455" s="8"/>
    </row>
    <row r="456" spans="1:2" ht="14.25" x14ac:dyDescent="0.2">
      <c r="A456" s="10"/>
      <c r="B456" s="8"/>
    </row>
    <row r="457" spans="1:2" ht="14.25" x14ac:dyDescent="0.2">
      <c r="A457" s="10"/>
      <c r="B457" s="8"/>
    </row>
    <row r="458" spans="1:2" ht="14.25" x14ac:dyDescent="0.2">
      <c r="A458" s="10"/>
      <c r="B458" s="8"/>
    </row>
    <row r="459" spans="1:2" ht="14.25" x14ac:dyDescent="0.2">
      <c r="A459" s="10"/>
      <c r="B459" s="8"/>
    </row>
    <row r="460" spans="1:2" ht="14.25" x14ac:dyDescent="0.2">
      <c r="A460" s="10"/>
      <c r="B460" s="8"/>
    </row>
    <row r="461" spans="1:2" ht="14.25" x14ac:dyDescent="0.2">
      <c r="A461" s="10"/>
      <c r="B461" s="8"/>
    </row>
    <row r="462" spans="1:2" ht="14.25" x14ac:dyDescent="0.2">
      <c r="A462" s="10"/>
      <c r="B462" s="8"/>
    </row>
    <row r="463" spans="1:2" ht="14.25" x14ac:dyDescent="0.2">
      <c r="A463" s="10"/>
      <c r="B463" s="8"/>
    </row>
    <row r="464" spans="1:2" ht="14.25" x14ac:dyDescent="0.2">
      <c r="A464" s="10"/>
      <c r="B464" s="8"/>
    </row>
    <row r="465" spans="1:2" ht="14.25" x14ac:dyDescent="0.2">
      <c r="A465" s="10"/>
      <c r="B465" s="8"/>
    </row>
    <row r="466" spans="1:2" ht="14.25" x14ac:dyDescent="0.2">
      <c r="A466" s="10"/>
      <c r="B466" s="8"/>
    </row>
    <row r="467" spans="1:2" ht="14.25" x14ac:dyDescent="0.2">
      <c r="A467" s="10"/>
      <c r="B467" s="8"/>
    </row>
    <row r="468" spans="1:2" ht="14.25" x14ac:dyDescent="0.2">
      <c r="A468" s="10"/>
      <c r="B468" s="8"/>
    </row>
    <row r="469" spans="1:2" ht="14.25" x14ac:dyDescent="0.2">
      <c r="A469" s="10"/>
      <c r="B469" s="8"/>
    </row>
    <row r="470" spans="1:2" ht="14.25" x14ac:dyDescent="0.2">
      <c r="A470" s="10"/>
      <c r="B470" s="8"/>
    </row>
    <row r="471" spans="1:2" ht="14.25" x14ac:dyDescent="0.2">
      <c r="A471" s="10"/>
      <c r="B471" s="8"/>
    </row>
    <row r="472" spans="1:2" ht="14.25" x14ac:dyDescent="0.2">
      <c r="A472" s="10"/>
      <c r="B472" s="8"/>
    </row>
    <row r="473" spans="1:2" ht="14.25" x14ac:dyDescent="0.2">
      <c r="A473" s="10"/>
      <c r="B473" s="8"/>
    </row>
    <row r="474" spans="1:2" ht="14.25" x14ac:dyDescent="0.2">
      <c r="A474" s="10"/>
      <c r="B474" s="8"/>
    </row>
    <row r="475" spans="1:2" ht="14.25" x14ac:dyDescent="0.2">
      <c r="A475" s="10"/>
      <c r="B475" s="8"/>
    </row>
    <row r="476" spans="1:2" ht="14.25" x14ac:dyDescent="0.2">
      <c r="A476" s="10"/>
      <c r="B476" s="8"/>
    </row>
    <row r="477" spans="1:2" ht="14.25" x14ac:dyDescent="0.2">
      <c r="A477" s="10"/>
      <c r="B477" s="8"/>
    </row>
    <row r="478" spans="1:2" ht="14.25" x14ac:dyDescent="0.2">
      <c r="A478" s="10"/>
      <c r="B478" s="8"/>
    </row>
    <row r="479" spans="1:2" ht="14.25" x14ac:dyDescent="0.2">
      <c r="A479" s="10"/>
      <c r="B479" s="8"/>
    </row>
    <row r="480" spans="1:2" ht="14.25" x14ac:dyDescent="0.2">
      <c r="A480" s="10"/>
      <c r="B480" s="8"/>
    </row>
    <row r="481" spans="1:2" ht="14.25" x14ac:dyDescent="0.2">
      <c r="A481" s="10"/>
      <c r="B481" s="8"/>
    </row>
    <row r="482" spans="1:2" ht="14.25" x14ac:dyDescent="0.2">
      <c r="A482" s="10"/>
      <c r="B482" s="8"/>
    </row>
    <row r="483" spans="1:2" ht="14.25" x14ac:dyDescent="0.2">
      <c r="A483" s="10"/>
      <c r="B483" s="8"/>
    </row>
    <row r="484" spans="1:2" ht="14.25" x14ac:dyDescent="0.2">
      <c r="A484" s="10"/>
      <c r="B484" s="8"/>
    </row>
    <row r="485" spans="1:2" ht="14.25" x14ac:dyDescent="0.2">
      <c r="A485" s="10"/>
      <c r="B485" s="8"/>
    </row>
    <row r="486" spans="1:2" ht="14.25" x14ac:dyDescent="0.2">
      <c r="A486" s="10"/>
      <c r="B486" s="8"/>
    </row>
    <row r="487" spans="1:2" ht="14.25" x14ac:dyDescent="0.2">
      <c r="A487" s="10"/>
      <c r="B487" s="8"/>
    </row>
    <row r="488" spans="1:2" ht="14.25" x14ac:dyDescent="0.2">
      <c r="A488" s="10"/>
      <c r="B488" s="8"/>
    </row>
    <row r="489" spans="1:2" ht="14.25" x14ac:dyDescent="0.2">
      <c r="A489" s="10"/>
      <c r="B489" s="8"/>
    </row>
    <row r="490" spans="1:2" ht="14.25" x14ac:dyDescent="0.2">
      <c r="A490" s="10"/>
      <c r="B490" s="8"/>
    </row>
    <row r="491" spans="1:2" ht="14.25" x14ac:dyDescent="0.2">
      <c r="A491" s="10"/>
      <c r="B491" s="8"/>
    </row>
    <row r="492" spans="1:2" ht="14.25" x14ac:dyDescent="0.2">
      <c r="A492" s="10"/>
      <c r="B492" s="8"/>
    </row>
    <row r="493" spans="1:2" ht="14.25" x14ac:dyDescent="0.2">
      <c r="A493" s="10"/>
      <c r="B493" s="8"/>
    </row>
    <row r="494" spans="1:2" ht="14.25" x14ac:dyDescent="0.2">
      <c r="A494" s="10"/>
      <c r="B494" s="8"/>
    </row>
    <row r="495" spans="1:2" ht="14.25" x14ac:dyDescent="0.2">
      <c r="A495" s="10"/>
      <c r="B495" s="8"/>
    </row>
    <row r="496" spans="1:2" ht="14.25" x14ac:dyDescent="0.2">
      <c r="A496" s="10"/>
      <c r="B496" s="8"/>
    </row>
    <row r="497" spans="1:2" ht="14.25" x14ac:dyDescent="0.2">
      <c r="A497" s="10"/>
      <c r="B497" s="8"/>
    </row>
    <row r="498" spans="1:2" ht="14.25" x14ac:dyDescent="0.2">
      <c r="A498" s="10"/>
      <c r="B498" s="8"/>
    </row>
    <row r="499" spans="1:2" ht="14.25" x14ac:dyDescent="0.2">
      <c r="A499" s="10"/>
      <c r="B499" s="8"/>
    </row>
    <row r="500" spans="1:2" ht="14.25" x14ac:dyDescent="0.2">
      <c r="A500" s="10"/>
      <c r="B500" s="8"/>
    </row>
    <row r="501" spans="1:2" ht="14.25" x14ac:dyDescent="0.2">
      <c r="A501" s="10"/>
      <c r="B501" s="8"/>
    </row>
    <row r="502" spans="1:2" ht="14.25" x14ac:dyDescent="0.2">
      <c r="A502" s="10"/>
      <c r="B502" s="8"/>
    </row>
    <row r="503" spans="1:2" ht="14.25" x14ac:dyDescent="0.2">
      <c r="A503" s="10"/>
      <c r="B503" s="8"/>
    </row>
    <row r="504" spans="1:2" ht="14.25" x14ac:dyDescent="0.2">
      <c r="A504" s="10"/>
      <c r="B504" s="8"/>
    </row>
    <row r="505" spans="1:2" ht="14.25" x14ac:dyDescent="0.2">
      <c r="A505" s="10"/>
      <c r="B505" s="8"/>
    </row>
    <row r="506" spans="1:2" ht="14.25" x14ac:dyDescent="0.2">
      <c r="A506" s="10"/>
      <c r="B506" s="8"/>
    </row>
    <row r="507" spans="1:2" ht="14.25" x14ac:dyDescent="0.2">
      <c r="A507" s="10"/>
      <c r="B507" s="8"/>
    </row>
    <row r="508" spans="1:2" ht="14.25" x14ac:dyDescent="0.2">
      <c r="A508" s="10"/>
      <c r="B508" s="8"/>
    </row>
    <row r="509" spans="1:2" ht="14.25" x14ac:dyDescent="0.2">
      <c r="A509" s="10"/>
      <c r="B509" s="8"/>
    </row>
    <row r="510" spans="1:2" ht="14.25" x14ac:dyDescent="0.2">
      <c r="A510" s="10"/>
      <c r="B510" s="8"/>
    </row>
    <row r="511" spans="1:2" ht="14.25" x14ac:dyDescent="0.2">
      <c r="A511" s="10"/>
      <c r="B511" s="8"/>
    </row>
    <row r="512" spans="1:2" ht="14.25" x14ac:dyDescent="0.2">
      <c r="A512" s="10"/>
      <c r="B512" s="8"/>
    </row>
    <row r="513" spans="1:2" ht="14.25" x14ac:dyDescent="0.2">
      <c r="A513" s="10"/>
      <c r="B513" s="8"/>
    </row>
    <row r="514" spans="1:2" ht="14.25" x14ac:dyDescent="0.2">
      <c r="A514" s="10"/>
      <c r="B514" s="8"/>
    </row>
    <row r="515" spans="1:2" ht="14.25" x14ac:dyDescent="0.2">
      <c r="A515" s="10"/>
      <c r="B515" s="8"/>
    </row>
    <row r="516" spans="1:2" ht="14.25" x14ac:dyDescent="0.2">
      <c r="A516" s="10"/>
      <c r="B516" s="8"/>
    </row>
    <row r="517" spans="1:2" ht="14.25" x14ac:dyDescent="0.2">
      <c r="A517" s="10"/>
      <c r="B517" s="8"/>
    </row>
    <row r="518" spans="1:2" ht="14.25" x14ac:dyDescent="0.2">
      <c r="A518" s="10"/>
      <c r="B518" s="8"/>
    </row>
    <row r="519" spans="1:2" ht="14.25" x14ac:dyDescent="0.2">
      <c r="A519" s="10"/>
      <c r="B519" s="8"/>
    </row>
    <row r="520" spans="1:2" ht="14.25" x14ac:dyDescent="0.2">
      <c r="A520" s="10"/>
      <c r="B520" s="8"/>
    </row>
    <row r="521" spans="1:2" ht="14.25" x14ac:dyDescent="0.2">
      <c r="A521" s="10"/>
      <c r="B521" s="8"/>
    </row>
    <row r="522" spans="1:2" ht="14.25" x14ac:dyDescent="0.2">
      <c r="A522" s="10"/>
      <c r="B522" s="8"/>
    </row>
    <row r="523" spans="1:2" ht="14.25" x14ac:dyDescent="0.2">
      <c r="A523" s="10"/>
      <c r="B523" s="8"/>
    </row>
    <row r="524" spans="1:2" ht="14.25" x14ac:dyDescent="0.2">
      <c r="A524" s="10"/>
      <c r="B524" s="8"/>
    </row>
    <row r="525" spans="1:2" ht="14.25" x14ac:dyDescent="0.2">
      <c r="A525" s="10"/>
      <c r="B525" s="8"/>
    </row>
    <row r="526" spans="1:2" ht="14.25" x14ac:dyDescent="0.2">
      <c r="A526" s="10"/>
      <c r="B526" s="8"/>
    </row>
    <row r="527" spans="1:2" ht="14.25" x14ac:dyDescent="0.2">
      <c r="A527" s="10"/>
      <c r="B527" s="8"/>
    </row>
    <row r="528" spans="1:2" ht="14.25" x14ac:dyDescent="0.2">
      <c r="A528" s="10"/>
      <c r="B528" s="8"/>
    </row>
    <row r="529" spans="1:2" ht="14.25" x14ac:dyDescent="0.2">
      <c r="A529" s="10"/>
      <c r="B529" s="8"/>
    </row>
    <row r="530" spans="1:2" ht="14.25" x14ac:dyDescent="0.2">
      <c r="A530" s="10"/>
      <c r="B530" s="8"/>
    </row>
    <row r="531" spans="1:2" ht="14.25" x14ac:dyDescent="0.2">
      <c r="A531" s="10"/>
      <c r="B531" s="8"/>
    </row>
    <row r="532" spans="1:2" ht="14.25" x14ac:dyDescent="0.2">
      <c r="A532" s="10"/>
      <c r="B532" s="8"/>
    </row>
    <row r="533" spans="1:2" ht="14.25" x14ac:dyDescent="0.2">
      <c r="A533" s="10"/>
      <c r="B533" s="8"/>
    </row>
    <row r="534" spans="1:2" ht="14.25" x14ac:dyDescent="0.2">
      <c r="A534" s="10"/>
      <c r="B534" s="8"/>
    </row>
    <row r="535" spans="1:2" ht="14.25" x14ac:dyDescent="0.2">
      <c r="A535" s="10"/>
      <c r="B535" s="8"/>
    </row>
    <row r="536" spans="1:2" ht="14.25" x14ac:dyDescent="0.2">
      <c r="A536" s="10"/>
      <c r="B536" s="8"/>
    </row>
    <row r="537" spans="1:2" ht="14.25" x14ac:dyDescent="0.2">
      <c r="A537" s="10"/>
      <c r="B537" s="8"/>
    </row>
    <row r="538" spans="1:2" ht="14.25" x14ac:dyDescent="0.2">
      <c r="A538" s="10"/>
      <c r="B538" s="8"/>
    </row>
    <row r="539" spans="1:2" ht="14.25" x14ac:dyDescent="0.2">
      <c r="A539" s="10"/>
      <c r="B539" s="8"/>
    </row>
    <row r="540" spans="1:2" ht="14.25" x14ac:dyDescent="0.2">
      <c r="A540" s="10"/>
      <c r="B540" s="8"/>
    </row>
    <row r="541" spans="1:2" ht="14.25" x14ac:dyDescent="0.2">
      <c r="A541" s="10"/>
      <c r="B541" s="8"/>
    </row>
    <row r="542" spans="1:2" ht="14.25" x14ac:dyDescent="0.2">
      <c r="A542" s="10"/>
      <c r="B542" s="8"/>
    </row>
    <row r="543" spans="1:2" ht="14.25" x14ac:dyDescent="0.2">
      <c r="A543" s="10"/>
      <c r="B543" s="8"/>
    </row>
    <row r="544" spans="1:2" ht="14.25" x14ac:dyDescent="0.2">
      <c r="A544" s="10"/>
      <c r="B544" s="8"/>
    </row>
    <row r="545" spans="1:2" ht="14.25" x14ac:dyDescent="0.2">
      <c r="A545" s="10"/>
      <c r="B545" s="8"/>
    </row>
    <row r="546" spans="1:2" ht="14.25" x14ac:dyDescent="0.2">
      <c r="A546" s="10"/>
      <c r="B546" s="8"/>
    </row>
    <row r="547" spans="1:2" ht="14.25" x14ac:dyDescent="0.2">
      <c r="A547" s="10"/>
      <c r="B547" s="8"/>
    </row>
    <row r="548" spans="1:2" ht="14.25" x14ac:dyDescent="0.2">
      <c r="A548" s="10"/>
      <c r="B548" s="8"/>
    </row>
    <row r="549" spans="1:2" ht="14.25" x14ac:dyDescent="0.2">
      <c r="A549" s="10"/>
      <c r="B549" s="8"/>
    </row>
    <row r="550" spans="1:2" ht="14.25" x14ac:dyDescent="0.2">
      <c r="A550" s="10"/>
      <c r="B550" s="8"/>
    </row>
    <row r="551" spans="1:2" ht="14.25" x14ac:dyDescent="0.2">
      <c r="A551" s="10"/>
      <c r="B551" s="8"/>
    </row>
    <row r="552" spans="1:2" ht="14.25" x14ac:dyDescent="0.2">
      <c r="A552" s="10"/>
      <c r="B552" s="8"/>
    </row>
    <row r="553" spans="1:2" ht="14.25" x14ac:dyDescent="0.2">
      <c r="A553" s="10"/>
      <c r="B553" s="8"/>
    </row>
    <row r="554" spans="1:2" ht="14.25" x14ac:dyDescent="0.2">
      <c r="A554" s="10"/>
      <c r="B554" s="8"/>
    </row>
    <row r="555" spans="1:2" ht="14.25" x14ac:dyDescent="0.2">
      <c r="A555" s="10"/>
      <c r="B555" s="8"/>
    </row>
    <row r="556" spans="1:2" ht="14.25" x14ac:dyDescent="0.2">
      <c r="A556" s="10"/>
      <c r="B556" s="8"/>
    </row>
    <row r="557" spans="1:2" ht="14.25" x14ac:dyDescent="0.2">
      <c r="A557" s="10"/>
      <c r="B557" s="8"/>
    </row>
    <row r="558" spans="1:2" ht="14.25" x14ac:dyDescent="0.2">
      <c r="A558" s="10"/>
      <c r="B558" s="8"/>
    </row>
    <row r="559" spans="1:2" ht="14.25" x14ac:dyDescent="0.2">
      <c r="A559" s="10"/>
      <c r="B559" s="8"/>
    </row>
    <row r="560" spans="1:2" ht="14.25" x14ac:dyDescent="0.2">
      <c r="A560" s="10"/>
      <c r="B560" s="8"/>
    </row>
    <row r="561" spans="1:2" ht="14.25" x14ac:dyDescent="0.2">
      <c r="A561" s="10"/>
      <c r="B561" s="8"/>
    </row>
    <row r="562" spans="1:2" ht="14.25" x14ac:dyDescent="0.2">
      <c r="A562" s="10"/>
      <c r="B562" s="8"/>
    </row>
    <row r="563" spans="1:2" ht="14.25" x14ac:dyDescent="0.2">
      <c r="A563" s="10"/>
      <c r="B563" s="8"/>
    </row>
    <row r="564" spans="1:2" ht="14.25" x14ac:dyDescent="0.2">
      <c r="A564" s="10"/>
      <c r="B564" s="8"/>
    </row>
    <row r="565" spans="1:2" ht="14.25" x14ac:dyDescent="0.2">
      <c r="A565" s="10"/>
      <c r="B565" s="8"/>
    </row>
    <row r="566" spans="1:2" ht="14.25" x14ac:dyDescent="0.2">
      <c r="A566" s="10"/>
      <c r="B566" s="8"/>
    </row>
    <row r="567" spans="1:2" ht="14.25" x14ac:dyDescent="0.2">
      <c r="A567" s="10"/>
      <c r="B567" s="8"/>
    </row>
    <row r="568" spans="1:2" ht="14.25" x14ac:dyDescent="0.2">
      <c r="A568" s="10"/>
      <c r="B568" s="8"/>
    </row>
    <row r="569" spans="1:2" ht="14.25" x14ac:dyDescent="0.2">
      <c r="A569" s="10"/>
      <c r="B569" s="8"/>
    </row>
    <row r="570" spans="1:2" ht="14.25" x14ac:dyDescent="0.2">
      <c r="A570" s="10"/>
      <c r="B570" s="8"/>
    </row>
    <row r="571" spans="1:2" ht="14.25" x14ac:dyDescent="0.2">
      <c r="A571" s="10"/>
      <c r="B571" s="8"/>
    </row>
    <row r="572" spans="1:2" ht="14.25" x14ac:dyDescent="0.2">
      <c r="A572" s="10"/>
      <c r="B572" s="8"/>
    </row>
    <row r="573" spans="1:2" ht="14.25" x14ac:dyDescent="0.2">
      <c r="A573" s="10"/>
      <c r="B573" s="8"/>
    </row>
    <row r="574" spans="1:2" ht="14.25" x14ac:dyDescent="0.2">
      <c r="A574" s="10"/>
      <c r="B574" s="8"/>
    </row>
    <row r="575" spans="1:2" ht="14.25" x14ac:dyDescent="0.2">
      <c r="A575" s="10"/>
      <c r="B575" s="8"/>
    </row>
    <row r="576" spans="1:2" ht="14.25" x14ac:dyDescent="0.2">
      <c r="A576" s="10"/>
      <c r="B576" s="8"/>
    </row>
    <row r="577" spans="1:2" ht="14.25" x14ac:dyDescent="0.2">
      <c r="A577" s="10"/>
      <c r="B577" s="8"/>
    </row>
    <row r="578" spans="1:2" ht="14.25" x14ac:dyDescent="0.2">
      <c r="A578" s="10"/>
      <c r="B578" s="8"/>
    </row>
    <row r="579" spans="1:2" ht="14.25" x14ac:dyDescent="0.2">
      <c r="A579" s="10"/>
      <c r="B579" s="8"/>
    </row>
    <row r="580" spans="1:2" ht="14.25" x14ac:dyDescent="0.2">
      <c r="A580" s="10"/>
      <c r="B580" s="8"/>
    </row>
    <row r="581" spans="1:2" ht="14.25" x14ac:dyDescent="0.2">
      <c r="A581" s="10"/>
      <c r="B581" s="8"/>
    </row>
    <row r="582" spans="1:2" ht="14.25" x14ac:dyDescent="0.2">
      <c r="A582" s="10"/>
      <c r="B582" s="8"/>
    </row>
    <row r="583" spans="1:2" ht="14.25" x14ac:dyDescent="0.2">
      <c r="A583" s="10"/>
      <c r="B583" s="8"/>
    </row>
    <row r="584" spans="1:2" ht="14.25" x14ac:dyDescent="0.2">
      <c r="A584" s="10"/>
      <c r="B584" s="8"/>
    </row>
    <row r="585" spans="1:2" ht="14.25" x14ac:dyDescent="0.2">
      <c r="A585" s="10"/>
      <c r="B585" s="8"/>
    </row>
    <row r="586" spans="1:2" ht="14.25" x14ac:dyDescent="0.2">
      <c r="A586" s="10"/>
      <c r="B586" s="8"/>
    </row>
    <row r="587" spans="1:2" ht="14.25" x14ac:dyDescent="0.2">
      <c r="A587" s="10"/>
      <c r="B587" s="8"/>
    </row>
    <row r="588" spans="1:2" ht="14.25" x14ac:dyDescent="0.2">
      <c r="A588" s="10"/>
      <c r="B588" s="8"/>
    </row>
    <row r="589" spans="1:2" ht="14.25" x14ac:dyDescent="0.2">
      <c r="A589" s="10"/>
      <c r="B589" s="8"/>
    </row>
    <row r="590" spans="1:2" ht="14.25" x14ac:dyDescent="0.2">
      <c r="A590" s="10"/>
      <c r="B590" s="8"/>
    </row>
    <row r="591" spans="1:2" ht="14.25" x14ac:dyDescent="0.2">
      <c r="A591" s="10"/>
      <c r="B591" s="8"/>
    </row>
    <row r="592" spans="1:2" ht="14.25" x14ac:dyDescent="0.2">
      <c r="A592" s="10"/>
      <c r="B592" s="8"/>
    </row>
    <row r="593" spans="1:2" ht="14.25" x14ac:dyDescent="0.2">
      <c r="A593" s="10"/>
      <c r="B593" s="8"/>
    </row>
    <row r="594" spans="1:2" ht="14.25" x14ac:dyDescent="0.2">
      <c r="A594" s="10"/>
      <c r="B594" s="8"/>
    </row>
    <row r="595" spans="1:2" ht="14.25" x14ac:dyDescent="0.2">
      <c r="A595" s="10"/>
      <c r="B595" s="8"/>
    </row>
    <row r="596" spans="1:2" ht="14.25" x14ac:dyDescent="0.2">
      <c r="A596" s="10"/>
      <c r="B596" s="8"/>
    </row>
    <row r="597" spans="1:2" ht="14.25" x14ac:dyDescent="0.2">
      <c r="A597" s="10"/>
      <c r="B597" s="8"/>
    </row>
    <row r="598" spans="1:2" ht="14.25" x14ac:dyDescent="0.2">
      <c r="A598" s="10"/>
      <c r="B598" s="8"/>
    </row>
    <row r="599" spans="1:2" ht="14.25" x14ac:dyDescent="0.2">
      <c r="A599" s="10"/>
      <c r="B599" s="8"/>
    </row>
    <row r="600" spans="1:2" ht="14.25" x14ac:dyDescent="0.2">
      <c r="A600" s="10"/>
      <c r="B600" s="8"/>
    </row>
    <row r="601" spans="1:2" ht="14.25" x14ac:dyDescent="0.2">
      <c r="A601" s="10"/>
      <c r="B601" s="8"/>
    </row>
    <row r="602" spans="1:2" ht="14.25" x14ac:dyDescent="0.2">
      <c r="A602" s="10"/>
      <c r="B602" s="8"/>
    </row>
    <row r="603" spans="1:2" ht="14.25" x14ac:dyDescent="0.2">
      <c r="A603" s="10"/>
      <c r="B603" s="8"/>
    </row>
    <row r="604" spans="1:2" ht="14.25" x14ac:dyDescent="0.2">
      <c r="A604" s="10"/>
      <c r="B604" s="8"/>
    </row>
    <row r="605" spans="1:2" ht="14.25" x14ac:dyDescent="0.2">
      <c r="A605" s="10"/>
      <c r="B605" s="8"/>
    </row>
    <row r="606" spans="1:2" ht="14.25" x14ac:dyDescent="0.2">
      <c r="A606" s="10"/>
      <c r="B606" s="8"/>
    </row>
    <row r="607" spans="1:2" ht="14.25" x14ac:dyDescent="0.2">
      <c r="A607" s="10"/>
      <c r="B607" s="8"/>
    </row>
    <row r="608" spans="1:2" ht="14.25" x14ac:dyDescent="0.2">
      <c r="A608" s="10"/>
      <c r="B608" s="8"/>
    </row>
    <row r="609" spans="1:2" ht="14.25" x14ac:dyDescent="0.2">
      <c r="A609" s="10"/>
      <c r="B609" s="8"/>
    </row>
    <row r="610" spans="1:2" ht="14.25" x14ac:dyDescent="0.2">
      <c r="A610" s="10"/>
      <c r="B610" s="8"/>
    </row>
    <row r="611" spans="1:2" ht="14.25" x14ac:dyDescent="0.2">
      <c r="A611" s="10"/>
      <c r="B611" s="8"/>
    </row>
    <row r="612" spans="1:2" ht="14.25" x14ac:dyDescent="0.2">
      <c r="A612" s="10"/>
      <c r="B612" s="8"/>
    </row>
    <row r="613" spans="1:2" ht="14.25" x14ac:dyDescent="0.2">
      <c r="A613" s="10"/>
      <c r="B613" s="8"/>
    </row>
    <row r="614" spans="1:2" ht="14.25" x14ac:dyDescent="0.2">
      <c r="A614" s="10"/>
      <c r="B614" s="8"/>
    </row>
    <row r="615" spans="1:2" ht="14.25" x14ac:dyDescent="0.2">
      <c r="A615" s="10"/>
      <c r="B615" s="8"/>
    </row>
    <row r="616" spans="1:2" ht="14.25" x14ac:dyDescent="0.2">
      <c r="A616" s="10"/>
      <c r="B616" s="8"/>
    </row>
    <row r="617" spans="1:2" ht="14.25" x14ac:dyDescent="0.2">
      <c r="A617" s="10"/>
      <c r="B617" s="8"/>
    </row>
    <row r="618" spans="1:2" ht="14.25" x14ac:dyDescent="0.2">
      <c r="A618" s="10"/>
      <c r="B618" s="8"/>
    </row>
    <row r="619" spans="1:2" ht="14.25" x14ac:dyDescent="0.2">
      <c r="A619" s="10"/>
      <c r="B619" s="8"/>
    </row>
    <row r="620" spans="1:2" ht="14.25" x14ac:dyDescent="0.2">
      <c r="A620" s="10"/>
      <c r="B620" s="8"/>
    </row>
    <row r="621" spans="1:2" ht="14.25" x14ac:dyDescent="0.2">
      <c r="A621" s="10"/>
      <c r="B621" s="8"/>
    </row>
    <row r="622" spans="1:2" ht="14.25" x14ac:dyDescent="0.2">
      <c r="A622" s="10"/>
      <c r="B622" s="8"/>
    </row>
    <row r="623" spans="1:2" ht="14.25" x14ac:dyDescent="0.2">
      <c r="A623" s="10"/>
      <c r="B623" s="8"/>
    </row>
    <row r="624" spans="1:2" ht="14.25" x14ac:dyDescent="0.2">
      <c r="A624" s="10"/>
      <c r="B624" s="8"/>
    </row>
    <row r="625" spans="1:2" ht="14.25" x14ac:dyDescent="0.2">
      <c r="A625" s="10"/>
      <c r="B625" s="8"/>
    </row>
    <row r="626" spans="1:2" ht="14.25" x14ac:dyDescent="0.2">
      <c r="A626" s="10"/>
      <c r="B626" s="8"/>
    </row>
    <row r="627" spans="1:2" ht="14.25" x14ac:dyDescent="0.2">
      <c r="A627" s="10"/>
      <c r="B627" s="8"/>
    </row>
    <row r="628" spans="1:2" ht="14.25" x14ac:dyDescent="0.2">
      <c r="A628" s="10"/>
      <c r="B628" s="8"/>
    </row>
    <row r="629" spans="1:2" ht="14.25" x14ac:dyDescent="0.2">
      <c r="A629" s="10"/>
      <c r="B629" s="8"/>
    </row>
    <row r="630" spans="1:2" ht="14.25" x14ac:dyDescent="0.2">
      <c r="A630" s="10"/>
      <c r="B630" s="8"/>
    </row>
    <row r="631" spans="1:2" ht="14.25" x14ac:dyDescent="0.2">
      <c r="A631" s="10"/>
      <c r="B631" s="8"/>
    </row>
    <row r="632" spans="1:2" ht="14.25" x14ac:dyDescent="0.2">
      <c r="A632" s="10"/>
      <c r="B632" s="8"/>
    </row>
    <row r="633" spans="1:2" ht="14.25" x14ac:dyDescent="0.2">
      <c r="A633" s="10"/>
      <c r="B633" s="8"/>
    </row>
    <row r="634" spans="1:2" ht="14.25" x14ac:dyDescent="0.2">
      <c r="A634" s="10"/>
      <c r="B634" s="8"/>
    </row>
    <row r="635" spans="1:2" ht="14.25" x14ac:dyDescent="0.2">
      <c r="A635" s="10"/>
      <c r="B635" s="8"/>
    </row>
    <row r="636" spans="1:2" ht="14.25" x14ac:dyDescent="0.2">
      <c r="A636" s="10"/>
      <c r="B636" s="8"/>
    </row>
    <row r="637" spans="1:2" ht="14.25" x14ac:dyDescent="0.2">
      <c r="A637" s="10"/>
      <c r="B637" s="8"/>
    </row>
    <row r="638" spans="1:2" ht="14.25" x14ac:dyDescent="0.2">
      <c r="A638" s="10"/>
      <c r="B638" s="8"/>
    </row>
    <row r="639" spans="1:2" ht="14.25" x14ac:dyDescent="0.2">
      <c r="A639" s="10"/>
      <c r="B639" s="8"/>
    </row>
    <row r="640" spans="1:2" ht="14.25" x14ac:dyDescent="0.2">
      <c r="A640" s="10"/>
      <c r="B640" s="8"/>
    </row>
    <row r="641" spans="1:2" ht="14.25" x14ac:dyDescent="0.2">
      <c r="A641" s="10"/>
      <c r="B641" s="8"/>
    </row>
    <row r="642" spans="1:2" ht="14.25" x14ac:dyDescent="0.2">
      <c r="A642" s="10"/>
      <c r="B642" s="8"/>
    </row>
    <row r="643" spans="1:2" ht="14.25" x14ac:dyDescent="0.2">
      <c r="A643" s="10"/>
      <c r="B643" s="8"/>
    </row>
    <row r="644" spans="1:2" ht="14.25" x14ac:dyDescent="0.2">
      <c r="A644" s="10"/>
      <c r="B644" s="8"/>
    </row>
    <row r="645" spans="1:2" ht="14.25" x14ac:dyDescent="0.2">
      <c r="A645" s="10"/>
      <c r="B645" s="8"/>
    </row>
    <row r="646" spans="1:2" ht="14.25" x14ac:dyDescent="0.2">
      <c r="A646" s="10"/>
      <c r="B646" s="8"/>
    </row>
    <row r="647" spans="1:2" ht="14.25" x14ac:dyDescent="0.2">
      <c r="A647" s="10"/>
      <c r="B647" s="8"/>
    </row>
    <row r="648" spans="1:2" ht="14.25" x14ac:dyDescent="0.2">
      <c r="A648" s="10"/>
      <c r="B648" s="8"/>
    </row>
    <row r="649" spans="1:2" ht="14.25" x14ac:dyDescent="0.2">
      <c r="A649" s="10"/>
      <c r="B649" s="8"/>
    </row>
    <row r="650" spans="1:2" ht="14.25" x14ac:dyDescent="0.2">
      <c r="A650" s="10"/>
      <c r="B650" s="8"/>
    </row>
    <row r="651" spans="1:2" ht="14.25" x14ac:dyDescent="0.2">
      <c r="A651" s="10"/>
      <c r="B651" s="8"/>
    </row>
    <row r="652" spans="1:2" ht="14.25" x14ac:dyDescent="0.2">
      <c r="A652" s="10"/>
      <c r="B652" s="8"/>
    </row>
    <row r="653" spans="1:2" ht="14.25" x14ac:dyDescent="0.2">
      <c r="A653" s="10"/>
      <c r="B653" s="8"/>
    </row>
    <row r="654" spans="1:2" ht="14.25" x14ac:dyDescent="0.2">
      <c r="A654" s="10"/>
      <c r="B654" s="8"/>
    </row>
    <row r="655" spans="1:2" ht="14.25" x14ac:dyDescent="0.2">
      <c r="A655" s="10"/>
      <c r="B655" s="8"/>
    </row>
    <row r="656" spans="1:2" ht="14.25" x14ac:dyDescent="0.2">
      <c r="A656" s="10"/>
      <c r="B656" s="8"/>
    </row>
    <row r="657" spans="1:2" ht="14.25" x14ac:dyDescent="0.2">
      <c r="A657" s="10"/>
      <c r="B657" s="8"/>
    </row>
    <row r="658" spans="1:2" ht="14.25" x14ac:dyDescent="0.2">
      <c r="A658" s="10"/>
      <c r="B658" s="8"/>
    </row>
    <row r="659" spans="1:2" ht="14.25" x14ac:dyDescent="0.2">
      <c r="A659" s="10"/>
      <c r="B659" s="8"/>
    </row>
    <row r="660" spans="1:2" ht="14.25" x14ac:dyDescent="0.2">
      <c r="A660" s="10"/>
      <c r="B660" s="8"/>
    </row>
    <row r="661" spans="1:2" ht="14.25" x14ac:dyDescent="0.2">
      <c r="A661" s="10"/>
      <c r="B661" s="8"/>
    </row>
    <row r="662" spans="1:2" ht="14.25" x14ac:dyDescent="0.2">
      <c r="A662" s="10"/>
      <c r="B662" s="8"/>
    </row>
    <row r="663" spans="1:2" ht="14.25" x14ac:dyDescent="0.2">
      <c r="A663" s="10"/>
      <c r="B663" s="8"/>
    </row>
    <row r="664" spans="1:2" ht="14.25" x14ac:dyDescent="0.2">
      <c r="A664" s="10"/>
      <c r="B664" s="8"/>
    </row>
    <row r="665" spans="1:2" ht="14.25" x14ac:dyDescent="0.2">
      <c r="A665" s="10"/>
      <c r="B665" s="8"/>
    </row>
    <row r="666" spans="1:2" ht="14.25" x14ac:dyDescent="0.2">
      <c r="A666" s="10"/>
      <c r="B666" s="8"/>
    </row>
    <row r="667" spans="1:2" ht="14.25" x14ac:dyDescent="0.2">
      <c r="A667" s="10"/>
      <c r="B667" s="8"/>
    </row>
    <row r="668" spans="1:2" ht="14.25" x14ac:dyDescent="0.2">
      <c r="A668" s="10"/>
      <c r="B668" s="8"/>
    </row>
    <row r="669" spans="1:2" ht="14.25" x14ac:dyDescent="0.2">
      <c r="A669" s="10"/>
      <c r="B669" s="8"/>
    </row>
    <row r="670" spans="1:2" ht="14.25" x14ac:dyDescent="0.2">
      <c r="A670" s="10"/>
      <c r="B670" s="8"/>
    </row>
    <row r="671" spans="1:2" ht="14.25" x14ac:dyDescent="0.2">
      <c r="A671" s="10"/>
      <c r="B671" s="8"/>
    </row>
    <row r="672" spans="1:2" ht="14.25" x14ac:dyDescent="0.2">
      <c r="A672" s="10"/>
      <c r="B672" s="8"/>
    </row>
    <row r="673" spans="1:2" ht="14.25" x14ac:dyDescent="0.2">
      <c r="A673" s="10"/>
      <c r="B673" s="8"/>
    </row>
    <row r="674" spans="1:2" ht="14.25" x14ac:dyDescent="0.2">
      <c r="A674" s="10"/>
      <c r="B674" s="8"/>
    </row>
    <row r="675" spans="1:2" ht="14.25" x14ac:dyDescent="0.2">
      <c r="A675" s="10"/>
      <c r="B675" s="8"/>
    </row>
    <row r="676" spans="1:2" ht="14.25" x14ac:dyDescent="0.2">
      <c r="A676" s="10"/>
      <c r="B676" s="8"/>
    </row>
    <row r="677" spans="1:2" ht="14.25" x14ac:dyDescent="0.2">
      <c r="A677" s="10"/>
      <c r="B677" s="8"/>
    </row>
    <row r="678" spans="1:2" ht="14.25" x14ac:dyDescent="0.2">
      <c r="A678" s="10"/>
      <c r="B678" s="8"/>
    </row>
    <row r="679" spans="1:2" ht="14.25" x14ac:dyDescent="0.2">
      <c r="A679" s="10"/>
      <c r="B679" s="8"/>
    </row>
    <row r="680" spans="1:2" ht="14.25" x14ac:dyDescent="0.2">
      <c r="A680" s="10"/>
      <c r="B680" s="8"/>
    </row>
    <row r="681" spans="1:2" ht="14.25" x14ac:dyDescent="0.2">
      <c r="A681" s="10"/>
      <c r="B681" s="8"/>
    </row>
    <row r="682" spans="1:2" ht="14.25" x14ac:dyDescent="0.2">
      <c r="A682" s="10"/>
      <c r="B682" s="8"/>
    </row>
    <row r="683" spans="1:2" ht="14.25" x14ac:dyDescent="0.2">
      <c r="A683" s="10"/>
      <c r="B683" s="8"/>
    </row>
    <row r="684" spans="1:2" ht="14.25" x14ac:dyDescent="0.2">
      <c r="A684" s="10"/>
      <c r="B684" s="8"/>
    </row>
    <row r="685" spans="1:2" ht="14.25" x14ac:dyDescent="0.2">
      <c r="A685" s="10"/>
      <c r="B685" s="8"/>
    </row>
    <row r="686" spans="1:2" ht="14.25" x14ac:dyDescent="0.2">
      <c r="A686" s="10"/>
      <c r="B686" s="8"/>
    </row>
    <row r="687" spans="1:2" ht="14.25" x14ac:dyDescent="0.2">
      <c r="A687" s="10"/>
      <c r="B687" s="8"/>
    </row>
    <row r="688" spans="1:2" ht="14.25" x14ac:dyDescent="0.2">
      <c r="A688" s="10"/>
      <c r="B688" s="8"/>
    </row>
    <row r="689" spans="1:2" ht="14.25" x14ac:dyDescent="0.2">
      <c r="A689" s="10"/>
      <c r="B689" s="8"/>
    </row>
    <row r="690" spans="1:2" ht="14.25" x14ac:dyDescent="0.2">
      <c r="A690" s="10"/>
      <c r="B690" s="8"/>
    </row>
    <row r="691" spans="1:2" ht="14.25" x14ac:dyDescent="0.2">
      <c r="A691" s="10"/>
      <c r="B691" s="8"/>
    </row>
    <row r="692" spans="1:2" ht="14.25" x14ac:dyDescent="0.2">
      <c r="A692" s="10"/>
      <c r="B692" s="8"/>
    </row>
    <row r="693" spans="1:2" ht="14.25" x14ac:dyDescent="0.2">
      <c r="A693" s="10"/>
      <c r="B693" s="8"/>
    </row>
    <row r="694" spans="1:2" ht="14.25" x14ac:dyDescent="0.2">
      <c r="A694" s="10"/>
      <c r="B694" s="8"/>
    </row>
    <row r="695" spans="1:2" ht="14.25" x14ac:dyDescent="0.2">
      <c r="A695" s="10"/>
      <c r="B695" s="8"/>
    </row>
    <row r="696" spans="1:2" ht="14.25" x14ac:dyDescent="0.2">
      <c r="A696" s="10"/>
      <c r="B696" s="8"/>
    </row>
    <row r="697" spans="1:2" ht="14.25" x14ac:dyDescent="0.2">
      <c r="A697" s="10"/>
      <c r="B697" s="8"/>
    </row>
    <row r="698" spans="1:2" ht="14.25" x14ac:dyDescent="0.2">
      <c r="A698" s="10"/>
      <c r="B698" s="8"/>
    </row>
    <row r="699" spans="1:2" ht="14.25" x14ac:dyDescent="0.2">
      <c r="A699" s="10"/>
      <c r="B699" s="8"/>
    </row>
    <row r="700" spans="1:2" ht="14.25" x14ac:dyDescent="0.2">
      <c r="A700" s="10"/>
      <c r="B700" s="8"/>
    </row>
    <row r="701" spans="1:2" ht="14.25" x14ac:dyDescent="0.2">
      <c r="A701" s="10"/>
      <c r="B701" s="8"/>
    </row>
    <row r="702" spans="1:2" ht="14.25" x14ac:dyDescent="0.2">
      <c r="A702" s="10"/>
      <c r="B702" s="8"/>
    </row>
    <row r="703" spans="1:2" ht="14.25" x14ac:dyDescent="0.2">
      <c r="A703" s="10"/>
      <c r="B703" s="8"/>
    </row>
    <row r="704" spans="1:2" ht="14.25" x14ac:dyDescent="0.2">
      <c r="A704" s="10"/>
      <c r="B704" s="8"/>
    </row>
    <row r="705" spans="1:2" ht="14.25" x14ac:dyDescent="0.2">
      <c r="A705" s="10"/>
      <c r="B705" s="8"/>
    </row>
    <row r="706" spans="1:2" ht="14.25" x14ac:dyDescent="0.2">
      <c r="A706" s="10"/>
      <c r="B706" s="8"/>
    </row>
    <row r="707" spans="1:2" ht="14.25" x14ac:dyDescent="0.2">
      <c r="A707" s="10"/>
      <c r="B707" s="8"/>
    </row>
    <row r="708" spans="1:2" ht="14.25" x14ac:dyDescent="0.2">
      <c r="A708" s="10"/>
      <c r="B708" s="8"/>
    </row>
    <row r="709" spans="1:2" ht="14.25" x14ac:dyDescent="0.2">
      <c r="A709" s="10"/>
      <c r="B709" s="8"/>
    </row>
    <row r="710" spans="1:2" ht="14.25" x14ac:dyDescent="0.2">
      <c r="A710" s="10"/>
      <c r="B710" s="8"/>
    </row>
    <row r="711" spans="1:2" ht="14.25" x14ac:dyDescent="0.2">
      <c r="A711" s="10"/>
      <c r="B711" s="8"/>
    </row>
    <row r="712" spans="1:2" ht="14.25" x14ac:dyDescent="0.2">
      <c r="A712" s="10"/>
      <c r="B712" s="8"/>
    </row>
    <row r="713" spans="1:2" ht="14.25" x14ac:dyDescent="0.2">
      <c r="A713" s="10"/>
      <c r="B713" s="8"/>
    </row>
    <row r="714" spans="1:2" ht="14.25" x14ac:dyDescent="0.2">
      <c r="A714" s="10"/>
      <c r="B714" s="8"/>
    </row>
    <row r="715" spans="1:2" ht="14.25" x14ac:dyDescent="0.2">
      <c r="A715" s="10"/>
      <c r="B715" s="8"/>
    </row>
    <row r="716" spans="1:2" ht="14.25" x14ac:dyDescent="0.2">
      <c r="A716" s="10"/>
      <c r="B716" s="8"/>
    </row>
    <row r="717" spans="1:2" ht="14.25" x14ac:dyDescent="0.2">
      <c r="A717" s="10"/>
      <c r="B717" s="8"/>
    </row>
    <row r="718" spans="1:2" ht="14.25" x14ac:dyDescent="0.2">
      <c r="A718" s="10"/>
      <c r="B718" s="8"/>
    </row>
    <row r="719" spans="1:2" ht="14.25" x14ac:dyDescent="0.2">
      <c r="A719" s="10"/>
      <c r="B719" s="8"/>
    </row>
    <row r="720" spans="1:2" ht="14.25" x14ac:dyDescent="0.2">
      <c r="A720" s="10"/>
      <c r="B720" s="8"/>
    </row>
    <row r="721" spans="1:2" ht="14.25" x14ac:dyDescent="0.2">
      <c r="A721" s="10"/>
      <c r="B721" s="8"/>
    </row>
    <row r="722" spans="1:2" ht="14.25" x14ac:dyDescent="0.2">
      <c r="A722" s="10"/>
      <c r="B722" s="8"/>
    </row>
    <row r="723" spans="1:2" ht="14.25" x14ac:dyDescent="0.2">
      <c r="A723" s="10"/>
      <c r="B723" s="8"/>
    </row>
    <row r="724" spans="1:2" ht="14.25" x14ac:dyDescent="0.2">
      <c r="A724" s="10"/>
      <c r="B724" s="8"/>
    </row>
    <row r="725" spans="1:2" ht="14.25" x14ac:dyDescent="0.2">
      <c r="A725" s="10"/>
      <c r="B725" s="8"/>
    </row>
    <row r="726" spans="1:2" ht="14.25" x14ac:dyDescent="0.2">
      <c r="A726" s="10"/>
      <c r="B726" s="8"/>
    </row>
    <row r="727" spans="1:2" ht="14.25" x14ac:dyDescent="0.2">
      <c r="A727" s="10"/>
      <c r="B727" s="8"/>
    </row>
    <row r="728" spans="1:2" ht="14.25" x14ac:dyDescent="0.2">
      <c r="A728" s="10"/>
      <c r="B728" s="8"/>
    </row>
    <row r="729" spans="1:2" ht="14.25" x14ac:dyDescent="0.2">
      <c r="A729" s="10"/>
      <c r="B729" s="8"/>
    </row>
    <row r="730" spans="1:2" ht="14.25" x14ac:dyDescent="0.2">
      <c r="A730" s="10"/>
      <c r="B730" s="8"/>
    </row>
    <row r="731" spans="1:2" ht="14.25" x14ac:dyDescent="0.2">
      <c r="A731" s="10"/>
      <c r="B731" s="8"/>
    </row>
    <row r="732" spans="1:2" ht="14.25" x14ac:dyDescent="0.2">
      <c r="A732" s="10"/>
      <c r="B732" s="8"/>
    </row>
    <row r="733" spans="1:2" ht="14.25" x14ac:dyDescent="0.2">
      <c r="A733" s="10"/>
      <c r="B733" s="8"/>
    </row>
    <row r="734" spans="1:2" ht="14.25" x14ac:dyDescent="0.2">
      <c r="A734" s="10"/>
      <c r="B734" s="8"/>
    </row>
    <row r="735" spans="1:2" ht="14.25" x14ac:dyDescent="0.2">
      <c r="A735" s="10"/>
      <c r="B735" s="8"/>
    </row>
    <row r="736" spans="1:2" ht="14.25" x14ac:dyDescent="0.2">
      <c r="A736" s="10"/>
      <c r="B736" s="8"/>
    </row>
    <row r="737" spans="1:2" ht="14.25" x14ac:dyDescent="0.2">
      <c r="A737" s="10"/>
      <c r="B737" s="8"/>
    </row>
    <row r="738" spans="1:2" ht="14.25" x14ac:dyDescent="0.2">
      <c r="A738" s="10"/>
      <c r="B738" s="8"/>
    </row>
    <row r="739" spans="1:2" ht="14.25" x14ac:dyDescent="0.2">
      <c r="A739" s="10"/>
      <c r="B739" s="8"/>
    </row>
    <row r="740" spans="1:2" ht="14.25" x14ac:dyDescent="0.2">
      <c r="A740" s="10"/>
      <c r="B740" s="8"/>
    </row>
    <row r="741" spans="1:2" ht="14.25" x14ac:dyDescent="0.2">
      <c r="A741" s="10"/>
      <c r="B741" s="8"/>
    </row>
    <row r="742" spans="1:2" ht="14.25" x14ac:dyDescent="0.2">
      <c r="A742" s="10"/>
      <c r="B742" s="8"/>
    </row>
    <row r="743" spans="1:2" ht="14.25" x14ac:dyDescent="0.2">
      <c r="A743" s="10"/>
      <c r="B743" s="8"/>
    </row>
    <row r="744" spans="1:2" ht="14.25" x14ac:dyDescent="0.2">
      <c r="A744" s="10"/>
      <c r="B744" s="8"/>
    </row>
    <row r="745" spans="1:2" ht="14.25" x14ac:dyDescent="0.2">
      <c r="A745" s="10"/>
      <c r="B745" s="8"/>
    </row>
    <row r="746" spans="1:2" ht="14.25" x14ac:dyDescent="0.2">
      <c r="A746" s="10"/>
      <c r="B746" s="8"/>
    </row>
    <row r="747" spans="1:2" ht="14.25" x14ac:dyDescent="0.2">
      <c r="A747" s="10"/>
      <c r="B747" s="8"/>
    </row>
    <row r="748" spans="1:2" ht="14.25" x14ac:dyDescent="0.2">
      <c r="A748" s="10"/>
      <c r="B748" s="8"/>
    </row>
    <row r="749" spans="1:2" ht="14.25" x14ac:dyDescent="0.2">
      <c r="A749" s="10"/>
      <c r="B749" s="8"/>
    </row>
    <row r="750" spans="1:2" ht="14.25" x14ac:dyDescent="0.2">
      <c r="A750" s="10"/>
      <c r="B750" s="8"/>
    </row>
    <row r="751" spans="1:2" ht="14.25" x14ac:dyDescent="0.2">
      <c r="A751" s="10"/>
      <c r="B751" s="8"/>
    </row>
    <row r="752" spans="1:2" ht="14.25" x14ac:dyDescent="0.2">
      <c r="A752" s="10"/>
      <c r="B752" s="8"/>
    </row>
    <row r="753" spans="1:2" ht="14.25" x14ac:dyDescent="0.2">
      <c r="A753" s="10"/>
      <c r="B753" s="8"/>
    </row>
    <row r="754" spans="1:2" ht="14.25" x14ac:dyDescent="0.2">
      <c r="A754" s="10"/>
      <c r="B754" s="8"/>
    </row>
    <row r="755" spans="1:2" ht="14.25" x14ac:dyDescent="0.2">
      <c r="A755" s="10"/>
      <c r="B755" s="8"/>
    </row>
    <row r="756" spans="1:2" ht="14.25" x14ac:dyDescent="0.2">
      <c r="A756" s="10"/>
      <c r="B756" s="8"/>
    </row>
    <row r="757" spans="1:2" ht="14.25" x14ac:dyDescent="0.2">
      <c r="A757" s="10"/>
      <c r="B757" s="8"/>
    </row>
    <row r="758" spans="1:2" ht="14.25" x14ac:dyDescent="0.2">
      <c r="A758" s="10"/>
      <c r="B758" s="8"/>
    </row>
    <row r="759" spans="1:2" ht="14.25" x14ac:dyDescent="0.2">
      <c r="A759" s="10"/>
      <c r="B759" s="8"/>
    </row>
    <row r="760" spans="1:2" ht="14.25" x14ac:dyDescent="0.2">
      <c r="A760" s="10"/>
      <c r="B760" s="8"/>
    </row>
    <row r="761" spans="1:2" ht="14.25" x14ac:dyDescent="0.2">
      <c r="A761" s="10"/>
      <c r="B761" s="8"/>
    </row>
    <row r="762" spans="1:2" ht="14.25" x14ac:dyDescent="0.2">
      <c r="A762" s="10"/>
      <c r="B762" s="8"/>
    </row>
    <row r="763" spans="1:2" ht="14.25" x14ac:dyDescent="0.2">
      <c r="A763" s="10"/>
      <c r="B763" s="8"/>
    </row>
    <row r="764" spans="1:2" ht="14.25" x14ac:dyDescent="0.2">
      <c r="A764" s="10"/>
      <c r="B764" s="8"/>
    </row>
    <row r="765" spans="1:2" ht="14.25" x14ac:dyDescent="0.2">
      <c r="A765" s="10"/>
      <c r="B765" s="8"/>
    </row>
    <row r="766" spans="1:2" ht="14.25" x14ac:dyDescent="0.2">
      <c r="A766" s="10"/>
      <c r="B766" s="8"/>
    </row>
    <row r="767" spans="1:2" ht="14.25" x14ac:dyDescent="0.2">
      <c r="A767" s="10"/>
      <c r="B767" s="8"/>
    </row>
    <row r="768" spans="1:2" ht="14.25" x14ac:dyDescent="0.2">
      <c r="A768" s="10"/>
      <c r="B768" s="8"/>
    </row>
    <row r="769" spans="1:2" ht="14.25" x14ac:dyDescent="0.2">
      <c r="A769" s="10"/>
      <c r="B769" s="8"/>
    </row>
    <row r="770" spans="1:2" ht="14.25" x14ac:dyDescent="0.2">
      <c r="A770" s="10"/>
      <c r="B770" s="8"/>
    </row>
    <row r="771" spans="1:2" ht="14.25" x14ac:dyDescent="0.2">
      <c r="A771" s="10"/>
      <c r="B771" s="8"/>
    </row>
    <row r="772" spans="1:2" ht="14.25" x14ac:dyDescent="0.2">
      <c r="A772" s="10"/>
      <c r="B772" s="8"/>
    </row>
    <row r="773" spans="1:2" ht="14.25" x14ac:dyDescent="0.2">
      <c r="A773" s="10"/>
      <c r="B773" s="8"/>
    </row>
    <row r="774" spans="1:2" ht="14.25" x14ac:dyDescent="0.2">
      <c r="A774" s="10"/>
      <c r="B774" s="8"/>
    </row>
    <row r="775" spans="1:2" ht="14.25" x14ac:dyDescent="0.2">
      <c r="A775" s="10"/>
      <c r="B775" s="8"/>
    </row>
    <row r="776" spans="1:2" ht="14.25" x14ac:dyDescent="0.2">
      <c r="A776" s="10"/>
      <c r="B776" s="8"/>
    </row>
    <row r="777" spans="1:2" ht="14.25" x14ac:dyDescent="0.2">
      <c r="A777" s="10"/>
      <c r="B777" s="8"/>
    </row>
    <row r="778" spans="1:2" ht="14.25" x14ac:dyDescent="0.2">
      <c r="A778" s="10"/>
      <c r="B778" s="8"/>
    </row>
    <row r="779" spans="1:2" ht="14.25" x14ac:dyDescent="0.2">
      <c r="A779" s="10"/>
      <c r="B779" s="8"/>
    </row>
    <row r="780" spans="1:2" ht="14.25" x14ac:dyDescent="0.2">
      <c r="A780" s="10"/>
      <c r="B780" s="8"/>
    </row>
    <row r="781" spans="1:2" ht="14.25" x14ac:dyDescent="0.2">
      <c r="A781" s="10"/>
      <c r="B781" s="8"/>
    </row>
    <row r="782" spans="1:2" ht="14.25" x14ac:dyDescent="0.2">
      <c r="A782" s="10"/>
      <c r="B782" s="8"/>
    </row>
    <row r="783" spans="1:2" ht="14.25" x14ac:dyDescent="0.2">
      <c r="A783" s="10"/>
      <c r="B783" s="8"/>
    </row>
    <row r="784" spans="1:2" ht="14.25" x14ac:dyDescent="0.2">
      <c r="A784" s="10"/>
      <c r="B784" s="8"/>
    </row>
    <row r="785" spans="1:2" ht="14.25" x14ac:dyDescent="0.2">
      <c r="A785" s="10"/>
      <c r="B785" s="8"/>
    </row>
    <row r="786" spans="1:2" ht="14.25" x14ac:dyDescent="0.2">
      <c r="A786" s="10"/>
      <c r="B786" s="8"/>
    </row>
    <row r="787" spans="1:2" ht="14.25" x14ac:dyDescent="0.2">
      <c r="A787" s="10"/>
      <c r="B787" s="8"/>
    </row>
    <row r="788" spans="1:2" ht="14.25" x14ac:dyDescent="0.2">
      <c r="A788" s="10"/>
      <c r="B788" s="8"/>
    </row>
    <row r="789" spans="1:2" ht="14.25" x14ac:dyDescent="0.2">
      <c r="A789" s="10"/>
      <c r="B789" s="8"/>
    </row>
    <row r="790" spans="1:2" ht="14.25" x14ac:dyDescent="0.2">
      <c r="A790" s="10"/>
      <c r="B790" s="8"/>
    </row>
    <row r="791" spans="1:2" ht="14.25" x14ac:dyDescent="0.2">
      <c r="A791" s="10"/>
      <c r="B791" s="8"/>
    </row>
    <row r="792" spans="1:2" ht="14.25" x14ac:dyDescent="0.2">
      <c r="A792" s="10"/>
      <c r="B792" s="8"/>
    </row>
    <row r="793" spans="1:2" ht="14.25" x14ac:dyDescent="0.2">
      <c r="A793" s="10"/>
      <c r="B793" s="8"/>
    </row>
    <row r="794" spans="1:2" ht="14.25" x14ac:dyDescent="0.2">
      <c r="A794" s="10"/>
      <c r="B794" s="8"/>
    </row>
    <row r="795" spans="1:2" ht="14.25" x14ac:dyDescent="0.2">
      <c r="A795" s="10"/>
      <c r="B795" s="8"/>
    </row>
    <row r="796" spans="1:2" ht="14.25" x14ac:dyDescent="0.2">
      <c r="A796" s="10"/>
      <c r="B796" s="8"/>
    </row>
    <row r="797" spans="1:2" ht="14.25" x14ac:dyDescent="0.2">
      <c r="A797" s="10"/>
      <c r="B797" s="8"/>
    </row>
    <row r="798" spans="1:2" ht="14.25" x14ac:dyDescent="0.2">
      <c r="A798" s="10"/>
      <c r="B798" s="8"/>
    </row>
    <row r="799" spans="1:2" ht="14.25" x14ac:dyDescent="0.2">
      <c r="A799" s="10"/>
      <c r="B799" s="8"/>
    </row>
    <row r="800" spans="1:2" ht="14.25" x14ac:dyDescent="0.2">
      <c r="A800" s="10"/>
      <c r="B800" s="8"/>
    </row>
    <row r="801" spans="1:2" ht="14.25" x14ac:dyDescent="0.2">
      <c r="A801" s="10"/>
      <c r="B801" s="8"/>
    </row>
    <row r="802" spans="1:2" ht="14.25" x14ac:dyDescent="0.2">
      <c r="A802" s="10"/>
      <c r="B802" s="8"/>
    </row>
    <row r="803" spans="1:2" ht="14.25" x14ac:dyDescent="0.2">
      <c r="A803" s="10"/>
      <c r="B803" s="8"/>
    </row>
    <row r="804" spans="1:2" ht="14.25" x14ac:dyDescent="0.2">
      <c r="A804" s="10"/>
      <c r="B804" s="8"/>
    </row>
    <row r="805" spans="1:2" ht="14.25" x14ac:dyDescent="0.2">
      <c r="A805" s="10"/>
      <c r="B805" s="8"/>
    </row>
    <row r="806" spans="1:2" ht="14.25" x14ac:dyDescent="0.2">
      <c r="A806" s="10"/>
      <c r="B806" s="8"/>
    </row>
    <row r="807" spans="1:2" ht="14.25" x14ac:dyDescent="0.2">
      <c r="A807" s="10"/>
      <c r="B807" s="8"/>
    </row>
    <row r="808" spans="1:2" ht="14.25" x14ac:dyDescent="0.2">
      <c r="A808" s="10"/>
      <c r="B808" s="8"/>
    </row>
    <row r="809" spans="1:2" ht="14.25" x14ac:dyDescent="0.2">
      <c r="A809" s="10"/>
      <c r="B809" s="8"/>
    </row>
    <row r="810" spans="1:2" ht="14.25" x14ac:dyDescent="0.2">
      <c r="A810" s="10"/>
      <c r="B810" s="8"/>
    </row>
    <row r="811" spans="1:2" ht="14.25" x14ac:dyDescent="0.2">
      <c r="A811" s="10"/>
      <c r="B811" s="8"/>
    </row>
    <row r="812" spans="1:2" ht="14.25" x14ac:dyDescent="0.2">
      <c r="A812" s="10"/>
      <c r="B812" s="8"/>
    </row>
    <row r="813" spans="1:2" ht="14.25" x14ac:dyDescent="0.2">
      <c r="A813" s="10"/>
      <c r="B813" s="8"/>
    </row>
    <row r="814" spans="1:2" ht="14.25" x14ac:dyDescent="0.2">
      <c r="A814" s="10"/>
      <c r="B814" s="8"/>
    </row>
    <row r="815" spans="1:2" ht="14.25" x14ac:dyDescent="0.2">
      <c r="A815" s="10"/>
      <c r="B815" s="8"/>
    </row>
    <row r="816" spans="1:2" ht="14.25" x14ac:dyDescent="0.2">
      <c r="A816" s="10"/>
      <c r="B816" s="8"/>
    </row>
    <row r="817" spans="1:2" ht="14.25" x14ac:dyDescent="0.2">
      <c r="A817" s="10"/>
      <c r="B817" s="8"/>
    </row>
    <row r="818" spans="1:2" ht="14.25" x14ac:dyDescent="0.2">
      <c r="A818" s="10"/>
      <c r="B818" s="8"/>
    </row>
    <row r="819" spans="1:2" ht="14.25" x14ac:dyDescent="0.2">
      <c r="A819" s="10"/>
      <c r="B819" s="8"/>
    </row>
    <row r="820" spans="1:2" ht="14.25" x14ac:dyDescent="0.2">
      <c r="A820" s="10"/>
      <c r="B820" s="8"/>
    </row>
    <row r="821" spans="1:2" ht="14.25" x14ac:dyDescent="0.2">
      <c r="A821" s="10"/>
      <c r="B821" s="8"/>
    </row>
    <row r="822" spans="1:2" ht="14.25" x14ac:dyDescent="0.2">
      <c r="A822" s="10"/>
      <c r="B822" s="8"/>
    </row>
    <row r="823" spans="1:2" ht="14.25" x14ac:dyDescent="0.2">
      <c r="A823" s="10"/>
      <c r="B823" s="8"/>
    </row>
    <row r="824" spans="1:2" ht="14.25" x14ac:dyDescent="0.2">
      <c r="A824" s="10"/>
      <c r="B824" s="8"/>
    </row>
    <row r="825" spans="1:2" ht="14.25" x14ac:dyDescent="0.2">
      <c r="A825" s="10"/>
      <c r="B825" s="8"/>
    </row>
    <row r="826" spans="1:2" ht="14.25" x14ac:dyDescent="0.2">
      <c r="A826" s="10"/>
      <c r="B826" s="8"/>
    </row>
    <row r="827" spans="1:2" ht="14.25" x14ac:dyDescent="0.2">
      <c r="A827" s="10"/>
      <c r="B827" s="8"/>
    </row>
    <row r="828" spans="1:2" ht="14.25" x14ac:dyDescent="0.2">
      <c r="A828" s="10"/>
      <c r="B828" s="8"/>
    </row>
    <row r="829" spans="1:2" ht="14.25" x14ac:dyDescent="0.2">
      <c r="A829" s="10"/>
      <c r="B829" s="8"/>
    </row>
    <row r="830" spans="1:2" ht="14.25" x14ac:dyDescent="0.2">
      <c r="A830" s="10"/>
      <c r="B830" s="8"/>
    </row>
    <row r="831" spans="1:2" ht="14.25" x14ac:dyDescent="0.2">
      <c r="A831" s="10"/>
      <c r="B831" s="8"/>
    </row>
    <row r="832" spans="1:2" ht="14.25" x14ac:dyDescent="0.2">
      <c r="A832" s="10"/>
      <c r="B832" s="8"/>
    </row>
    <row r="833" spans="1:2" ht="14.25" x14ac:dyDescent="0.2">
      <c r="A833" s="10"/>
      <c r="B833" s="8"/>
    </row>
    <row r="834" spans="1:2" ht="14.25" x14ac:dyDescent="0.2">
      <c r="A834" s="10"/>
      <c r="B834" s="8"/>
    </row>
    <row r="835" spans="1:2" ht="14.25" x14ac:dyDescent="0.2">
      <c r="A835" s="10"/>
      <c r="B835" s="8"/>
    </row>
    <row r="836" spans="1:2" ht="14.25" x14ac:dyDescent="0.2">
      <c r="A836" s="10"/>
      <c r="B836" s="8"/>
    </row>
    <row r="837" spans="1:2" ht="14.25" x14ac:dyDescent="0.2">
      <c r="A837" s="10"/>
      <c r="B837" s="8"/>
    </row>
    <row r="838" spans="1:2" ht="14.25" x14ac:dyDescent="0.2">
      <c r="A838" s="10"/>
      <c r="B838" s="8"/>
    </row>
    <row r="839" spans="1:2" ht="14.25" x14ac:dyDescent="0.2">
      <c r="A839" s="10"/>
      <c r="B839" s="8"/>
    </row>
    <row r="840" spans="1:2" ht="14.25" x14ac:dyDescent="0.2">
      <c r="A840" s="10"/>
      <c r="B840" s="8"/>
    </row>
    <row r="841" spans="1:2" ht="14.25" x14ac:dyDescent="0.2">
      <c r="A841" s="10"/>
      <c r="B841" s="8"/>
    </row>
    <row r="842" spans="1:2" ht="14.25" x14ac:dyDescent="0.2">
      <c r="A842" s="10"/>
      <c r="B842" s="8"/>
    </row>
    <row r="843" spans="1:2" ht="14.25" x14ac:dyDescent="0.2">
      <c r="A843" s="10"/>
      <c r="B843" s="8"/>
    </row>
    <row r="844" spans="1:2" ht="14.25" x14ac:dyDescent="0.2">
      <c r="A844" s="10"/>
      <c r="B844" s="8"/>
    </row>
    <row r="845" spans="1:2" ht="14.25" x14ac:dyDescent="0.2">
      <c r="A845" s="10"/>
      <c r="B845" s="8"/>
    </row>
    <row r="846" spans="1:2" ht="14.25" x14ac:dyDescent="0.2">
      <c r="A846" s="10"/>
      <c r="B846" s="8"/>
    </row>
    <row r="847" spans="1:2" ht="14.25" x14ac:dyDescent="0.2">
      <c r="A847" s="10"/>
      <c r="B847" s="8"/>
    </row>
    <row r="848" spans="1:2" ht="14.25" x14ac:dyDescent="0.2">
      <c r="A848" s="10"/>
      <c r="B848" s="8"/>
    </row>
    <row r="849" spans="1:2" ht="14.25" x14ac:dyDescent="0.2">
      <c r="A849" s="10"/>
      <c r="B849" s="8"/>
    </row>
    <row r="850" spans="1:2" ht="14.25" x14ac:dyDescent="0.2">
      <c r="A850" s="10"/>
      <c r="B850" s="8"/>
    </row>
    <row r="851" spans="1:2" ht="14.25" x14ac:dyDescent="0.2">
      <c r="A851" s="10"/>
      <c r="B851" s="8"/>
    </row>
    <row r="852" spans="1:2" ht="14.25" x14ac:dyDescent="0.2">
      <c r="A852" s="10"/>
      <c r="B852" s="8"/>
    </row>
    <row r="853" spans="1:2" ht="14.25" x14ac:dyDescent="0.2">
      <c r="A853" s="10"/>
      <c r="B853" s="8"/>
    </row>
    <row r="854" spans="1:2" ht="14.25" x14ac:dyDescent="0.2">
      <c r="A854" s="10"/>
      <c r="B854" s="8"/>
    </row>
    <row r="855" spans="1:2" ht="14.25" x14ac:dyDescent="0.2">
      <c r="A855" s="10"/>
      <c r="B855" s="8"/>
    </row>
    <row r="856" spans="1:2" ht="14.25" x14ac:dyDescent="0.2">
      <c r="A856" s="10"/>
      <c r="B856" s="8"/>
    </row>
    <row r="857" spans="1:2" ht="14.25" x14ac:dyDescent="0.2">
      <c r="A857" s="10"/>
      <c r="B857" s="8"/>
    </row>
    <row r="858" spans="1:2" ht="14.25" x14ac:dyDescent="0.2">
      <c r="A858" s="10"/>
      <c r="B858" s="8"/>
    </row>
    <row r="859" spans="1:2" ht="14.25" x14ac:dyDescent="0.2">
      <c r="A859" s="10"/>
      <c r="B859" s="8"/>
    </row>
    <row r="860" spans="1:2" ht="14.25" x14ac:dyDescent="0.2">
      <c r="A860" s="10"/>
      <c r="B860" s="8"/>
    </row>
    <row r="861" spans="1:2" ht="14.25" x14ac:dyDescent="0.2">
      <c r="A861" s="10"/>
      <c r="B861" s="8"/>
    </row>
    <row r="862" spans="1:2" ht="14.25" x14ac:dyDescent="0.2">
      <c r="A862" s="10"/>
      <c r="B862" s="8"/>
    </row>
    <row r="863" spans="1:2" ht="14.25" x14ac:dyDescent="0.2">
      <c r="A863" s="10"/>
      <c r="B863" s="8"/>
    </row>
    <row r="864" spans="1:2" ht="14.25" x14ac:dyDescent="0.2">
      <c r="A864" s="10"/>
      <c r="B864" s="8"/>
    </row>
    <row r="865" spans="1:2" ht="14.25" x14ac:dyDescent="0.2">
      <c r="A865" s="10"/>
      <c r="B865" s="8"/>
    </row>
    <row r="866" spans="1:2" ht="14.25" x14ac:dyDescent="0.2">
      <c r="A866" s="10"/>
      <c r="B866" s="8"/>
    </row>
    <row r="867" spans="1:2" ht="14.25" x14ac:dyDescent="0.2">
      <c r="A867" s="10"/>
      <c r="B867" s="8"/>
    </row>
    <row r="868" spans="1:2" ht="14.25" x14ac:dyDescent="0.2">
      <c r="A868" s="10"/>
      <c r="B868" s="8"/>
    </row>
    <row r="869" spans="1:2" ht="14.25" x14ac:dyDescent="0.2">
      <c r="A869" s="10"/>
      <c r="B869" s="8"/>
    </row>
    <row r="870" spans="1:2" ht="14.25" x14ac:dyDescent="0.2">
      <c r="A870" s="10"/>
      <c r="B870" s="8"/>
    </row>
    <row r="871" spans="1:2" ht="14.25" x14ac:dyDescent="0.2">
      <c r="A871" s="10"/>
      <c r="B871" s="8"/>
    </row>
    <row r="872" spans="1:2" ht="14.25" x14ac:dyDescent="0.2">
      <c r="A872" s="10"/>
      <c r="B872" s="8"/>
    </row>
    <row r="873" spans="1:2" ht="14.25" x14ac:dyDescent="0.2">
      <c r="A873" s="10"/>
      <c r="B873" s="8"/>
    </row>
    <row r="874" spans="1:2" ht="14.25" x14ac:dyDescent="0.2">
      <c r="A874" s="10"/>
      <c r="B874" s="8"/>
    </row>
    <row r="875" spans="1:2" ht="14.25" x14ac:dyDescent="0.2">
      <c r="A875" s="10"/>
      <c r="B875" s="8"/>
    </row>
    <row r="876" spans="1:2" ht="14.25" x14ac:dyDescent="0.2">
      <c r="A876" s="10"/>
      <c r="B876" s="8"/>
    </row>
    <row r="877" spans="1:2" ht="14.25" x14ac:dyDescent="0.2">
      <c r="A877" s="10"/>
      <c r="B877" s="8"/>
    </row>
    <row r="878" spans="1:2" ht="14.25" x14ac:dyDescent="0.2">
      <c r="A878" s="10"/>
      <c r="B878" s="8"/>
    </row>
    <row r="879" spans="1:2" ht="14.25" x14ac:dyDescent="0.2">
      <c r="A879" s="10"/>
      <c r="B879" s="8"/>
    </row>
    <row r="880" spans="1:2" ht="14.25" x14ac:dyDescent="0.2">
      <c r="A880" s="10"/>
      <c r="B880" s="8"/>
    </row>
    <row r="881" spans="1:2" ht="14.25" x14ac:dyDescent="0.2">
      <c r="A881" s="10"/>
      <c r="B881" s="8"/>
    </row>
    <row r="882" spans="1:2" ht="14.25" x14ac:dyDescent="0.2">
      <c r="A882" s="10"/>
      <c r="B882" s="8"/>
    </row>
    <row r="883" spans="1:2" ht="14.25" x14ac:dyDescent="0.2">
      <c r="A883" s="10"/>
      <c r="B883" s="8"/>
    </row>
    <row r="884" spans="1:2" ht="14.25" x14ac:dyDescent="0.2">
      <c r="A884" s="10"/>
      <c r="B884" s="8"/>
    </row>
    <row r="885" spans="1:2" ht="14.25" x14ac:dyDescent="0.2">
      <c r="A885" s="10"/>
      <c r="B885" s="8"/>
    </row>
    <row r="886" spans="1:2" ht="14.25" x14ac:dyDescent="0.2">
      <c r="A886" s="10"/>
      <c r="B886" s="8"/>
    </row>
    <row r="887" spans="1:2" ht="14.25" x14ac:dyDescent="0.2">
      <c r="A887" s="10"/>
      <c r="B887" s="8"/>
    </row>
    <row r="888" spans="1:2" ht="14.25" x14ac:dyDescent="0.2">
      <c r="A888" s="10"/>
      <c r="B888" s="8"/>
    </row>
    <row r="889" spans="1:2" ht="14.25" x14ac:dyDescent="0.2">
      <c r="A889" s="10"/>
      <c r="B889" s="8"/>
    </row>
    <row r="890" spans="1:2" ht="14.25" x14ac:dyDescent="0.2">
      <c r="A890" s="10"/>
      <c r="B890" s="8"/>
    </row>
    <row r="891" spans="1:2" ht="14.25" x14ac:dyDescent="0.2">
      <c r="A891" s="10"/>
      <c r="B891" s="8"/>
    </row>
    <row r="892" spans="1:2" ht="14.25" x14ac:dyDescent="0.2">
      <c r="A892" s="10"/>
      <c r="B892" s="8"/>
    </row>
    <row r="893" spans="1:2" ht="14.25" x14ac:dyDescent="0.2">
      <c r="A893" s="10"/>
      <c r="B893" s="8"/>
    </row>
    <row r="894" spans="1:2" ht="14.25" x14ac:dyDescent="0.2">
      <c r="A894" s="10"/>
      <c r="B894" s="8"/>
    </row>
    <row r="895" spans="1:2" ht="14.25" x14ac:dyDescent="0.2">
      <c r="A895" s="10"/>
      <c r="B895" s="8"/>
    </row>
    <row r="896" spans="1:2" ht="14.25" x14ac:dyDescent="0.2">
      <c r="A896" s="10"/>
      <c r="B896" s="8"/>
    </row>
    <row r="897" spans="1:2" ht="14.25" x14ac:dyDescent="0.2">
      <c r="A897" s="10"/>
      <c r="B897" s="8"/>
    </row>
    <row r="898" spans="1:2" ht="14.25" x14ac:dyDescent="0.2">
      <c r="A898" s="10"/>
      <c r="B898" s="8"/>
    </row>
    <row r="899" spans="1:2" ht="14.25" x14ac:dyDescent="0.2">
      <c r="A899" s="10"/>
      <c r="B899" s="8"/>
    </row>
    <row r="900" spans="1:2" ht="14.25" x14ac:dyDescent="0.2">
      <c r="A900" s="10"/>
      <c r="B900" s="8"/>
    </row>
    <row r="901" spans="1:2" ht="14.25" x14ac:dyDescent="0.2">
      <c r="A901" s="10"/>
      <c r="B901" s="8"/>
    </row>
    <row r="902" spans="1:2" ht="14.25" x14ac:dyDescent="0.2">
      <c r="A902" s="10"/>
      <c r="B902" s="8"/>
    </row>
    <row r="903" spans="1:2" ht="14.25" x14ac:dyDescent="0.2">
      <c r="A903" s="10"/>
      <c r="B903" s="8"/>
    </row>
    <row r="904" spans="1:2" ht="14.25" x14ac:dyDescent="0.2">
      <c r="A904" s="10"/>
      <c r="B904" s="8"/>
    </row>
    <row r="905" spans="1:2" ht="14.25" x14ac:dyDescent="0.2">
      <c r="A905" s="10"/>
      <c r="B905" s="8"/>
    </row>
    <row r="906" spans="1:2" ht="14.25" x14ac:dyDescent="0.2">
      <c r="A906" s="10"/>
      <c r="B906" s="8"/>
    </row>
    <row r="907" spans="1:2" ht="14.25" x14ac:dyDescent="0.2">
      <c r="A907" s="10"/>
      <c r="B907" s="8"/>
    </row>
    <row r="908" spans="1:2" ht="14.25" x14ac:dyDescent="0.2">
      <c r="A908" s="10"/>
      <c r="B908" s="8"/>
    </row>
    <row r="909" spans="1:2" ht="14.25" x14ac:dyDescent="0.2">
      <c r="A909" s="10"/>
      <c r="B909" s="8"/>
    </row>
    <row r="910" spans="1:2" ht="14.25" x14ac:dyDescent="0.2">
      <c r="A910" s="10"/>
      <c r="B910" s="8"/>
    </row>
    <row r="911" spans="1:2" ht="14.25" x14ac:dyDescent="0.2">
      <c r="A911" s="10"/>
      <c r="B911" s="8"/>
    </row>
    <row r="912" spans="1:2" ht="14.25" x14ac:dyDescent="0.2">
      <c r="A912" s="10"/>
      <c r="B912" s="8"/>
    </row>
    <row r="913" spans="1:2" ht="14.25" x14ac:dyDescent="0.2">
      <c r="A913" s="10"/>
      <c r="B913" s="8"/>
    </row>
    <row r="914" spans="1:2" ht="14.25" x14ac:dyDescent="0.2">
      <c r="A914" s="10"/>
      <c r="B914" s="8"/>
    </row>
    <row r="915" spans="1:2" ht="14.25" x14ac:dyDescent="0.2">
      <c r="A915" s="10"/>
      <c r="B915" s="8"/>
    </row>
    <row r="916" spans="1:2" ht="14.25" x14ac:dyDescent="0.2">
      <c r="A916" s="10"/>
      <c r="B916" s="8"/>
    </row>
    <row r="917" spans="1:2" ht="14.25" x14ac:dyDescent="0.2">
      <c r="A917" s="10"/>
      <c r="B917" s="8"/>
    </row>
    <row r="918" spans="1:2" ht="14.25" x14ac:dyDescent="0.2">
      <c r="A918" s="10"/>
      <c r="B918" s="8"/>
    </row>
    <row r="919" spans="1:2" ht="14.25" x14ac:dyDescent="0.2">
      <c r="A919" s="10"/>
      <c r="B919" s="8"/>
    </row>
    <row r="920" spans="1:2" ht="14.25" x14ac:dyDescent="0.2">
      <c r="A920" s="10"/>
      <c r="B920" s="8"/>
    </row>
    <row r="921" spans="1:2" ht="14.25" x14ac:dyDescent="0.2">
      <c r="A921" s="10"/>
      <c r="B921" s="8"/>
    </row>
    <row r="922" spans="1:2" ht="14.25" x14ac:dyDescent="0.2">
      <c r="A922" s="10"/>
      <c r="B922" s="8"/>
    </row>
    <row r="923" spans="1:2" ht="14.25" x14ac:dyDescent="0.2">
      <c r="A923" s="10"/>
      <c r="B923" s="8"/>
    </row>
    <row r="924" spans="1:2" ht="14.25" x14ac:dyDescent="0.2">
      <c r="A924" s="10"/>
      <c r="B924" s="8"/>
    </row>
    <row r="925" spans="1:2" ht="14.25" x14ac:dyDescent="0.2">
      <c r="A925" s="10"/>
      <c r="B925" s="8"/>
    </row>
    <row r="926" spans="1:2" ht="14.25" x14ac:dyDescent="0.2">
      <c r="A926" s="10"/>
      <c r="B926" s="8"/>
    </row>
    <row r="927" spans="1:2" ht="14.25" x14ac:dyDescent="0.2">
      <c r="A927" s="10"/>
      <c r="B927" s="8"/>
    </row>
    <row r="928" spans="1:2" ht="14.25" x14ac:dyDescent="0.2">
      <c r="A928" s="10"/>
      <c r="B928" s="8"/>
    </row>
    <row r="929" spans="1:2" ht="14.25" x14ac:dyDescent="0.2">
      <c r="A929" s="10"/>
      <c r="B929" s="8"/>
    </row>
    <row r="930" spans="1:2" ht="14.25" x14ac:dyDescent="0.2">
      <c r="A930" s="10"/>
      <c r="B930" s="8"/>
    </row>
    <row r="931" spans="1:2" ht="14.25" x14ac:dyDescent="0.2">
      <c r="A931" s="10"/>
      <c r="B931" s="8"/>
    </row>
    <row r="932" spans="1:2" ht="14.25" x14ac:dyDescent="0.2">
      <c r="A932" s="10"/>
      <c r="B932" s="8"/>
    </row>
    <row r="933" spans="1:2" ht="14.25" x14ac:dyDescent="0.2">
      <c r="A933" s="10"/>
      <c r="B933" s="8"/>
    </row>
    <row r="934" spans="1:2" ht="14.25" x14ac:dyDescent="0.2">
      <c r="A934" s="10"/>
      <c r="B934" s="8"/>
    </row>
    <row r="935" spans="1:2" ht="14.25" x14ac:dyDescent="0.2">
      <c r="A935" s="10"/>
      <c r="B935" s="8"/>
    </row>
    <row r="936" spans="1:2" ht="14.25" x14ac:dyDescent="0.2">
      <c r="A936" s="10"/>
      <c r="B936" s="8"/>
    </row>
    <row r="937" spans="1:2" ht="14.25" x14ac:dyDescent="0.2">
      <c r="A937" s="10"/>
      <c r="B937" s="8"/>
    </row>
    <row r="938" spans="1:2" ht="14.25" x14ac:dyDescent="0.2">
      <c r="A938" s="10"/>
      <c r="B938" s="8"/>
    </row>
    <row r="939" spans="1:2" ht="14.25" x14ac:dyDescent="0.2">
      <c r="A939" s="10"/>
      <c r="B939" s="8"/>
    </row>
    <row r="940" spans="1:2" ht="14.25" x14ac:dyDescent="0.2">
      <c r="A940" s="10"/>
      <c r="B940" s="8"/>
    </row>
    <row r="941" spans="1:2" ht="14.25" x14ac:dyDescent="0.2">
      <c r="A941" s="10"/>
      <c r="B941" s="8"/>
    </row>
    <row r="942" spans="1:2" ht="14.25" x14ac:dyDescent="0.2">
      <c r="A942" s="10"/>
      <c r="B942" s="8"/>
    </row>
    <row r="943" spans="1:2" ht="14.25" x14ac:dyDescent="0.2">
      <c r="A943" s="10"/>
      <c r="B943" s="8"/>
    </row>
    <row r="944" spans="1:2" ht="14.25" x14ac:dyDescent="0.2">
      <c r="A944" s="10"/>
      <c r="B944" s="8"/>
    </row>
    <row r="945" spans="1:2" ht="14.25" x14ac:dyDescent="0.2">
      <c r="A945" s="10"/>
      <c r="B945" s="8"/>
    </row>
    <row r="946" spans="1:2" ht="14.25" x14ac:dyDescent="0.2">
      <c r="A946" s="10"/>
      <c r="B946" s="8"/>
    </row>
    <row r="947" spans="1:2" ht="14.25" x14ac:dyDescent="0.2">
      <c r="A947" s="10"/>
      <c r="B947" s="8"/>
    </row>
    <row r="948" spans="1:2" ht="14.25" x14ac:dyDescent="0.2">
      <c r="A948" s="10"/>
      <c r="B948" s="8"/>
    </row>
    <row r="949" spans="1:2" ht="14.25" x14ac:dyDescent="0.2">
      <c r="A949" s="10"/>
      <c r="B949" s="8"/>
    </row>
    <row r="950" spans="1:2" ht="14.25" x14ac:dyDescent="0.2">
      <c r="A950" s="10"/>
      <c r="B950" s="8"/>
    </row>
    <row r="951" spans="1:2" ht="14.25" x14ac:dyDescent="0.2">
      <c r="A951" s="10"/>
      <c r="B951" s="8"/>
    </row>
    <row r="952" spans="1:2" ht="14.25" x14ac:dyDescent="0.2">
      <c r="A952" s="10"/>
      <c r="B952" s="8"/>
    </row>
    <row r="953" spans="1:2" ht="14.25" x14ac:dyDescent="0.2">
      <c r="A953" s="10"/>
      <c r="B953" s="8"/>
    </row>
    <row r="954" spans="1:2" ht="14.25" x14ac:dyDescent="0.2">
      <c r="A954" s="10"/>
      <c r="B954" s="8"/>
    </row>
    <row r="955" spans="1:2" ht="14.25" x14ac:dyDescent="0.2">
      <c r="A955" s="10"/>
      <c r="B955" s="8"/>
    </row>
    <row r="956" spans="1:2" ht="14.25" x14ac:dyDescent="0.2">
      <c r="A956" s="10"/>
      <c r="B956" s="8"/>
    </row>
    <row r="957" spans="1:2" ht="14.25" x14ac:dyDescent="0.2">
      <c r="A957" s="10"/>
      <c r="B957" s="8"/>
    </row>
    <row r="958" spans="1:2" ht="14.25" x14ac:dyDescent="0.2">
      <c r="A958" s="10"/>
      <c r="B958" s="8"/>
    </row>
    <row r="959" spans="1:2" ht="14.25" x14ac:dyDescent="0.2">
      <c r="A959" s="10"/>
      <c r="B959" s="8"/>
    </row>
    <row r="960" spans="1:2" ht="14.25" x14ac:dyDescent="0.2">
      <c r="A960" s="10"/>
      <c r="B960" s="8"/>
    </row>
    <row r="961" spans="1:2" ht="14.25" x14ac:dyDescent="0.2">
      <c r="A961" s="10"/>
      <c r="B961" s="8"/>
    </row>
    <row r="962" spans="1:2" ht="14.25" x14ac:dyDescent="0.2">
      <c r="A962" s="10"/>
      <c r="B962" s="8"/>
    </row>
    <row r="963" spans="1:2" ht="14.25" x14ac:dyDescent="0.2">
      <c r="A963" s="10"/>
      <c r="B963" s="8"/>
    </row>
    <row r="964" spans="1:2" ht="14.25" x14ac:dyDescent="0.2">
      <c r="A964" s="10"/>
      <c r="B964" s="8"/>
    </row>
    <row r="965" spans="1:2" ht="14.25" x14ac:dyDescent="0.2">
      <c r="A965" s="10"/>
      <c r="B965" s="8"/>
    </row>
    <row r="966" spans="1:2" ht="14.25" x14ac:dyDescent="0.2">
      <c r="A966" s="10"/>
      <c r="B966" s="8"/>
    </row>
    <row r="967" spans="1:2" ht="14.25" x14ac:dyDescent="0.2">
      <c r="A967" s="10"/>
      <c r="B967" s="8"/>
    </row>
    <row r="968" spans="1:2" ht="14.25" x14ac:dyDescent="0.2">
      <c r="A968" s="10"/>
      <c r="B968" s="8"/>
    </row>
    <row r="969" spans="1:2" ht="14.25" x14ac:dyDescent="0.2">
      <c r="A969" s="10"/>
      <c r="B969" s="8"/>
    </row>
    <row r="970" spans="1:2" ht="14.25" x14ac:dyDescent="0.2">
      <c r="A970" s="10"/>
      <c r="B970" s="8"/>
    </row>
    <row r="971" spans="1:2" ht="14.25" x14ac:dyDescent="0.2">
      <c r="A971" s="10"/>
      <c r="B971" s="8"/>
    </row>
    <row r="972" spans="1:2" ht="14.25" x14ac:dyDescent="0.2">
      <c r="A972" s="10"/>
      <c r="B972" s="8"/>
    </row>
    <row r="973" spans="1:2" ht="14.25" x14ac:dyDescent="0.2">
      <c r="A973" s="10"/>
      <c r="B973" s="8"/>
    </row>
    <row r="974" spans="1:2" ht="14.25" x14ac:dyDescent="0.2">
      <c r="A974" s="10"/>
      <c r="B974" s="8"/>
    </row>
    <row r="975" spans="1:2" ht="14.25" x14ac:dyDescent="0.2">
      <c r="A975" s="10"/>
      <c r="B975" s="8"/>
    </row>
    <row r="976" spans="1:2" ht="14.25" x14ac:dyDescent="0.2">
      <c r="A976" s="10"/>
      <c r="B976" s="8"/>
    </row>
    <row r="977" spans="1:2" ht="14.25" x14ac:dyDescent="0.2">
      <c r="A977" s="10"/>
      <c r="B977" s="8"/>
    </row>
    <row r="978" spans="1:2" ht="14.25" x14ac:dyDescent="0.2">
      <c r="A978" s="10"/>
      <c r="B978" s="8"/>
    </row>
    <row r="979" spans="1:2" ht="14.25" x14ac:dyDescent="0.2">
      <c r="A979" s="10"/>
      <c r="B979" s="8"/>
    </row>
    <row r="980" spans="1:2" ht="14.25" x14ac:dyDescent="0.2">
      <c r="A980" s="10"/>
      <c r="B980" s="8"/>
    </row>
    <row r="981" spans="1:2" ht="14.25" x14ac:dyDescent="0.2">
      <c r="A981" s="10"/>
      <c r="B981" s="8"/>
    </row>
    <row r="982" spans="1:2" ht="14.25" x14ac:dyDescent="0.2">
      <c r="A982" s="10"/>
      <c r="B982" s="8"/>
    </row>
    <row r="983" spans="1:2" ht="14.25" x14ac:dyDescent="0.2">
      <c r="A983" s="10"/>
      <c r="B983" s="8"/>
    </row>
    <row r="984" spans="1:2" ht="14.25" x14ac:dyDescent="0.2">
      <c r="A984" s="10"/>
      <c r="B984" s="8"/>
    </row>
    <row r="985" spans="1:2" ht="14.25" x14ac:dyDescent="0.2">
      <c r="A985" s="10"/>
      <c r="B985" s="8"/>
    </row>
    <row r="986" spans="1:2" ht="14.25" x14ac:dyDescent="0.2">
      <c r="A986" s="10"/>
      <c r="B986" s="8"/>
    </row>
    <row r="987" spans="1:2" ht="14.25" x14ac:dyDescent="0.2">
      <c r="A987" s="10"/>
      <c r="B987" s="8"/>
    </row>
    <row r="988" spans="1:2" ht="14.25" x14ac:dyDescent="0.2">
      <c r="A988" s="10"/>
      <c r="B988" s="8"/>
    </row>
    <row r="989" spans="1:2" ht="14.25" x14ac:dyDescent="0.2">
      <c r="A989" s="10"/>
      <c r="B989" s="8"/>
    </row>
    <row r="990" spans="1:2" ht="14.25" x14ac:dyDescent="0.2">
      <c r="A990" s="10"/>
      <c r="B990" s="8"/>
    </row>
    <row r="991" spans="1:2" ht="14.25" x14ac:dyDescent="0.2">
      <c r="A991" s="10"/>
      <c r="B991" s="8"/>
    </row>
    <row r="992" spans="1:2" ht="14.25" x14ac:dyDescent="0.2">
      <c r="A992" s="10"/>
      <c r="B992" s="8"/>
    </row>
    <row r="993" spans="1:2" ht="14.25" x14ac:dyDescent="0.2">
      <c r="A993" s="10"/>
      <c r="B993" s="8"/>
    </row>
    <row r="994" spans="1:2" ht="14.25" x14ac:dyDescent="0.2">
      <c r="A994" s="10"/>
      <c r="B994" s="8"/>
    </row>
    <row r="995" spans="1:2" ht="14.25" x14ac:dyDescent="0.2">
      <c r="A995" s="10"/>
      <c r="B995" s="8"/>
    </row>
    <row r="996" spans="1:2" ht="14.25" x14ac:dyDescent="0.2">
      <c r="A996" s="10"/>
      <c r="B996" s="8"/>
    </row>
    <row r="997" spans="1:2" ht="14.25" x14ac:dyDescent="0.2">
      <c r="A997" s="10"/>
      <c r="B997" s="8"/>
    </row>
    <row r="998" spans="1:2" ht="14.25" x14ac:dyDescent="0.2">
      <c r="A998" s="10"/>
      <c r="B998" s="8"/>
    </row>
    <row r="999" spans="1:2" ht="14.25" x14ac:dyDescent="0.2">
      <c r="A999" s="10"/>
      <c r="B999" s="8"/>
    </row>
    <row r="1000" spans="1:2" ht="14.25" x14ac:dyDescent="0.2">
      <c r="A1000" s="10"/>
      <c r="B1000" s="8"/>
    </row>
    <row r="1001" spans="1:2" ht="14.25" x14ac:dyDescent="0.2">
      <c r="A1001" s="10"/>
      <c r="B1001" s="8"/>
    </row>
    <row r="1002" spans="1:2" ht="14.25" x14ac:dyDescent="0.2">
      <c r="A1002" s="10"/>
      <c r="B1002" s="8"/>
    </row>
    <row r="1003" spans="1:2" ht="14.25" x14ac:dyDescent="0.2">
      <c r="A1003" s="10"/>
      <c r="B1003" s="8"/>
    </row>
    <row r="1004" spans="1:2" ht="14.25" x14ac:dyDescent="0.2">
      <c r="A1004" s="10"/>
      <c r="B1004" s="8"/>
    </row>
    <row r="1005" spans="1:2" ht="14.25" x14ac:dyDescent="0.2">
      <c r="A1005" s="10"/>
      <c r="B1005" s="8"/>
    </row>
    <row r="1006" spans="1:2" ht="14.25" x14ac:dyDescent="0.2">
      <c r="A1006" s="10"/>
      <c r="B1006" s="8"/>
    </row>
    <row r="1007" spans="1:2" ht="14.25" x14ac:dyDescent="0.2">
      <c r="A1007" s="10"/>
      <c r="B1007" s="8"/>
    </row>
    <row r="1008" spans="1:2" ht="14.25" x14ac:dyDescent="0.2">
      <c r="A1008" s="10"/>
      <c r="B1008" s="8"/>
    </row>
    <row r="1009" spans="1:2" ht="14.25" x14ac:dyDescent="0.2">
      <c r="A1009" s="10"/>
      <c r="B1009" s="8"/>
    </row>
    <row r="1010" spans="1:2" ht="14.25" x14ac:dyDescent="0.2">
      <c r="A1010" s="10"/>
      <c r="B1010" s="8"/>
    </row>
    <row r="1011" spans="1:2" ht="14.25" x14ac:dyDescent="0.2">
      <c r="A1011" s="10"/>
      <c r="B1011" s="8"/>
    </row>
    <row r="1012" spans="1:2" ht="14.25" x14ac:dyDescent="0.2">
      <c r="A1012" s="10"/>
      <c r="B1012" s="8"/>
    </row>
    <row r="1013" spans="1:2" ht="14.25" x14ac:dyDescent="0.2">
      <c r="A1013" s="10"/>
      <c r="B1013" s="8"/>
    </row>
    <row r="1014" spans="1:2" ht="14.25" x14ac:dyDescent="0.2">
      <c r="A1014" s="10"/>
      <c r="B1014" s="8"/>
    </row>
    <row r="1015" spans="1:2" ht="14.25" x14ac:dyDescent="0.2">
      <c r="A1015" s="10"/>
      <c r="B1015" s="8"/>
    </row>
    <row r="1016" spans="1:2" ht="14.25" x14ac:dyDescent="0.2">
      <c r="A1016" s="10"/>
      <c r="B1016" s="8"/>
    </row>
    <row r="1017" spans="1:2" ht="14.25" x14ac:dyDescent="0.2">
      <c r="A1017" s="10"/>
      <c r="B1017" s="8"/>
    </row>
    <row r="1018" spans="1:2" ht="14.25" x14ac:dyDescent="0.2">
      <c r="A1018" s="10"/>
      <c r="B1018" s="8"/>
    </row>
    <row r="1019" spans="1:2" ht="14.25" x14ac:dyDescent="0.2">
      <c r="A1019" s="10"/>
      <c r="B1019" s="8"/>
    </row>
    <row r="1020" spans="1:2" ht="14.25" x14ac:dyDescent="0.2">
      <c r="A1020" s="10"/>
      <c r="B1020" s="8"/>
    </row>
    <row r="1021" spans="1:2" ht="14.25" x14ac:dyDescent="0.2">
      <c r="A1021" s="10"/>
      <c r="B1021" s="8"/>
    </row>
    <row r="1022" spans="1:2" ht="14.25" x14ac:dyDescent="0.2">
      <c r="A1022" s="10"/>
      <c r="B1022" s="8"/>
    </row>
    <row r="1023" spans="1:2" ht="14.25" x14ac:dyDescent="0.2">
      <c r="A1023" s="10"/>
      <c r="B1023" s="8"/>
    </row>
    <row r="1024" spans="1:2" ht="14.25" x14ac:dyDescent="0.2">
      <c r="A1024" s="10"/>
      <c r="B1024" s="8"/>
    </row>
    <row r="1025" spans="1:2" ht="14.25" x14ac:dyDescent="0.2">
      <c r="A1025" s="10"/>
      <c r="B1025" s="8"/>
    </row>
    <row r="1026" spans="1:2" ht="14.25" x14ac:dyDescent="0.2">
      <c r="A1026" s="10"/>
      <c r="B1026" s="8"/>
    </row>
    <row r="1027" spans="1:2" ht="14.25" x14ac:dyDescent="0.2">
      <c r="A1027" s="10"/>
      <c r="B1027" s="8"/>
    </row>
    <row r="1028" spans="1:2" ht="14.25" x14ac:dyDescent="0.2">
      <c r="A1028" s="10"/>
      <c r="B1028" s="8"/>
    </row>
    <row r="1029" spans="1:2" ht="14.25" x14ac:dyDescent="0.2">
      <c r="A1029" s="10"/>
      <c r="B1029" s="8"/>
    </row>
    <row r="1030" spans="1:2" ht="14.25" x14ac:dyDescent="0.2">
      <c r="A1030" s="10"/>
      <c r="B1030" s="8"/>
    </row>
    <row r="1031" spans="1:2" ht="14.25" x14ac:dyDescent="0.2">
      <c r="A1031" s="10"/>
      <c r="B1031" s="8"/>
    </row>
    <row r="1032" spans="1:2" ht="14.25" x14ac:dyDescent="0.2">
      <c r="A1032" s="10"/>
      <c r="B1032" s="8"/>
    </row>
    <row r="1033" spans="1:2" ht="14.25" x14ac:dyDescent="0.2">
      <c r="A1033" s="10"/>
      <c r="B1033" s="8"/>
    </row>
    <row r="1034" spans="1:2" ht="14.25" x14ac:dyDescent="0.2">
      <c r="A1034" s="10"/>
      <c r="B1034" s="8"/>
    </row>
    <row r="1035" spans="1:2" ht="14.25" x14ac:dyDescent="0.2">
      <c r="A1035" s="10"/>
      <c r="B1035" s="8"/>
    </row>
    <row r="1036" spans="1:2" ht="14.25" x14ac:dyDescent="0.2">
      <c r="A1036" s="10"/>
      <c r="B1036" s="8"/>
    </row>
    <row r="1037" spans="1:2" ht="14.25" x14ac:dyDescent="0.2">
      <c r="A1037" s="10"/>
      <c r="B1037" s="8"/>
    </row>
    <row r="1038" spans="1:2" ht="14.25" x14ac:dyDescent="0.2">
      <c r="A1038" s="10"/>
      <c r="B1038" s="8"/>
    </row>
    <row r="1039" spans="1:2" ht="14.25" x14ac:dyDescent="0.2">
      <c r="A1039" s="10"/>
      <c r="B1039" s="8"/>
    </row>
    <row r="1040" spans="1:2" ht="14.25" x14ac:dyDescent="0.2">
      <c r="A1040" s="10"/>
      <c r="B1040" s="8"/>
    </row>
    <row r="1041" spans="1:2" ht="14.25" x14ac:dyDescent="0.2">
      <c r="A1041" s="10"/>
      <c r="B1041" s="8"/>
    </row>
    <row r="1042" spans="1:2" ht="14.25" x14ac:dyDescent="0.2">
      <c r="A1042" s="10"/>
      <c r="B1042" s="8"/>
    </row>
    <row r="1043" spans="1:2" ht="14.25" x14ac:dyDescent="0.2">
      <c r="A1043" s="10"/>
      <c r="B1043" s="8"/>
    </row>
    <row r="1044" spans="1:2" ht="14.25" x14ac:dyDescent="0.2">
      <c r="A1044" s="10"/>
      <c r="B1044" s="8"/>
    </row>
    <row r="1045" spans="1:2" ht="14.25" x14ac:dyDescent="0.2">
      <c r="A1045" s="10"/>
      <c r="B1045" s="8"/>
    </row>
    <row r="1046" spans="1:2" ht="14.25" x14ac:dyDescent="0.2">
      <c r="A1046" s="10"/>
      <c r="B1046" s="8"/>
    </row>
    <row r="1047" spans="1:2" ht="14.25" x14ac:dyDescent="0.2">
      <c r="A1047" s="10"/>
      <c r="B1047" s="8"/>
    </row>
    <row r="1048" spans="1:2" ht="14.25" x14ac:dyDescent="0.2">
      <c r="A1048" s="10"/>
      <c r="B1048" s="8"/>
    </row>
    <row r="1049" spans="1:2" ht="14.25" x14ac:dyDescent="0.2">
      <c r="A1049" s="10"/>
      <c r="B1049" s="8"/>
    </row>
    <row r="1050" spans="1:2" ht="14.25" x14ac:dyDescent="0.2">
      <c r="A1050" s="10"/>
      <c r="B1050" s="8"/>
    </row>
    <row r="1051" spans="1:2" ht="14.25" x14ac:dyDescent="0.2">
      <c r="A1051" s="10"/>
      <c r="B1051" s="8"/>
    </row>
    <row r="1052" spans="1:2" ht="14.25" x14ac:dyDescent="0.2">
      <c r="A1052" s="10"/>
      <c r="B1052" s="8"/>
    </row>
    <row r="1053" spans="1:2" ht="14.25" x14ac:dyDescent="0.2">
      <c r="A1053" s="10"/>
      <c r="B1053" s="8"/>
    </row>
    <row r="1054" spans="1:2" ht="14.25" x14ac:dyDescent="0.2">
      <c r="A1054" s="10"/>
      <c r="B1054" s="8"/>
    </row>
    <row r="1055" spans="1:2" ht="14.25" x14ac:dyDescent="0.2">
      <c r="A1055" s="10"/>
      <c r="B1055" s="8"/>
    </row>
    <row r="1056" spans="1:2" ht="14.25" x14ac:dyDescent="0.2">
      <c r="A1056" s="10"/>
      <c r="B1056" s="8"/>
    </row>
    <row r="1057" spans="1:2" ht="14.25" x14ac:dyDescent="0.2">
      <c r="A1057" s="10"/>
      <c r="B1057" s="8"/>
    </row>
    <row r="1058" spans="1:2" ht="14.25" x14ac:dyDescent="0.2">
      <c r="A1058" s="10"/>
      <c r="B1058" s="8"/>
    </row>
    <row r="1059" spans="1:2" ht="14.25" x14ac:dyDescent="0.2">
      <c r="A1059" s="10"/>
      <c r="B1059" s="8"/>
    </row>
    <row r="1060" spans="1:2" ht="14.25" x14ac:dyDescent="0.2">
      <c r="A1060" s="10"/>
      <c r="B1060" s="8"/>
    </row>
    <row r="1061" spans="1:2" ht="14.25" x14ac:dyDescent="0.2">
      <c r="A1061" s="10"/>
      <c r="B1061" s="8"/>
    </row>
    <row r="1062" spans="1:2" ht="14.25" x14ac:dyDescent="0.2">
      <c r="A1062" s="10"/>
      <c r="B1062" s="8"/>
    </row>
    <row r="1063" spans="1:2" ht="14.25" x14ac:dyDescent="0.2">
      <c r="A1063" s="10"/>
      <c r="B1063" s="8"/>
    </row>
    <row r="1064" spans="1:2" ht="14.25" x14ac:dyDescent="0.2">
      <c r="A1064" s="10"/>
      <c r="B1064" s="8"/>
    </row>
    <row r="1065" spans="1:2" ht="14.25" x14ac:dyDescent="0.2">
      <c r="A1065" s="10"/>
      <c r="B1065" s="8"/>
    </row>
    <row r="1066" spans="1:2" ht="14.25" x14ac:dyDescent="0.2">
      <c r="A1066" s="10"/>
      <c r="B1066" s="8"/>
    </row>
    <row r="1067" spans="1:2" ht="14.25" x14ac:dyDescent="0.2">
      <c r="A1067" s="10"/>
      <c r="B1067" s="8"/>
    </row>
    <row r="1068" spans="1:2" ht="14.25" x14ac:dyDescent="0.2">
      <c r="A1068" s="10"/>
      <c r="B1068" s="8"/>
    </row>
    <row r="1069" spans="1:2" ht="14.25" x14ac:dyDescent="0.2">
      <c r="A1069" s="10"/>
      <c r="B1069" s="8"/>
    </row>
    <row r="1070" spans="1:2" ht="14.25" x14ac:dyDescent="0.2">
      <c r="A1070" s="10"/>
      <c r="B1070" s="8"/>
    </row>
    <row r="1071" spans="1:2" ht="14.25" x14ac:dyDescent="0.2">
      <c r="A1071" s="10"/>
      <c r="B1071" s="8"/>
    </row>
    <row r="1072" spans="1:2" ht="14.25" x14ac:dyDescent="0.2">
      <c r="A1072" s="10"/>
      <c r="B1072" s="8"/>
    </row>
    <row r="1073" spans="1:2" ht="14.25" x14ac:dyDescent="0.2">
      <c r="A1073" s="10"/>
      <c r="B1073" s="8"/>
    </row>
    <row r="1074" spans="1:2" ht="14.25" x14ac:dyDescent="0.2">
      <c r="A1074" s="10"/>
      <c r="B1074" s="8"/>
    </row>
    <row r="1075" spans="1:2" ht="14.25" x14ac:dyDescent="0.2">
      <c r="A1075" s="10"/>
      <c r="B1075" s="8"/>
    </row>
    <row r="1076" spans="1:2" ht="14.25" x14ac:dyDescent="0.2">
      <c r="A1076" s="10"/>
      <c r="B1076" s="8"/>
    </row>
    <row r="1077" spans="1:2" ht="14.25" x14ac:dyDescent="0.2">
      <c r="A1077" s="10"/>
      <c r="B1077" s="8"/>
    </row>
    <row r="1078" spans="1:2" ht="14.25" x14ac:dyDescent="0.2">
      <c r="A1078" s="10"/>
      <c r="B1078" s="8"/>
    </row>
    <row r="1079" spans="1:2" ht="14.25" x14ac:dyDescent="0.2">
      <c r="A1079" s="10"/>
      <c r="B1079" s="8"/>
    </row>
    <row r="1080" spans="1:2" ht="14.25" x14ac:dyDescent="0.2">
      <c r="A1080" s="10"/>
      <c r="B1080" s="8"/>
    </row>
    <row r="1081" spans="1:2" ht="14.25" x14ac:dyDescent="0.2">
      <c r="A1081" s="10"/>
      <c r="B1081" s="8"/>
    </row>
    <row r="1082" spans="1:2" ht="14.25" x14ac:dyDescent="0.2">
      <c r="A1082" s="10"/>
      <c r="B1082" s="8"/>
    </row>
    <row r="1083" spans="1:2" ht="14.25" x14ac:dyDescent="0.2">
      <c r="A1083" s="10"/>
      <c r="B1083" s="8"/>
    </row>
    <row r="1084" spans="1:2" ht="14.25" x14ac:dyDescent="0.2">
      <c r="A1084" s="10"/>
      <c r="B1084" s="8"/>
    </row>
    <row r="1085" spans="1:2" ht="14.25" x14ac:dyDescent="0.2">
      <c r="A1085" s="10"/>
      <c r="B1085" s="8"/>
    </row>
    <row r="1086" spans="1:2" ht="14.25" x14ac:dyDescent="0.2">
      <c r="A1086" s="10"/>
      <c r="B1086" s="8"/>
    </row>
    <row r="1087" spans="1:2" ht="14.25" x14ac:dyDescent="0.2">
      <c r="A1087" s="10"/>
      <c r="B1087" s="8"/>
    </row>
    <row r="1088" spans="1:2" ht="14.25" x14ac:dyDescent="0.2">
      <c r="A1088" s="10"/>
      <c r="B1088" s="8"/>
    </row>
    <row r="1089" spans="1:2" ht="14.25" x14ac:dyDescent="0.2">
      <c r="A1089" s="10"/>
      <c r="B1089" s="8"/>
    </row>
    <row r="1090" spans="1:2" ht="14.25" x14ac:dyDescent="0.2">
      <c r="A1090" s="10"/>
      <c r="B1090" s="8"/>
    </row>
    <row r="1091" spans="1:2" ht="14.25" x14ac:dyDescent="0.2">
      <c r="A1091" s="10"/>
      <c r="B1091" s="8"/>
    </row>
    <row r="1092" spans="1:2" ht="14.25" x14ac:dyDescent="0.2">
      <c r="A1092" s="10"/>
      <c r="B1092" s="8"/>
    </row>
    <row r="1093" spans="1:2" ht="14.25" x14ac:dyDescent="0.2">
      <c r="A1093" s="10"/>
      <c r="B1093" s="8"/>
    </row>
    <row r="1094" spans="1:2" ht="14.25" x14ac:dyDescent="0.2">
      <c r="A1094" s="10"/>
      <c r="B1094" s="8"/>
    </row>
    <row r="1095" spans="1:2" ht="14.25" x14ac:dyDescent="0.2">
      <c r="A1095" s="10"/>
      <c r="B1095" s="8"/>
    </row>
    <row r="1096" spans="1:2" ht="14.25" x14ac:dyDescent="0.2">
      <c r="A1096" s="10"/>
      <c r="B1096" s="8"/>
    </row>
    <row r="1097" spans="1:2" ht="14.25" x14ac:dyDescent="0.2">
      <c r="A1097" s="10"/>
      <c r="B1097" s="8"/>
    </row>
    <row r="1098" spans="1:2" ht="14.25" x14ac:dyDescent="0.2">
      <c r="A1098" s="10"/>
      <c r="B1098" s="8"/>
    </row>
    <row r="1099" spans="1:2" ht="14.25" x14ac:dyDescent="0.2">
      <c r="A1099" s="10"/>
      <c r="B1099" s="8"/>
    </row>
    <row r="1100" spans="1:2" ht="14.25" x14ac:dyDescent="0.2">
      <c r="A1100" s="10"/>
      <c r="B1100" s="8"/>
    </row>
    <row r="1101" spans="1:2" ht="14.25" x14ac:dyDescent="0.2">
      <c r="A1101" s="10"/>
      <c r="B1101" s="8"/>
    </row>
    <row r="1102" spans="1:2" ht="14.25" x14ac:dyDescent="0.2">
      <c r="A1102" s="10"/>
      <c r="B1102" s="8"/>
    </row>
    <row r="1103" spans="1:2" ht="14.25" x14ac:dyDescent="0.2">
      <c r="A1103" s="10"/>
      <c r="B1103" s="8"/>
    </row>
    <row r="1104" spans="1:2" ht="14.25" x14ac:dyDescent="0.2">
      <c r="A1104" s="10"/>
      <c r="B1104" s="8"/>
    </row>
    <row r="1105" spans="1:2" ht="14.25" x14ac:dyDescent="0.2">
      <c r="A1105" s="10"/>
      <c r="B1105" s="8"/>
    </row>
    <row r="1106" spans="1:2" ht="14.25" x14ac:dyDescent="0.2">
      <c r="A1106" s="10"/>
      <c r="B1106" s="8"/>
    </row>
    <row r="1107" spans="1:2" ht="14.25" x14ac:dyDescent="0.2">
      <c r="A1107" s="10"/>
      <c r="B1107" s="8"/>
    </row>
    <row r="1108" spans="1:2" ht="14.25" x14ac:dyDescent="0.2">
      <c r="A1108" s="10"/>
      <c r="B1108" s="8"/>
    </row>
    <row r="1109" spans="1:2" ht="14.25" x14ac:dyDescent="0.2">
      <c r="A1109" s="10"/>
      <c r="B1109" s="8"/>
    </row>
    <row r="1110" spans="1:2" ht="14.25" x14ac:dyDescent="0.2">
      <c r="A1110" s="10"/>
      <c r="B1110" s="8"/>
    </row>
    <row r="1111" spans="1:2" ht="14.25" x14ac:dyDescent="0.2">
      <c r="A1111" s="10"/>
      <c r="B1111" s="8"/>
    </row>
    <row r="1112" spans="1:2" ht="14.25" x14ac:dyDescent="0.2">
      <c r="A1112" s="10"/>
      <c r="B1112" s="8"/>
    </row>
    <row r="1113" spans="1:2" ht="14.25" x14ac:dyDescent="0.2">
      <c r="A1113" s="10"/>
      <c r="B1113" s="8"/>
    </row>
    <row r="1114" spans="1:2" ht="14.25" x14ac:dyDescent="0.2">
      <c r="A1114" s="10"/>
      <c r="B1114" s="8"/>
    </row>
    <row r="1115" spans="1:2" ht="14.25" x14ac:dyDescent="0.2">
      <c r="A1115" s="10"/>
      <c r="B1115" s="8"/>
    </row>
    <row r="1116" spans="1:2" ht="14.25" x14ac:dyDescent="0.2">
      <c r="A1116" s="10"/>
      <c r="B1116" s="8"/>
    </row>
    <row r="1117" spans="1:2" ht="14.25" x14ac:dyDescent="0.2">
      <c r="A1117" s="10"/>
      <c r="B1117" s="8"/>
    </row>
    <row r="1118" spans="1:2" ht="14.25" x14ac:dyDescent="0.2">
      <c r="A1118" s="10"/>
      <c r="B1118" s="8"/>
    </row>
    <row r="1119" spans="1:2" ht="14.25" x14ac:dyDescent="0.2">
      <c r="A1119" s="10"/>
      <c r="B1119" s="8"/>
    </row>
    <row r="1120" spans="1:2" ht="14.25" x14ac:dyDescent="0.2">
      <c r="A1120" s="10"/>
      <c r="B1120" s="8"/>
    </row>
    <row r="1121" spans="1:2" ht="14.25" x14ac:dyDescent="0.2">
      <c r="A1121" s="10"/>
      <c r="B1121" s="8"/>
    </row>
    <row r="1122" spans="1:2" ht="14.25" x14ac:dyDescent="0.2">
      <c r="A1122" s="10"/>
      <c r="B1122" s="8"/>
    </row>
    <row r="1123" spans="1:2" ht="14.25" x14ac:dyDescent="0.2">
      <c r="A1123" s="10"/>
      <c r="B1123" s="8"/>
    </row>
    <row r="1124" spans="1:2" ht="14.25" x14ac:dyDescent="0.2">
      <c r="A1124" s="10"/>
      <c r="B1124" s="8"/>
    </row>
    <row r="1125" spans="1:2" ht="14.25" x14ac:dyDescent="0.2">
      <c r="A1125" s="10"/>
      <c r="B1125" s="8"/>
    </row>
    <row r="1126" spans="1:2" ht="14.25" x14ac:dyDescent="0.2">
      <c r="A1126" s="10"/>
      <c r="B1126" s="8"/>
    </row>
    <row r="1127" spans="1:2" ht="14.25" x14ac:dyDescent="0.2">
      <c r="A1127" s="10"/>
      <c r="B1127" s="8"/>
    </row>
    <row r="1128" spans="1:2" ht="14.25" x14ac:dyDescent="0.2">
      <c r="A1128" s="10"/>
      <c r="B1128" s="8"/>
    </row>
    <row r="1129" spans="1:2" ht="14.25" x14ac:dyDescent="0.2">
      <c r="A1129" s="10"/>
      <c r="B1129" s="8"/>
    </row>
    <row r="1130" spans="1:2" ht="14.25" x14ac:dyDescent="0.2">
      <c r="A1130" s="10"/>
      <c r="B1130" s="8"/>
    </row>
    <row r="1131" spans="1:2" ht="14.25" x14ac:dyDescent="0.2">
      <c r="A1131" s="10"/>
      <c r="B1131" s="8"/>
    </row>
    <row r="1132" spans="1:2" ht="14.25" x14ac:dyDescent="0.2">
      <c r="A1132" s="10"/>
      <c r="B1132" s="8"/>
    </row>
    <row r="1133" spans="1:2" ht="14.25" x14ac:dyDescent="0.2">
      <c r="A1133" s="10"/>
      <c r="B1133" s="8"/>
    </row>
    <row r="1134" spans="1:2" ht="14.25" x14ac:dyDescent="0.2">
      <c r="A1134" s="10"/>
      <c r="B1134" s="8"/>
    </row>
    <row r="1135" spans="1:2" ht="14.25" x14ac:dyDescent="0.2">
      <c r="A1135" s="10"/>
      <c r="B1135" s="8"/>
    </row>
    <row r="1136" spans="1:2" ht="14.25" x14ac:dyDescent="0.2">
      <c r="A1136" s="10"/>
      <c r="B1136" s="8"/>
    </row>
    <row r="1137" spans="1:2" ht="14.25" x14ac:dyDescent="0.2">
      <c r="A1137" s="10"/>
      <c r="B1137" s="8"/>
    </row>
    <row r="1138" spans="1:2" ht="14.25" x14ac:dyDescent="0.2">
      <c r="A1138" s="10"/>
      <c r="B1138" s="8"/>
    </row>
    <row r="1139" spans="1:2" ht="14.25" x14ac:dyDescent="0.2">
      <c r="A1139" s="10"/>
      <c r="B1139" s="8"/>
    </row>
    <row r="1140" spans="1:2" ht="14.25" x14ac:dyDescent="0.2">
      <c r="A1140" s="10"/>
      <c r="B1140" s="8"/>
    </row>
    <row r="1141" spans="1:2" ht="14.25" x14ac:dyDescent="0.2">
      <c r="A1141" s="10"/>
      <c r="B1141" s="8"/>
    </row>
    <row r="1142" spans="1:2" ht="14.25" x14ac:dyDescent="0.2">
      <c r="A1142" s="10"/>
      <c r="B1142" s="8"/>
    </row>
    <row r="1143" spans="1:2" ht="14.25" x14ac:dyDescent="0.2">
      <c r="A1143" s="10"/>
      <c r="B1143" s="8"/>
    </row>
    <row r="1144" spans="1:2" ht="14.25" x14ac:dyDescent="0.2">
      <c r="A1144" s="10"/>
      <c r="B1144" s="8"/>
    </row>
    <row r="1145" spans="1:2" ht="14.25" x14ac:dyDescent="0.2">
      <c r="A1145" s="10"/>
      <c r="B1145" s="8"/>
    </row>
    <row r="1146" spans="1:2" ht="14.25" x14ac:dyDescent="0.2">
      <c r="A1146" s="10"/>
      <c r="B1146" s="8"/>
    </row>
    <row r="1147" spans="1:2" ht="14.25" x14ac:dyDescent="0.2">
      <c r="A1147" s="10"/>
      <c r="B1147" s="8"/>
    </row>
    <row r="1148" spans="1:2" ht="14.25" x14ac:dyDescent="0.2">
      <c r="A1148" s="10"/>
      <c r="B1148" s="8"/>
    </row>
    <row r="1149" spans="1:2" ht="14.25" x14ac:dyDescent="0.2">
      <c r="A1149" s="10"/>
      <c r="B1149" s="8"/>
    </row>
    <row r="1150" spans="1:2" ht="14.25" x14ac:dyDescent="0.2">
      <c r="A1150" s="10"/>
      <c r="B1150" s="8"/>
    </row>
    <row r="1151" spans="1:2" ht="14.25" x14ac:dyDescent="0.2">
      <c r="A1151" s="10"/>
      <c r="B1151" s="8"/>
    </row>
    <row r="1152" spans="1:2" ht="14.25" x14ac:dyDescent="0.2">
      <c r="A1152" s="10"/>
      <c r="B1152" s="8"/>
    </row>
    <row r="1153" spans="1:2" ht="14.25" x14ac:dyDescent="0.2">
      <c r="A1153" s="10"/>
      <c r="B1153" s="8"/>
    </row>
    <row r="1154" spans="1:2" ht="14.25" x14ac:dyDescent="0.2">
      <c r="A1154" s="10"/>
      <c r="B1154" s="8"/>
    </row>
    <row r="1155" spans="1:2" ht="14.25" x14ac:dyDescent="0.2">
      <c r="A1155" s="10"/>
      <c r="B1155" s="8"/>
    </row>
    <row r="1156" spans="1:2" ht="14.25" x14ac:dyDescent="0.2">
      <c r="A1156" s="10"/>
      <c r="B1156" s="8"/>
    </row>
    <row r="1157" spans="1:2" ht="14.25" x14ac:dyDescent="0.2">
      <c r="A1157" s="10"/>
      <c r="B1157" s="8"/>
    </row>
    <row r="1158" spans="1:2" ht="14.25" x14ac:dyDescent="0.2">
      <c r="A1158" s="10"/>
      <c r="B1158" s="8"/>
    </row>
    <row r="1159" spans="1:2" ht="14.25" x14ac:dyDescent="0.2">
      <c r="A1159" s="10"/>
      <c r="B1159" s="8"/>
    </row>
    <row r="1160" spans="1:2" ht="14.25" x14ac:dyDescent="0.2">
      <c r="A1160" s="10"/>
      <c r="B1160" s="8"/>
    </row>
    <row r="1161" spans="1:2" ht="14.25" x14ac:dyDescent="0.2">
      <c r="A1161" s="10"/>
      <c r="B1161" s="8"/>
    </row>
    <row r="1162" spans="1:2" ht="14.25" x14ac:dyDescent="0.2">
      <c r="A1162" s="10"/>
      <c r="B1162" s="8"/>
    </row>
    <row r="1163" spans="1:2" ht="14.25" x14ac:dyDescent="0.2">
      <c r="A1163" s="10"/>
      <c r="B1163" s="8"/>
    </row>
    <row r="1164" spans="1:2" ht="14.25" x14ac:dyDescent="0.2">
      <c r="A1164" s="10"/>
      <c r="B1164" s="8"/>
    </row>
    <row r="1165" spans="1:2" ht="14.25" x14ac:dyDescent="0.2">
      <c r="A1165" s="10"/>
      <c r="B1165" s="8"/>
    </row>
    <row r="1166" spans="1:2" ht="14.25" x14ac:dyDescent="0.2">
      <c r="A1166" s="10"/>
      <c r="B1166" s="8"/>
    </row>
    <row r="1167" spans="1:2" ht="14.25" x14ac:dyDescent="0.2">
      <c r="A1167" s="10"/>
      <c r="B1167" s="8"/>
    </row>
    <row r="1168" spans="1:2" ht="14.25" x14ac:dyDescent="0.2">
      <c r="A1168" s="10"/>
      <c r="B1168" s="8"/>
    </row>
    <row r="1169" spans="1:2" ht="14.25" x14ac:dyDescent="0.2">
      <c r="A1169" s="10"/>
      <c r="B1169" s="8"/>
    </row>
    <row r="1170" spans="1:2" ht="14.25" x14ac:dyDescent="0.2">
      <c r="A1170" s="10"/>
      <c r="B1170" s="8"/>
    </row>
    <row r="1171" spans="1:2" ht="14.25" x14ac:dyDescent="0.2">
      <c r="A1171" s="10"/>
      <c r="B1171" s="8"/>
    </row>
    <row r="1172" spans="1:2" ht="14.25" x14ac:dyDescent="0.2">
      <c r="A1172" s="10"/>
      <c r="B1172" s="8"/>
    </row>
    <row r="1173" spans="1:2" ht="14.25" x14ac:dyDescent="0.2">
      <c r="A1173" s="10"/>
      <c r="B1173" s="8"/>
    </row>
    <row r="1174" spans="1:2" ht="14.25" x14ac:dyDescent="0.2">
      <c r="A1174" s="10"/>
      <c r="B1174" s="8"/>
    </row>
    <row r="1175" spans="1:2" ht="14.25" x14ac:dyDescent="0.2">
      <c r="A1175" s="10"/>
      <c r="B1175" s="8"/>
    </row>
    <row r="1176" spans="1:2" ht="14.25" x14ac:dyDescent="0.2">
      <c r="A1176" s="10"/>
      <c r="B1176" s="8"/>
    </row>
    <row r="1177" spans="1:2" ht="14.25" x14ac:dyDescent="0.2">
      <c r="A1177" s="10"/>
      <c r="B1177" s="8"/>
    </row>
    <row r="1178" spans="1:2" ht="14.25" x14ac:dyDescent="0.2">
      <c r="A1178" s="10"/>
      <c r="B1178" s="8"/>
    </row>
    <row r="1179" spans="1:2" ht="14.25" x14ac:dyDescent="0.2">
      <c r="A1179" s="10"/>
      <c r="B1179" s="8"/>
    </row>
    <row r="1180" spans="1:2" ht="14.25" x14ac:dyDescent="0.2">
      <c r="A1180" s="10"/>
      <c r="B1180" s="8"/>
    </row>
    <row r="1181" spans="1:2" ht="14.25" x14ac:dyDescent="0.2">
      <c r="A1181" s="10"/>
      <c r="B1181" s="8"/>
    </row>
    <row r="1182" spans="1:2" ht="14.25" x14ac:dyDescent="0.2">
      <c r="A1182" s="10"/>
      <c r="B1182" s="8"/>
    </row>
    <row r="1183" spans="1:2" ht="14.25" x14ac:dyDescent="0.2">
      <c r="A1183" s="10"/>
      <c r="B1183" s="8"/>
    </row>
    <row r="1184" spans="1:2" ht="14.25" x14ac:dyDescent="0.2">
      <c r="A1184" s="10"/>
      <c r="B1184" s="8"/>
    </row>
    <row r="1185" spans="1:2" ht="14.25" x14ac:dyDescent="0.2">
      <c r="A1185" s="10"/>
      <c r="B1185" s="8"/>
    </row>
    <row r="1186" spans="1:2" ht="14.25" x14ac:dyDescent="0.2">
      <c r="A1186" s="10"/>
      <c r="B1186" s="8"/>
    </row>
    <row r="1187" spans="1:2" ht="14.25" x14ac:dyDescent="0.2">
      <c r="A1187" s="10"/>
      <c r="B1187" s="8"/>
    </row>
    <row r="1188" spans="1:2" ht="14.25" x14ac:dyDescent="0.2">
      <c r="A1188" s="10"/>
      <c r="B1188" s="8"/>
    </row>
    <row r="1189" spans="1:2" ht="14.25" x14ac:dyDescent="0.2">
      <c r="A1189" s="10"/>
      <c r="B1189" s="8"/>
    </row>
    <row r="1190" spans="1:2" ht="14.25" x14ac:dyDescent="0.2">
      <c r="A1190" s="10"/>
      <c r="B1190" s="8"/>
    </row>
    <row r="1191" spans="1:2" ht="14.25" x14ac:dyDescent="0.2">
      <c r="A1191" s="10"/>
      <c r="B1191" s="8"/>
    </row>
    <row r="1192" spans="1:2" ht="14.25" x14ac:dyDescent="0.2">
      <c r="A1192" s="10"/>
      <c r="B1192" s="8"/>
    </row>
    <row r="1193" spans="1:2" ht="14.25" x14ac:dyDescent="0.2">
      <c r="A1193" s="10"/>
      <c r="B1193" s="8"/>
    </row>
    <row r="1194" spans="1:2" ht="14.25" x14ac:dyDescent="0.2">
      <c r="A1194" s="10"/>
      <c r="B1194" s="8"/>
    </row>
    <row r="1195" spans="1:2" ht="14.25" x14ac:dyDescent="0.2">
      <c r="A1195" s="10"/>
      <c r="B1195" s="8"/>
    </row>
    <row r="1196" spans="1:2" ht="14.25" x14ac:dyDescent="0.2">
      <c r="A1196" s="10"/>
      <c r="B1196" s="8"/>
    </row>
    <row r="1197" spans="1:2" ht="14.25" x14ac:dyDescent="0.2">
      <c r="A1197" s="10"/>
      <c r="B1197" s="8"/>
    </row>
    <row r="1198" spans="1:2" ht="14.25" x14ac:dyDescent="0.2">
      <c r="A1198" s="10"/>
      <c r="B1198" s="8"/>
    </row>
    <row r="1199" spans="1:2" ht="14.25" x14ac:dyDescent="0.2">
      <c r="A1199" s="10"/>
      <c r="B1199" s="8"/>
    </row>
    <row r="1200" spans="1:2" ht="14.25" x14ac:dyDescent="0.2">
      <c r="A1200" s="10"/>
      <c r="B1200" s="8"/>
    </row>
    <row r="1201" spans="1:2" ht="14.25" x14ac:dyDescent="0.2">
      <c r="A1201" s="10"/>
      <c r="B1201" s="8"/>
    </row>
    <row r="1202" spans="1:2" ht="14.25" x14ac:dyDescent="0.2">
      <c r="A1202" s="10"/>
      <c r="B1202" s="8"/>
    </row>
    <row r="1203" spans="1:2" ht="14.25" x14ac:dyDescent="0.2">
      <c r="A1203" s="10"/>
      <c r="B1203" s="8"/>
    </row>
    <row r="1204" spans="1:2" ht="14.25" x14ac:dyDescent="0.2">
      <c r="A1204" s="10"/>
      <c r="B1204" s="8"/>
    </row>
    <row r="1205" spans="1:2" ht="14.25" x14ac:dyDescent="0.2">
      <c r="A1205" s="10"/>
      <c r="B1205" s="8"/>
    </row>
    <row r="1206" spans="1:2" ht="14.25" x14ac:dyDescent="0.2">
      <c r="A1206" s="10"/>
      <c r="B1206" s="8"/>
    </row>
    <row r="1207" spans="1:2" ht="14.25" x14ac:dyDescent="0.2">
      <c r="A1207" s="10"/>
      <c r="B1207" s="8"/>
    </row>
    <row r="1208" spans="1:2" ht="14.25" x14ac:dyDescent="0.2">
      <c r="A1208" s="10"/>
      <c r="B1208" s="8"/>
    </row>
    <row r="1209" spans="1:2" ht="14.25" x14ac:dyDescent="0.2">
      <c r="A1209" s="10"/>
      <c r="B1209" s="8"/>
    </row>
    <row r="1210" spans="1:2" ht="14.25" x14ac:dyDescent="0.2">
      <c r="A1210" s="10"/>
      <c r="B1210" s="8"/>
    </row>
    <row r="1211" spans="1:2" ht="14.25" x14ac:dyDescent="0.2">
      <c r="A1211" s="10"/>
      <c r="B1211" s="8"/>
    </row>
    <row r="1212" spans="1:2" ht="14.25" x14ac:dyDescent="0.2">
      <c r="A1212" s="10"/>
      <c r="B1212" s="8"/>
    </row>
    <row r="1213" spans="1:2" ht="14.25" x14ac:dyDescent="0.2">
      <c r="A1213" s="10"/>
      <c r="B1213" s="8"/>
    </row>
    <row r="1214" spans="1:2" ht="14.25" x14ac:dyDescent="0.2">
      <c r="A1214" s="10"/>
      <c r="B1214" s="8"/>
    </row>
    <row r="1215" spans="1:2" ht="14.25" x14ac:dyDescent="0.2">
      <c r="A1215" s="10"/>
      <c r="B1215" s="8"/>
    </row>
    <row r="1216" spans="1:2" ht="14.25" x14ac:dyDescent="0.2">
      <c r="A1216" s="10"/>
      <c r="B1216" s="8"/>
    </row>
    <row r="1217" spans="1:2" ht="14.25" x14ac:dyDescent="0.2">
      <c r="A1217" s="10"/>
      <c r="B1217" s="8"/>
    </row>
    <row r="1218" spans="1:2" ht="14.25" x14ac:dyDescent="0.2">
      <c r="A1218" s="10"/>
      <c r="B1218" s="8"/>
    </row>
    <row r="1219" spans="1:2" ht="14.25" x14ac:dyDescent="0.2">
      <c r="A1219" s="10"/>
      <c r="B1219" s="8"/>
    </row>
    <row r="1220" spans="1:2" ht="14.25" x14ac:dyDescent="0.2">
      <c r="A1220" s="10"/>
      <c r="B1220" s="8"/>
    </row>
    <row r="1221" spans="1:2" ht="14.25" x14ac:dyDescent="0.2">
      <c r="A1221" s="10"/>
      <c r="B1221" s="8"/>
    </row>
    <row r="1222" spans="1:2" ht="14.25" x14ac:dyDescent="0.2">
      <c r="A1222" s="10"/>
      <c r="B1222" s="8"/>
    </row>
    <row r="1223" spans="1:2" ht="14.25" x14ac:dyDescent="0.2">
      <c r="A1223" s="10"/>
      <c r="B1223" s="8"/>
    </row>
    <row r="1224" spans="1:2" ht="14.25" x14ac:dyDescent="0.2">
      <c r="A1224" s="10"/>
      <c r="B1224" s="8"/>
    </row>
    <row r="1225" spans="1:2" ht="14.25" x14ac:dyDescent="0.2">
      <c r="A1225" s="10"/>
      <c r="B1225" s="8"/>
    </row>
    <row r="1226" spans="1:2" ht="14.25" x14ac:dyDescent="0.2">
      <c r="A1226" s="10"/>
      <c r="B1226" s="8"/>
    </row>
    <row r="1227" spans="1:2" ht="14.25" x14ac:dyDescent="0.2">
      <c r="A1227" s="10"/>
      <c r="B1227" s="8"/>
    </row>
    <row r="1228" spans="1:2" ht="14.25" x14ac:dyDescent="0.2">
      <c r="A1228" s="10"/>
      <c r="B1228" s="8"/>
    </row>
    <row r="1229" spans="1:2" ht="14.25" x14ac:dyDescent="0.2">
      <c r="A1229" s="10"/>
      <c r="B1229" s="8"/>
    </row>
    <row r="1230" spans="1:2" ht="14.25" x14ac:dyDescent="0.2">
      <c r="A1230" s="10"/>
      <c r="B1230" s="8"/>
    </row>
    <row r="1231" spans="1:2" ht="14.25" x14ac:dyDescent="0.2">
      <c r="A1231" s="10"/>
      <c r="B1231" s="8"/>
    </row>
    <row r="1232" spans="1:2" ht="14.25" x14ac:dyDescent="0.2">
      <c r="A1232" s="10"/>
      <c r="B1232" s="8"/>
    </row>
    <row r="1233" spans="1:2" ht="14.25" x14ac:dyDescent="0.2">
      <c r="A1233" s="10"/>
      <c r="B1233" s="8"/>
    </row>
    <row r="1234" spans="1:2" ht="14.25" x14ac:dyDescent="0.2">
      <c r="A1234" s="10"/>
      <c r="B1234" s="8"/>
    </row>
    <row r="1235" spans="1:2" ht="14.25" x14ac:dyDescent="0.2">
      <c r="A1235" s="10"/>
      <c r="B1235" s="8"/>
    </row>
    <row r="1236" spans="1:2" ht="14.25" x14ac:dyDescent="0.2">
      <c r="A1236" s="10"/>
      <c r="B1236" s="8"/>
    </row>
    <row r="1237" spans="1:2" ht="14.25" x14ac:dyDescent="0.2">
      <c r="A1237" s="10"/>
      <c r="B1237" s="8"/>
    </row>
    <row r="1238" spans="1:2" ht="14.25" x14ac:dyDescent="0.2">
      <c r="A1238" s="10"/>
      <c r="B1238" s="8"/>
    </row>
    <row r="1239" spans="1:2" ht="14.25" x14ac:dyDescent="0.2">
      <c r="A1239" s="10"/>
      <c r="B1239" s="8"/>
    </row>
    <row r="1240" spans="1:2" ht="14.25" x14ac:dyDescent="0.2">
      <c r="A1240" s="10"/>
      <c r="B1240" s="8"/>
    </row>
    <row r="1241" spans="1:2" ht="14.25" x14ac:dyDescent="0.2">
      <c r="A1241" s="10"/>
      <c r="B1241" s="8"/>
    </row>
    <row r="1242" spans="1:2" ht="14.25" x14ac:dyDescent="0.2">
      <c r="A1242" s="10"/>
      <c r="B1242" s="8"/>
    </row>
    <row r="1243" spans="1:2" ht="14.25" x14ac:dyDescent="0.2">
      <c r="A1243" s="10"/>
      <c r="B1243" s="8"/>
    </row>
    <row r="1244" spans="1:2" ht="14.25" x14ac:dyDescent="0.2">
      <c r="A1244" s="10"/>
      <c r="B1244" s="8"/>
    </row>
    <row r="1245" spans="1:2" ht="14.25" x14ac:dyDescent="0.2">
      <c r="A1245" s="10"/>
      <c r="B1245" s="8"/>
    </row>
    <row r="1246" spans="1:2" ht="14.25" x14ac:dyDescent="0.2">
      <c r="A1246" s="10"/>
      <c r="B1246" s="8"/>
    </row>
    <row r="1247" spans="1:2" ht="14.25" x14ac:dyDescent="0.2">
      <c r="A1247" s="10"/>
      <c r="B1247" s="8"/>
    </row>
    <row r="1248" spans="1:2" ht="14.25" x14ac:dyDescent="0.2">
      <c r="A1248" s="10"/>
      <c r="B1248" s="8"/>
    </row>
    <row r="1249" spans="1:2" ht="14.25" x14ac:dyDescent="0.2">
      <c r="A1249" s="10"/>
      <c r="B1249" s="8"/>
    </row>
    <row r="1250" spans="1:2" ht="14.25" x14ac:dyDescent="0.2">
      <c r="A1250" s="10"/>
      <c r="B1250" s="8"/>
    </row>
    <row r="1251" spans="1:2" ht="14.25" x14ac:dyDescent="0.2">
      <c r="A1251" s="10"/>
      <c r="B1251" s="8"/>
    </row>
    <row r="1252" spans="1:2" ht="14.25" x14ac:dyDescent="0.2">
      <c r="A1252" s="10"/>
      <c r="B1252" s="8"/>
    </row>
    <row r="1253" spans="1:2" ht="14.25" x14ac:dyDescent="0.2">
      <c r="A1253" s="10"/>
      <c r="B1253" s="8"/>
    </row>
    <row r="1254" spans="1:2" ht="14.25" x14ac:dyDescent="0.2">
      <c r="A1254" s="10"/>
      <c r="B1254" s="8"/>
    </row>
    <row r="1255" spans="1:2" ht="14.25" x14ac:dyDescent="0.2">
      <c r="A1255" s="10"/>
      <c r="B1255" s="8"/>
    </row>
    <row r="1256" spans="1:2" ht="14.25" x14ac:dyDescent="0.2">
      <c r="A1256" s="10"/>
      <c r="B1256" s="8"/>
    </row>
    <row r="1257" spans="1:2" ht="14.25" x14ac:dyDescent="0.2">
      <c r="A1257" s="10"/>
      <c r="B1257" s="8"/>
    </row>
    <row r="1258" spans="1:2" ht="14.25" x14ac:dyDescent="0.2">
      <c r="A1258" s="10"/>
      <c r="B1258" s="8"/>
    </row>
    <row r="1259" spans="1:2" ht="14.25" x14ac:dyDescent="0.2">
      <c r="A1259" s="10"/>
      <c r="B1259" s="8"/>
    </row>
    <row r="1260" spans="1:2" ht="14.25" x14ac:dyDescent="0.2">
      <c r="A1260" s="10"/>
      <c r="B1260" s="8"/>
    </row>
    <row r="1261" spans="1:2" ht="14.25" x14ac:dyDescent="0.2">
      <c r="A1261" s="10"/>
      <c r="B1261" s="8"/>
    </row>
    <row r="1262" spans="1:2" ht="14.25" x14ac:dyDescent="0.2">
      <c r="A1262" s="10"/>
      <c r="B1262" s="8"/>
    </row>
    <row r="1263" spans="1:2" ht="14.25" x14ac:dyDescent="0.2">
      <c r="A1263" s="10"/>
      <c r="B1263" s="8"/>
    </row>
    <row r="1264" spans="1:2" ht="14.25" x14ac:dyDescent="0.2">
      <c r="A1264" s="10"/>
      <c r="B1264" s="8"/>
    </row>
    <row r="1265" spans="1:2" ht="14.25" x14ac:dyDescent="0.2">
      <c r="A1265" s="10"/>
      <c r="B1265" s="8"/>
    </row>
    <row r="1266" spans="1:2" ht="14.25" x14ac:dyDescent="0.2">
      <c r="A1266" s="10"/>
      <c r="B1266" s="8"/>
    </row>
    <row r="1267" spans="1:2" ht="14.25" x14ac:dyDescent="0.2">
      <c r="A1267" s="10"/>
      <c r="B1267" s="8"/>
    </row>
    <row r="1268" spans="1:2" ht="14.25" x14ac:dyDescent="0.2">
      <c r="A1268" s="10"/>
      <c r="B1268" s="8"/>
    </row>
    <row r="1269" spans="1:2" ht="14.25" x14ac:dyDescent="0.2">
      <c r="A1269" s="10"/>
      <c r="B1269" s="8"/>
    </row>
    <row r="1270" spans="1:2" ht="14.25" x14ac:dyDescent="0.2">
      <c r="A1270" s="10"/>
      <c r="B1270" s="8"/>
    </row>
    <row r="1271" spans="1:2" ht="14.25" x14ac:dyDescent="0.2">
      <c r="A1271" s="10"/>
      <c r="B1271" s="8"/>
    </row>
    <row r="1272" spans="1:2" ht="14.25" x14ac:dyDescent="0.2">
      <c r="A1272" s="10"/>
      <c r="B1272" s="8"/>
    </row>
    <row r="1273" spans="1:2" ht="14.25" x14ac:dyDescent="0.2">
      <c r="A1273" s="10"/>
      <c r="B1273" s="8"/>
    </row>
    <row r="1274" spans="1:2" ht="14.25" x14ac:dyDescent="0.2">
      <c r="A1274" s="10"/>
      <c r="B1274" s="8"/>
    </row>
    <row r="1275" spans="1:2" ht="14.25" x14ac:dyDescent="0.2">
      <c r="A1275" s="10"/>
      <c r="B1275" s="8"/>
    </row>
    <row r="1276" spans="1:2" ht="14.25" x14ac:dyDescent="0.2">
      <c r="A1276" s="10"/>
      <c r="B1276" s="8"/>
    </row>
    <row r="1277" spans="1:2" ht="14.25" x14ac:dyDescent="0.2">
      <c r="A1277" s="10"/>
      <c r="B1277" s="8"/>
    </row>
    <row r="1278" spans="1:2" ht="14.25" x14ac:dyDescent="0.2">
      <c r="A1278" s="10"/>
      <c r="B1278" s="8"/>
    </row>
    <row r="1279" spans="1:2" ht="14.25" x14ac:dyDescent="0.2">
      <c r="A1279" s="10"/>
      <c r="B1279" s="8"/>
    </row>
    <row r="1280" spans="1:2" ht="14.25" x14ac:dyDescent="0.2">
      <c r="A1280" s="10"/>
      <c r="B1280" s="8"/>
    </row>
    <row r="1281" spans="1:2" ht="14.25" x14ac:dyDescent="0.2">
      <c r="A1281" s="10"/>
      <c r="B1281" s="8"/>
    </row>
    <row r="1282" spans="1:2" ht="14.25" x14ac:dyDescent="0.2">
      <c r="A1282" s="10"/>
      <c r="B1282" s="8"/>
    </row>
    <row r="1283" spans="1:2" ht="14.25" x14ac:dyDescent="0.2">
      <c r="A1283" s="10"/>
      <c r="B1283" s="8"/>
    </row>
    <row r="1284" spans="1:2" ht="14.25" x14ac:dyDescent="0.2">
      <c r="A1284" s="10"/>
      <c r="B1284" s="8"/>
    </row>
    <row r="1285" spans="1:2" ht="14.25" x14ac:dyDescent="0.2">
      <c r="A1285" s="10"/>
      <c r="B1285" s="8"/>
    </row>
    <row r="1286" spans="1:2" ht="14.25" x14ac:dyDescent="0.2">
      <c r="A1286" s="10"/>
      <c r="B1286" s="8"/>
    </row>
    <row r="1287" spans="1:2" ht="14.25" x14ac:dyDescent="0.2">
      <c r="A1287" s="10"/>
      <c r="B1287" s="8"/>
    </row>
    <row r="1288" spans="1:2" ht="14.25" x14ac:dyDescent="0.2">
      <c r="A1288" s="10"/>
      <c r="B1288" s="8"/>
    </row>
    <row r="1289" spans="1:2" ht="14.25" x14ac:dyDescent="0.2">
      <c r="A1289" s="10"/>
      <c r="B1289" s="8"/>
    </row>
    <row r="1290" spans="1:2" ht="14.25" x14ac:dyDescent="0.2">
      <c r="A1290" s="10"/>
      <c r="B1290" s="8"/>
    </row>
    <row r="1291" spans="1:2" ht="14.25" x14ac:dyDescent="0.2">
      <c r="A1291" s="10"/>
      <c r="B1291" s="8"/>
    </row>
    <row r="1292" spans="1:2" ht="14.25" x14ac:dyDescent="0.2">
      <c r="A1292" s="10"/>
      <c r="B1292" s="8"/>
    </row>
    <row r="1293" spans="1:2" ht="14.25" x14ac:dyDescent="0.2">
      <c r="A1293" s="10"/>
      <c r="B1293" s="8"/>
    </row>
    <row r="1294" spans="1:2" ht="14.25" x14ac:dyDescent="0.2">
      <c r="A1294" s="10"/>
      <c r="B1294" s="8"/>
    </row>
    <row r="1295" spans="1:2" ht="14.25" x14ac:dyDescent="0.2">
      <c r="A1295" s="10"/>
      <c r="B1295" s="8"/>
    </row>
    <row r="1296" spans="1:2" ht="14.25" x14ac:dyDescent="0.2">
      <c r="A1296" s="10"/>
      <c r="B1296" s="8"/>
    </row>
    <row r="1297" spans="1:2" ht="14.25" x14ac:dyDescent="0.2">
      <c r="A1297" s="10"/>
      <c r="B1297" s="8"/>
    </row>
    <row r="1298" spans="1:2" ht="14.25" x14ac:dyDescent="0.2">
      <c r="A1298" s="10"/>
      <c r="B1298" s="8"/>
    </row>
    <row r="1299" spans="1:2" ht="14.25" x14ac:dyDescent="0.2">
      <c r="A1299" s="10"/>
      <c r="B1299" s="8"/>
    </row>
    <row r="1300" spans="1:2" ht="14.25" x14ac:dyDescent="0.2">
      <c r="A1300" s="10"/>
      <c r="B1300" s="8"/>
    </row>
    <row r="1301" spans="1:2" ht="14.25" x14ac:dyDescent="0.2">
      <c r="A1301" s="10"/>
      <c r="B1301" s="8"/>
    </row>
    <row r="1302" spans="1:2" ht="14.25" x14ac:dyDescent="0.2">
      <c r="A1302" s="10"/>
      <c r="B1302" s="8"/>
    </row>
    <row r="1303" spans="1:2" ht="14.25" x14ac:dyDescent="0.2">
      <c r="A1303" s="10"/>
      <c r="B1303" s="8"/>
    </row>
    <row r="1304" spans="1:2" ht="14.25" x14ac:dyDescent="0.2">
      <c r="A1304" s="10"/>
      <c r="B1304" s="8"/>
    </row>
    <row r="1305" spans="1:2" ht="14.25" x14ac:dyDescent="0.2">
      <c r="A1305" s="10"/>
      <c r="B1305" s="8"/>
    </row>
    <row r="1306" spans="1:2" ht="14.25" x14ac:dyDescent="0.2">
      <c r="A1306" s="10"/>
      <c r="B1306" s="8"/>
    </row>
    <row r="1307" spans="1:2" ht="14.25" x14ac:dyDescent="0.2">
      <c r="A1307" s="10"/>
      <c r="B1307" s="8"/>
    </row>
    <row r="1308" spans="1:2" ht="14.25" x14ac:dyDescent="0.2">
      <c r="A1308" s="10"/>
      <c r="B1308" s="8"/>
    </row>
    <row r="1309" spans="1:2" ht="14.25" x14ac:dyDescent="0.2">
      <c r="A1309" s="10"/>
      <c r="B1309" s="8"/>
    </row>
    <row r="1310" spans="1:2" ht="14.25" x14ac:dyDescent="0.2">
      <c r="A1310" s="10"/>
      <c r="B1310" s="8"/>
    </row>
    <row r="1311" spans="1:2" ht="14.25" x14ac:dyDescent="0.2">
      <c r="A1311" s="10"/>
      <c r="B1311" s="8"/>
    </row>
    <row r="1312" spans="1:2" ht="14.25" x14ac:dyDescent="0.2">
      <c r="A1312" s="10"/>
      <c r="B1312" s="8"/>
    </row>
    <row r="1313" spans="1:2" ht="14.25" x14ac:dyDescent="0.2">
      <c r="A1313" s="10"/>
      <c r="B1313" s="8"/>
    </row>
    <row r="1314" spans="1:2" ht="14.25" x14ac:dyDescent="0.2">
      <c r="A1314" s="10"/>
      <c r="B1314" s="8"/>
    </row>
    <row r="1315" spans="1:2" ht="14.25" x14ac:dyDescent="0.2">
      <c r="A1315" s="10"/>
      <c r="B1315" s="8"/>
    </row>
    <row r="1316" spans="1:2" ht="14.25" x14ac:dyDescent="0.2">
      <c r="A1316" s="10"/>
      <c r="B1316" s="8"/>
    </row>
    <row r="1317" spans="1:2" ht="14.25" x14ac:dyDescent="0.2">
      <c r="A1317" s="10"/>
      <c r="B1317" s="8"/>
    </row>
    <row r="1318" spans="1:2" ht="14.25" x14ac:dyDescent="0.2">
      <c r="A1318" s="10"/>
      <c r="B1318" s="8"/>
    </row>
    <row r="1319" spans="1:2" ht="14.25" x14ac:dyDescent="0.2">
      <c r="A1319" s="10"/>
      <c r="B1319" s="8"/>
    </row>
    <row r="1320" spans="1:2" ht="14.25" x14ac:dyDescent="0.2">
      <c r="A1320" s="10"/>
      <c r="B1320" s="8"/>
    </row>
    <row r="1321" spans="1:2" ht="14.25" x14ac:dyDescent="0.2">
      <c r="A1321" s="10"/>
      <c r="B1321" s="8"/>
    </row>
    <row r="1322" spans="1:2" ht="14.25" x14ac:dyDescent="0.2">
      <c r="A1322" s="10"/>
      <c r="B1322" s="8"/>
    </row>
    <row r="1323" spans="1:2" ht="14.25" x14ac:dyDescent="0.2">
      <c r="A1323" s="10"/>
      <c r="B1323" s="8"/>
    </row>
    <row r="1324" spans="1:2" ht="14.25" x14ac:dyDescent="0.2">
      <c r="A1324" s="10"/>
      <c r="B1324" s="8"/>
    </row>
    <row r="1325" spans="1:2" ht="14.25" x14ac:dyDescent="0.2">
      <c r="A1325" s="10"/>
      <c r="B1325" s="8"/>
    </row>
    <row r="1326" spans="1:2" ht="14.25" x14ac:dyDescent="0.2">
      <c r="A1326" s="10"/>
      <c r="B1326" s="8"/>
    </row>
    <row r="1327" spans="1:2" ht="14.25" x14ac:dyDescent="0.2">
      <c r="A1327" s="10"/>
      <c r="B1327" s="8"/>
    </row>
    <row r="1328" spans="1:2" ht="14.25" x14ac:dyDescent="0.2">
      <c r="A1328" s="10"/>
      <c r="B1328" s="8"/>
    </row>
    <row r="1329" spans="1:2" ht="14.25" x14ac:dyDescent="0.2">
      <c r="A1329" s="10"/>
      <c r="B1329" s="8"/>
    </row>
    <row r="1330" spans="1:2" ht="14.25" x14ac:dyDescent="0.2">
      <c r="A1330" s="10"/>
      <c r="B1330" s="8"/>
    </row>
    <row r="1331" spans="1:2" ht="14.25" x14ac:dyDescent="0.2">
      <c r="A1331" s="10"/>
      <c r="B1331" s="8"/>
    </row>
    <row r="1332" spans="1:2" ht="14.25" x14ac:dyDescent="0.2">
      <c r="A1332" s="10"/>
      <c r="B1332" s="8"/>
    </row>
    <row r="1333" spans="1:2" ht="14.25" x14ac:dyDescent="0.2">
      <c r="A1333" s="10"/>
      <c r="B1333" s="8"/>
    </row>
    <row r="1334" spans="1:2" ht="14.25" x14ac:dyDescent="0.2">
      <c r="A1334" s="10"/>
      <c r="B1334" s="8"/>
    </row>
    <row r="1335" spans="1:2" ht="14.25" x14ac:dyDescent="0.2">
      <c r="A1335" s="10"/>
      <c r="B1335" s="8"/>
    </row>
    <row r="1336" spans="1:2" ht="14.25" x14ac:dyDescent="0.2">
      <c r="A1336" s="10"/>
      <c r="B1336" s="8"/>
    </row>
    <row r="1337" spans="1:2" ht="14.25" x14ac:dyDescent="0.2">
      <c r="A1337" s="10"/>
      <c r="B1337" s="8"/>
    </row>
    <row r="1338" spans="1:2" ht="14.25" x14ac:dyDescent="0.2">
      <c r="A1338" s="10"/>
      <c r="B1338" s="8"/>
    </row>
    <row r="1339" spans="1:2" ht="14.25" x14ac:dyDescent="0.2">
      <c r="A1339" s="10"/>
      <c r="B1339" s="8"/>
    </row>
    <row r="1340" spans="1:2" ht="14.25" x14ac:dyDescent="0.2">
      <c r="A1340" s="10"/>
      <c r="B1340" s="8"/>
    </row>
    <row r="1341" spans="1:2" ht="14.25" x14ac:dyDescent="0.2">
      <c r="A1341" s="10"/>
      <c r="B1341" s="8"/>
    </row>
    <row r="1342" spans="1:2" ht="14.25" x14ac:dyDescent="0.2">
      <c r="A1342" s="10"/>
      <c r="B1342" s="8"/>
    </row>
    <row r="1343" spans="1:2" ht="14.25" x14ac:dyDescent="0.2">
      <c r="A1343" s="10"/>
      <c r="B1343" s="8"/>
    </row>
    <row r="1344" spans="1:2" ht="14.25" x14ac:dyDescent="0.2">
      <c r="A1344" s="10"/>
      <c r="B1344" s="8"/>
    </row>
    <row r="1345" spans="1:2" ht="14.25" x14ac:dyDescent="0.2">
      <c r="A1345" s="10"/>
      <c r="B1345" s="8"/>
    </row>
    <row r="1346" spans="1:2" ht="14.25" x14ac:dyDescent="0.2">
      <c r="A1346" s="10"/>
      <c r="B1346" s="8"/>
    </row>
    <row r="1347" spans="1:2" ht="14.25" x14ac:dyDescent="0.2">
      <c r="A1347" s="10"/>
      <c r="B1347" s="8"/>
    </row>
    <row r="1348" spans="1:2" ht="14.25" x14ac:dyDescent="0.2">
      <c r="A1348" s="10"/>
      <c r="B1348" s="8"/>
    </row>
    <row r="1349" spans="1:2" ht="14.25" x14ac:dyDescent="0.2">
      <c r="A1349" s="10"/>
      <c r="B1349" s="8"/>
    </row>
    <row r="1350" spans="1:2" ht="14.25" x14ac:dyDescent="0.2">
      <c r="A1350" s="10"/>
      <c r="B1350" s="8"/>
    </row>
    <row r="1351" spans="1:2" ht="14.25" x14ac:dyDescent="0.2">
      <c r="A1351" s="10"/>
      <c r="B1351" s="8"/>
    </row>
    <row r="1352" spans="1:2" ht="14.25" x14ac:dyDescent="0.2">
      <c r="A1352" s="10"/>
      <c r="B1352" s="8"/>
    </row>
    <row r="1353" spans="1:2" ht="14.25" x14ac:dyDescent="0.2">
      <c r="A1353" s="10"/>
      <c r="B1353" s="8"/>
    </row>
    <row r="1354" spans="1:2" ht="14.25" x14ac:dyDescent="0.2">
      <c r="A1354" s="10"/>
      <c r="B1354" s="8"/>
    </row>
    <row r="1355" spans="1:2" ht="14.25" x14ac:dyDescent="0.2">
      <c r="A1355" s="10"/>
      <c r="B1355" s="8"/>
    </row>
    <row r="1356" spans="1:2" ht="14.25" x14ac:dyDescent="0.2">
      <c r="A1356" s="10"/>
      <c r="B1356" s="8"/>
    </row>
    <row r="1357" spans="1:2" ht="14.25" x14ac:dyDescent="0.2">
      <c r="A1357" s="10"/>
      <c r="B1357" s="8"/>
    </row>
    <row r="1358" spans="1:2" ht="14.25" x14ac:dyDescent="0.2">
      <c r="A1358" s="10"/>
      <c r="B1358" s="8"/>
    </row>
    <row r="1359" spans="1:2" ht="14.25" x14ac:dyDescent="0.2">
      <c r="A1359" s="10"/>
      <c r="B1359" s="8"/>
    </row>
    <row r="1360" spans="1:2" ht="14.25" x14ac:dyDescent="0.2">
      <c r="A1360" s="10"/>
      <c r="B1360" s="8"/>
    </row>
    <row r="1361" spans="1:2" ht="14.25" x14ac:dyDescent="0.2">
      <c r="A1361" s="10"/>
      <c r="B1361" s="8"/>
    </row>
    <row r="1362" spans="1:2" ht="14.25" x14ac:dyDescent="0.2">
      <c r="A1362" s="10"/>
      <c r="B1362" s="8"/>
    </row>
    <row r="1363" spans="1:2" ht="14.25" x14ac:dyDescent="0.2">
      <c r="A1363" s="10"/>
      <c r="B1363" s="8"/>
    </row>
    <row r="1364" spans="1:2" ht="14.25" x14ac:dyDescent="0.2">
      <c r="A1364" s="10"/>
      <c r="B1364" s="8"/>
    </row>
    <row r="1365" spans="1:2" ht="14.25" x14ac:dyDescent="0.2">
      <c r="A1365" s="10"/>
      <c r="B1365" s="8"/>
    </row>
    <row r="1366" spans="1:2" ht="14.25" x14ac:dyDescent="0.2">
      <c r="A1366" s="10"/>
      <c r="B1366" s="8"/>
    </row>
    <row r="1367" spans="1:2" ht="14.25" x14ac:dyDescent="0.2">
      <c r="A1367" s="10"/>
      <c r="B1367" s="8"/>
    </row>
    <row r="1368" spans="1:2" ht="14.25" x14ac:dyDescent="0.2">
      <c r="A1368" s="10"/>
      <c r="B1368" s="8"/>
    </row>
    <row r="1369" spans="1:2" ht="14.25" x14ac:dyDescent="0.2">
      <c r="A1369" s="10"/>
      <c r="B1369" s="8"/>
    </row>
    <row r="1370" spans="1:2" ht="14.25" x14ac:dyDescent="0.2">
      <c r="A1370" s="10"/>
      <c r="B1370" s="8"/>
    </row>
    <row r="1371" spans="1:2" ht="14.25" x14ac:dyDescent="0.2">
      <c r="A1371" s="10"/>
      <c r="B1371" s="8"/>
    </row>
    <row r="1372" spans="1:2" ht="14.25" x14ac:dyDescent="0.2">
      <c r="A1372" s="10"/>
      <c r="B1372" s="8"/>
    </row>
    <row r="1373" spans="1:2" ht="14.25" x14ac:dyDescent="0.2">
      <c r="A1373" s="10"/>
      <c r="B1373" s="8"/>
    </row>
    <row r="1374" spans="1:2" ht="14.25" x14ac:dyDescent="0.2">
      <c r="A1374" s="10"/>
      <c r="B1374" s="8"/>
    </row>
    <row r="1375" spans="1:2" ht="14.25" x14ac:dyDescent="0.2">
      <c r="A1375" s="10"/>
      <c r="B1375" s="8"/>
    </row>
    <row r="1376" spans="1:2" ht="14.25" x14ac:dyDescent="0.2">
      <c r="A1376" s="10"/>
      <c r="B1376" s="8"/>
    </row>
    <row r="1377" spans="1:2" ht="14.25" x14ac:dyDescent="0.2">
      <c r="A1377" s="10"/>
      <c r="B1377" s="8"/>
    </row>
    <row r="1378" spans="1:2" ht="14.25" x14ac:dyDescent="0.2">
      <c r="A1378" s="10"/>
      <c r="B1378" s="8"/>
    </row>
    <row r="1379" spans="1:2" ht="14.25" x14ac:dyDescent="0.2">
      <c r="A1379" s="10"/>
      <c r="B1379" s="8"/>
    </row>
    <row r="1380" spans="1:2" ht="14.25" x14ac:dyDescent="0.2">
      <c r="A1380" s="10"/>
      <c r="B1380" s="8"/>
    </row>
    <row r="1381" spans="1:2" ht="14.25" x14ac:dyDescent="0.2">
      <c r="A1381" s="10"/>
      <c r="B1381" s="8"/>
    </row>
    <row r="1382" spans="1:2" ht="14.25" x14ac:dyDescent="0.2">
      <c r="A1382" s="10"/>
      <c r="B1382" s="8"/>
    </row>
    <row r="1383" spans="1:2" ht="14.25" x14ac:dyDescent="0.2">
      <c r="A1383" s="10"/>
      <c r="B1383" s="8"/>
    </row>
    <row r="1384" spans="1:2" ht="14.25" x14ac:dyDescent="0.2">
      <c r="A1384" s="10"/>
      <c r="B1384" s="8"/>
    </row>
    <row r="1385" spans="1:2" ht="14.25" x14ac:dyDescent="0.2">
      <c r="A1385" s="10"/>
      <c r="B1385" s="8"/>
    </row>
    <row r="1386" spans="1:2" ht="14.25" x14ac:dyDescent="0.2">
      <c r="A1386" s="10"/>
      <c r="B1386" s="8"/>
    </row>
    <row r="1387" spans="1:2" ht="14.25" x14ac:dyDescent="0.2">
      <c r="A1387" s="10"/>
      <c r="B1387" s="8"/>
    </row>
    <row r="1388" spans="1:2" ht="14.25" x14ac:dyDescent="0.2">
      <c r="A1388" s="10"/>
      <c r="B1388" s="8"/>
    </row>
    <row r="1389" spans="1:2" ht="14.25" x14ac:dyDescent="0.2">
      <c r="A1389" s="10"/>
      <c r="B1389" s="8"/>
    </row>
    <row r="1390" spans="1:2" ht="14.25" x14ac:dyDescent="0.2">
      <c r="A1390" s="10"/>
      <c r="B1390" s="8"/>
    </row>
    <row r="1391" spans="1:2" ht="14.25" x14ac:dyDescent="0.2">
      <c r="A1391" s="10"/>
      <c r="B1391" s="8"/>
    </row>
    <row r="1392" spans="1:2" ht="14.25" x14ac:dyDescent="0.2">
      <c r="A1392" s="10"/>
      <c r="B1392" s="8"/>
    </row>
    <row r="1393" spans="1:2" ht="14.25" x14ac:dyDescent="0.2">
      <c r="A1393" s="10"/>
      <c r="B1393" s="8"/>
    </row>
    <row r="1394" spans="1:2" ht="14.25" x14ac:dyDescent="0.2">
      <c r="A1394" s="10"/>
      <c r="B1394" s="8"/>
    </row>
    <row r="1395" spans="1:2" ht="14.25" x14ac:dyDescent="0.2">
      <c r="A1395" s="10"/>
      <c r="B1395" s="8"/>
    </row>
    <row r="1396" spans="1:2" ht="14.25" x14ac:dyDescent="0.2">
      <c r="A1396" s="10"/>
      <c r="B1396" s="8"/>
    </row>
    <row r="1397" spans="1:2" ht="14.25" x14ac:dyDescent="0.2">
      <c r="A1397" s="10"/>
      <c r="B1397" s="8"/>
    </row>
    <row r="1398" spans="1:2" ht="14.25" x14ac:dyDescent="0.2">
      <c r="A1398" s="10"/>
      <c r="B1398" s="8"/>
    </row>
    <row r="1399" spans="1:2" ht="14.25" x14ac:dyDescent="0.2">
      <c r="A1399" s="10"/>
      <c r="B1399" s="8"/>
    </row>
    <row r="1400" spans="1:2" ht="14.25" x14ac:dyDescent="0.2">
      <c r="A1400" s="10"/>
      <c r="B1400" s="8"/>
    </row>
    <row r="1401" spans="1:2" ht="14.25" x14ac:dyDescent="0.2">
      <c r="A1401" s="10"/>
      <c r="B1401" s="8"/>
    </row>
    <row r="1402" spans="1:2" ht="14.25" x14ac:dyDescent="0.2">
      <c r="A1402" s="10"/>
      <c r="B1402" s="8"/>
    </row>
    <row r="1403" spans="1:2" ht="14.25" x14ac:dyDescent="0.2">
      <c r="A1403" s="10"/>
      <c r="B1403" s="8"/>
    </row>
    <row r="1404" spans="1:2" ht="14.25" x14ac:dyDescent="0.2">
      <c r="A1404" s="10"/>
      <c r="B1404" s="8"/>
    </row>
    <row r="1405" spans="1:2" ht="14.25" x14ac:dyDescent="0.2">
      <c r="A1405" s="10"/>
      <c r="B1405" s="8"/>
    </row>
    <row r="1406" spans="1:2" ht="14.25" x14ac:dyDescent="0.2">
      <c r="A1406" s="10"/>
      <c r="B1406" s="8"/>
    </row>
    <row r="1407" spans="1:2" ht="14.25" x14ac:dyDescent="0.2">
      <c r="A1407" s="10"/>
      <c r="B1407" s="8"/>
    </row>
    <row r="1408" spans="1:2" ht="14.25" x14ac:dyDescent="0.2">
      <c r="A1408" s="10"/>
      <c r="B1408" s="8"/>
    </row>
    <row r="1409" spans="1:2" ht="14.25" x14ac:dyDescent="0.2">
      <c r="A1409" s="10"/>
      <c r="B1409" s="8"/>
    </row>
    <row r="1410" spans="1:2" ht="14.25" x14ac:dyDescent="0.2">
      <c r="A1410" s="10"/>
      <c r="B1410" s="8"/>
    </row>
    <row r="1411" spans="1:2" ht="14.25" x14ac:dyDescent="0.2">
      <c r="A1411" s="10"/>
      <c r="B1411" s="8"/>
    </row>
    <row r="1412" spans="1:2" ht="14.25" x14ac:dyDescent="0.2">
      <c r="A1412" s="10"/>
      <c r="B1412" s="8"/>
    </row>
    <row r="1413" spans="1:2" ht="14.25" x14ac:dyDescent="0.2">
      <c r="A1413" s="10"/>
      <c r="B1413" s="8"/>
    </row>
    <row r="1414" spans="1:2" ht="14.25" x14ac:dyDescent="0.2">
      <c r="A1414" s="10"/>
      <c r="B1414" s="8"/>
    </row>
    <row r="1415" spans="1:2" ht="14.25" x14ac:dyDescent="0.2">
      <c r="A1415" s="10"/>
      <c r="B1415" s="8"/>
    </row>
    <row r="1416" spans="1:2" ht="14.25" x14ac:dyDescent="0.2">
      <c r="A1416" s="10"/>
      <c r="B1416" s="8"/>
    </row>
    <row r="1417" spans="1:2" ht="14.25" x14ac:dyDescent="0.2">
      <c r="A1417" s="10"/>
      <c r="B1417" s="8"/>
    </row>
    <row r="1418" spans="1:2" ht="14.25" x14ac:dyDescent="0.2">
      <c r="A1418" s="10"/>
      <c r="B1418" s="8"/>
    </row>
    <row r="1419" spans="1:2" ht="14.25" x14ac:dyDescent="0.2">
      <c r="A1419" s="10"/>
      <c r="B1419" s="8"/>
    </row>
    <row r="1420" spans="1:2" ht="14.25" x14ac:dyDescent="0.2">
      <c r="A1420" s="10"/>
      <c r="B1420" s="8"/>
    </row>
    <row r="1421" spans="1:2" ht="14.25" x14ac:dyDescent="0.2">
      <c r="A1421" s="10"/>
      <c r="B1421" s="8"/>
    </row>
    <row r="1422" spans="1:2" ht="14.25" x14ac:dyDescent="0.2">
      <c r="A1422" s="10"/>
      <c r="B1422" s="8"/>
    </row>
    <row r="1423" spans="1:2" ht="14.25" x14ac:dyDescent="0.2">
      <c r="A1423" s="10"/>
      <c r="B1423" s="8"/>
    </row>
    <row r="1424" spans="1:2" ht="14.25" x14ac:dyDescent="0.2">
      <c r="A1424" s="10"/>
      <c r="B1424" s="8"/>
    </row>
    <row r="1425" spans="1:2" ht="14.25" x14ac:dyDescent="0.2">
      <c r="A1425" s="10"/>
      <c r="B1425" s="8"/>
    </row>
    <row r="1426" spans="1:2" ht="14.25" x14ac:dyDescent="0.2">
      <c r="A1426" s="10"/>
      <c r="B1426" s="8"/>
    </row>
    <row r="1427" spans="1:2" ht="14.25" x14ac:dyDescent="0.2">
      <c r="A1427" s="10"/>
      <c r="B1427" s="8"/>
    </row>
    <row r="1428" spans="1:2" ht="14.25" x14ac:dyDescent="0.2">
      <c r="A1428" s="10"/>
      <c r="B1428" s="8"/>
    </row>
    <row r="1429" spans="1:2" ht="14.25" x14ac:dyDescent="0.2">
      <c r="A1429" s="10"/>
      <c r="B1429" s="8"/>
    </row>
    <row r="1430" spans="1:2" ht="14.25" x14ac:dyDescent="0.2">
      <c r="A1430" s="10"/>
      <c r="B1430" s="8"/>
    </row>
    <row r="1431" spans="1:2" ht="14.25" x14ac:dyDescent="0.2">
      <c r="A1431" s="10"/>
      <c r="B1431" s="8"/>
    </row>
    <row r="1432" spans="1:2" ht="14.25" x14ac:dyDescent="0.2">
      <c r="A1432" s="10"/>
      <c r="B1432" s="8"/>
    </row>
    <row r="1433" spans="1:2" ht="14.25" x14ac:dyDescent="0.2">
      <c r="A1433" s="10"/>
      <c r="B1433" s="8"/>
    </row>
    <row r="1434" spans="1:2" ht="14.25" x14ac:dyDescent="0.2">
      <c r="A1434" s="10"/>
      <c r="B1434" s="8"/>
    </row>
    <row r="1435" spans="1:2" ht="14.25" x14ac:dyDescent="0.2">
      <c r="A1435" s="10"/>
      <c r="B1435" s="8"/>
    </row>
    <row r="1436" spans="1:2" ht="14.25" x14ac:dyDescent="0.2">
      <c r="A1436" s="10"/>
      <c r="B1436" s="8"/>
    </row>
    <row r="1437" spans="1:2" ht="14.25" x14ac:dyDescent="0.2">
      <c r="A1437" s="10"/>
      <c r="B1437" s="8"/>
    </row>
    <row r="1438" spans="1:2" ht="14.25" x14ac:dyDescent="0.2">
      <c r="A1438" s="10"/>
      <c r="B1438" s="8"/>
    </row>
    <row r="1439" spans="1:2" ht="14.25" x14ac:dyDescent="0.2">
      <c r="A1439" s="10"/>
      <c r="B1439" s="8"/>
    </row>
    <row r="1440" spans="1:2" ht="14.25" x14ac:dyDescent="0.2">
      <c r="A1440" s="10"/>
      <c r="B1440" s="8"/>
    </row>
    <row r="1441" spans="1:2" ht="14.25" x14ac:dyDescent="0.2">
      <c r="A1441" s="10"/>
      <c r="B1441" s="8"/>
    </row>
    <row r="1442" spans="1:2" ht="14.25" x14ac:dyDescent="0.2">
      <c r="A1442" s="10"/>
      <c r="B1442" s="8"/>
    </row>
    <row r="1443" spans="1:2" ht="14.25" x14ac:dyDescent="0.2">
      <c r="A1443" s="10"/>
      <c r="B1443" s="8"/>
    </row>
    <row r="1444" spans="1:2" ht="14.25" x14ac:dyDescent="0.2">
      <c r="A1444" s="10"/>
      <c r="B1444" s="8"/>
    </row>
    <row r="1445" spans="1:2" ht="14.25" x14ac:dyDescent="0.2">
      <c r="A1445" s="10"/>
      <c r="B1445" s="8"/>
    </row>
    <row r="1446" spans="1:2" ht="14.25" x14ac:dyDescent="0.2">
      <c r="A1446" s="10"/>
      <c r="B1446" s="8"/>
    </row>
    <row r="1447" spans="1:2" ht="14.25" x14ac:dyDescent="0.2">
      <c r="A1447" s="10"/>
      <c r="B1447" s="8"/>
    </row>
    <row r="1448" spans="1:2" ht="14.25" x14ac:dyDescent="0.2">
      <c r="A1448" s="10"/>
      <c r="B1448" s="8"/>
    </row>
    <row r="1449" spans="1:2" ht="14.25" x14ac:dyDescent="0.2">
      <c r="A1449" s="10"/>
      <c r="B1449" s="8"/>
    </row>
    <row r="1450" spans="1:2" ht="14.25" x14ac:dyDescent="0.2">
      <c r="A1450" s="10"/>
      <c r="B1450" s="8"/>
    </row>
    <row r="1451" spans="1:2" ht="14.25" x14ac:dyDescent="0.2">
      <c r="A1451" s="10"/>
      <c r="B1451" s="8"/>
    </row>
    <row r="1452" spans="1:2" ht="14.25" x14ac:dyDescent="0.2">
      <c r="A1452" s="10"/>
      <c r="B1452" s="8"/>
    </row>
    <row r="1453" spans="1:2" ht="14.25" x14ac:dyDescent="0.2">
      <c r="A1453" s="10"/>
      <c r="B1453" s="8"/>
    </row>
    <row r="1454" spans="1:2" ht="14.25" x14ac:dyDescent="0.2">
      <c r="A1454" s="10"/>
      <c r="B1454" s="8"/>
    </row>
    <row r="1455" spans="1:2" ht="14.25" x14ac:dyDescent="0.2">
      <c r="A1455" s="10"/>
      <c r="B1455" s="8"/>
    </row>
    <row r="1456" spans="1:2" ht="14.25" x14ac:dyDescent="0.2">
      <c r="A1456" s="10"/>
      <c r="B1456" s="8"/>
    </row>
    <row r="1457" spans="1:2" ht="14.25" x14ac:dyDescent="0.2">
      <c r="A1457" s="10"/>
      <c r="B1457" s="8"/>
    </row>
    <row r="1458" spans="1:2" ht="14.25" x14ac:dyDescent="0.2">
      <c r="A1458" s="10"/>
      <c r="B1458" s="8"/>
    </row>
    <row r="1459" spans="1:2" ht="14.25" x14ac:dyDescent="0.2">
      <c r="A1459" s="10"/>
      <c r="B1459" s="8"/>
    </row>
    <row r="1460" spans="1:2" ht="14.25" x14ac:dyDescent="0.2">
      <c r="A1460" s="10"/>
      <c r="B1460" s="8"/>
    </row>
    <row r="1461" spans="1:2" ht="14.25" x14ac:dyDescent="0.2">
      <c r="A1461" s="10"/>
      <c r="B1461" s="8"/>
    </row>
    <row r="1462" spans="1:2" ht="14.25" x14ac:dyDescent="0.2">
      <c r="A1462" s="10"/>
      <c r="B1462" s="8"/>
    </row>
    <row r="1463" spans="1:2" ht="14.25" x14ac:dyDescent="0.2">
      <c r="A1463" s="10"/>
      <c r="B1463" s="8"/>
    </row>
    <row r="1464" spans="1:2" ht="14.25" x14ac:dyDescent="0.2">
      <c r="A1464" s="10"/>
      <c r="B1464" s="8"/>
    </row>
    <row r="1465" spans="1:2" ht="14.25" x14ac:dyDescent="0.2">
      <c r="A1465" s="10"/>
      <c r="B1465" s="8"/>
    </row>
    <row r="1466" spans="1:2" ht="14.25" x14ac:dyDescent="0.2">
      <c r="A1466" s="10"/>
      <c r="B1466" s="8"/>
    </row>
    <row r="1467" spans="1:2" ht="14.25" x14ac:dyDescent="0.2">
      <c r="A1467" s="10"/>
      <c r="B1467" s="8"/>
    </row>
    <row r="1468" spans="1:2" ht="14.25" x14ac:dyDescent="0.2">
      <c r="A1468" s="10"/>
      <c r="B1468" s="8"/>
    </row>
    <row r="1469" spans="1:2" ht="14.25" x14ac:dyDescent="0.2">
      <c r="A1469" s="10"/>
      <c r="B1469" s="8"/>
    </row>
    <row r="1470" spans="1:2" ht="14.25" x14ac:dyDescent="0.2">
      <c r="A1470" s="10"/>
      <c r="B1470" s="8"/>
    </row>
    <row r="1471" spans="1:2" ht="14.25" x14ac:dyDescent="0.2">
      <c r="A1471" s="10"/>
      <c r="B1471" s="8"/>
    </row>
    <row r="1472" spans="1:2" ht="14.25" x14ac:dyDescent="0.2">
      <c r="A1472" s="10"/>
      <c r="B1472" s="8"/>
    </row>
    <row r="1473" spans="1:2" ht="14.25" x14ac:dyDescent="0.2">
      <c r="A1473" s="10"/>
      <c r="B1473" s="8"/>
    </row>
    <row r="1474" spans="1:2" ht="14.25" x14ac:dyDescent="0.2">
      <c r="A1474" s="10"/>
      <c r="B1474" s="8"/>
    </row>
    <row r="1475" spans="1:2" ht="14.25" x14ac:dyDescent="0.2">
      <c r="A1475" s="10"/>
      <c r="B1475" s="8"/>
    </row>
    <row r="1476" spans="1:2" ht="14.25" x14ac:dyDescent="0.2">
      <c r="A1476" s="10"/>
      <c r="B1476" s="8"/>
    </row>
    <row r="1477" spans="1:2" ht="14.25" x14ac:dyDescent="0.2">
      <c r="A1477" s="10"/>
      <c r="B1477" s="8"/>
    </row>
    <row r="1478" spans="1:2" ht="14.25" x14ac:dyDescent="0.2">
      <c r="A1478" s="10"/>
      <c r="B1478" s="8"/>
    </row>
    <row r="1479" spans="1:2" ht="14.25" x14ac:dyDescent="0.2">
      <c r="A1479" s="10"/>
      <c r="B1479" s="8"/>
    </row>
    <row r="1480" spans="1:2" ht="14.25" x14ac:dyDescent="0.2">
      <c r="A1480" s="10"/>
      <c r="B1480" s="8"/>
    </row>
    <row r="1481" spans="1:2" ht="14.25" x14ac:dyDescent="0.2">
      <c r="A1481" s="10"/>
      <c r="B1481" s="8"/>
    </row>
    <row r="1482" spans="1:2" ht="14.25" x14ac:dyDescent="0.2">
      <c r="A1482" s="10"/>
      <c r="B1482" s="8"/>
    </row>
    <row r="1483" spans="1:2" ht="14.25" x14ac:dyDescent="0.2">
      <c r="A1483" s="10"/>
      <c r="B1483" s="8"/>
    </row>
    <row r="1484" spans="1:2" ht="14.25" x14ac:dyDescent="0.2">
      <c r="A1484" s="10"/>
      <c r="B1484" s="8"/>
    </row>
    <row r="1485" spans="1:2" ht="14.25" x14ac:dyDescent="0.2">
      <c r="A1485" s="10"/>
      <c r="B1485" s="8"/>
    </row>
    <row r="1486" spans="1:2" ht="14.25" x14ac:dyDescent="0.2">
      <c r="A1486" s="10"/>
      <c r="B1486" s="8"/>
    </row>
    <row r="1487" spans="1:2" ht="14.25" x14ac:dyDescent="0.2">
      <c r="A1487" s="10"/>
      <c r="B1487" s="8"/>
    </row>
    <row r="1488" spans="1:2" ht="14.25" x14ac:dyDescent="0.2">
      <c r="A1488" s="10"/>
      <c r="B1488" s="8"/>
    </row>
    <row r="1489" spans="1:2" ht="14.25" x14ac:dyDescent="0.2">
      <c r="A1489" s="10"/>
      <c r="B1489" s="8"/>
    </row>
    <row r="1490" spans="1:2" ht="14.25" x14ac:dyDescent="0.2">
      <c r="A1490" s="10"/>
      <c r="B1490" s="8"/>
    </row>
    <row r="1491" spans="1:2" ht="14.25" x14ac:dyDescent="0.2">
      <c r="A1491" s="10"/>
      <c r="B1491" s="8"/>
    </row>
    <row r="1492" spans="1:2" ht="14.25" x14ac:dyDescent="0.2">
      <c r="A1492" s="10"/>
      <c r="B1492" s="8"/>
    </row>
    <row r="1493" spans="1:2" ht="14.25" x14ac:dyDescent="0.2">
      <c r="A1493" s="10"/>
      <c r="B1493" s="8"/>
    </row>
    <row r="1494" spans="1:2" ht="14.25" x14ac:dyDescent="0.2">
      <c r="A1494" s="10"/>
      <c r="B1494" s="8"/>
    </row>
    <row r="1495" spans="1:2" ht="14.25" x14ac:dyDescent="0.2">
      <c r="A1495" s="10"/>
      <c r="B1495" s="8"/>
    </row>
    <row r="1496" spans="1:2" ht="14.25" x14ac:dyDescent="0.2">
      <c r="A1496" s="10"/>
      <c r="B1496" s="8"/>
    </row>
    <row r="1497" spans="1:2" ht="14.25" x14ac:dyDescent="0.2">
      <c r="A1497" s="10"/>
      <c r="B1497" s="8"/>
    </row>
    <row r="1498" spans="1:2" ht="14.25" x14ac:dyDescent="0.2">
      <c r="A1498" s="10"/>
      <c r="B1498" s="8"/>
    </row>
    <row r="1499" spans="1:2" ht="14.25" x14ac:dyDescent="0.2">
      <c r="A1499" s="10"/>
      <c r="B1499" s="8"/>
    </row>
    <row r="1500" spans="1:2" ht="14.25" x14ac:dyDescent="0.2">
      <c r="A1500" s="10"/>
      <c r="B1500" s="8"/>
    </row>
    <row r="1501" spans="1:2" ht="14.25" x14ac:dyDescent="0.2">
      <c r="A1501" s="10"/>
      <c r="B1501" s="8"/>
    </row>
    <row r="1502" spans="1:2" ht="14.25" x14ac:dyDescent="0.2">
      <c r="A1502" s="10"/>
      <c r="B1502" s="8"/>
    </row>
    <row r="1503" spans="1:2" ht="14.25" x14ac:dyDescent="0.2">
      <c r="A1503" s="10"/>
      <c r="B1503" s="8"/>
    </row>
    <row r="1504" spans="1:2" ht="14.25" x14ac:dyDescent="0.2">
      <c r="A1504" s="10"/>
      <c r="B1504" s="8"/>
    </row>
    <row r="1505" spans="1:2" ht="14.25" x14ac:dyDescent="0.2">
      <c r="A1505" s="10"/>
      <c r="B1505" s="8"/>
    </row>
    <row r="1506" spans="1:2" ht="14.25" x14ac:dyDescent="0.2">
      <c r="A1506" s="10"/>
      <c r="B1506" s="8"/>
    </row>
    <row r="1507" spans="1:2" ht="14.25" x14ac:dyDescent="0.2">
      <c r="A1507" s="10"/>
      <c r="B1507" s="8"/>
    </row>
    <row r="1508" spans="1:2" ht="14.25" x14ac:dyDescent="0.2">
      <c r="A1508" s="10"/>
      <c r="B1508" s="8"/>
    </row>
    <row r="1509" spans="1:2" ht="14.25" x14ac:dyDescent="0.2">
      <c r="A1509" s="10"/>
      <c r="B1509" s="8"/>
    </row>
    <row r="1510" spans="1:2" ht="14.25" x14ac:dyDescent="0.2">
      <c r="A1510" s="10"/>
      <c r="B1510" s="8"/>
    </row>
    <row r="1511" spans="1:2" ht="14.25" x14ac:dyDescent="0.2">
      <c r="A1511" s="10"/>
      <c r="B1511" s="8"/>
    </row>
    <row r="1512" spans="1:2" ht="14.25" x14ac:dyDescent="0.2">
      <c r="A1512" s="10"/>
      <c r="B1512" s="8"/>
    </row>
    <row r="1513" spans="1:2" ht="14.25" x14ac:dyDescent="0.2">
      <c r="A1513" s="10"/>
      <c r="B1513" s="8"/>
    </row>
    <row r="1514" spans="1:2" ht="14.25" x14ac:dyDescent="0.2">
      <c r="A1514" s="10"/>
      <c r="B1514" s="8"/>
    </row>
    <row r="1515" spans="1:2" ht="14.25" x14ac:dyDescent="0.2">
      <c r="A1515" s="10"/>
      <c r="B1515" s="8"/>
    </row>
    <row r="1516" spans="1:2" ht="14.25" x14ac:dyDescent="0.2">
      <c r="A1516" s="10"/>
      <c r="B1516" s="8"/>
    </row>
    <row r="1517" spans="1:2" ht="14.25" x14ac:dyDescent="0.2">
      <c r="A1517" s="10"/>
      <c r="B1517" s="8"/>
    </row>
    <row r="1518" spans="1:2" ht="14.25" x14ac:dyDescent="0.2">
      <c r="A1518" s="10"/>
      <c r="B1518" s="8"/>
    </row>
    <row r="1519" spans="1:2" ht="14.25" x14ac:dyDescent="0.2">
      <c r="A1519" s="10"/>
      <c r="B1519" s="8"/>
    </row>
    <row r="1520" spans="1:2" ht="14.25" x14ac:dyDescent="0.2">
      <c r="A1520" s="10"/>
      <c r="B1520" s="8"/>
    </row>
    <row r="1521" spans="1:2" ht="14.25" x14ac:dyDescent="0.2">
      <c r="A1521" s="10"/>
      <c r="B1521" s="8"/>
    </row>
    <row r="1522" spans="1:2" ht="14.25" x14ac:dyDescent="0.2">
      <c r="A1522" s="10"/>
      <c r="B1522" s="8"/>
    </row>
    <row r="1523" spans="1:2" ht="14.25" x14ac:dyDescent="0.2">
      <c r="A1523" s="10"/>
      <c r="B1523" s="8"/>
    </row>
    <row r="1524" spans="1:2" ht="14.25" x14ac:dyDescent="0.2">
      <c r="A1524" s="10"/>
      <c r="B1524" s="8"/>
    </row>
    <row r="1525" spans="1:2" ht="14.25" x14ac:dyDescent="0.2">
      <c r="A1525" s="10"/>
      <c r="B1525" s="8"/>
    </row>
    <row r="1526" spans="1:2" ht="14.25" x14ac:dyDescent="0.2">
      <c r="A1526" s="10"/>
      <c r="B1526" s="8"/>
    </row>
    <row r="1527" spans="1:2" ht="14.25" x14ac:dyDescent="0.2">
      <c r="A1527" s="10"/>
      <c r="B1527" s="8"/>
    </row>
    <row r="1528" spans="1:2" ht="14.25" x14ac:dyDescent="0.2">
      <c r="A1528" s="10"/>
      <c r="B1528" s="8"/>
    </row>
    <row r="1529" spans="1:2" ht="14.25" x14ac:dyDescent="0.2">
      <c r="A1529" s="10"/>
      <c r="B1529" s="8"/>
    </row>
    <row r="1530" spans="1:2" ht="14.25" x14ac:dyDescent="0.2">
      <c r="A1530" s="10"/>
      <c r="B1530" s="8"/>
    </row>
    <row r="1531" spans="1:2" ht="14.25" x14ac:dyDescent="0.2">
      <c r="A1531" s="10"/>
      <c r="B1531" s="8"/>
    </row>
    <row r="1532" spans="1:2" ht="14.25" x14ac:dyDescent="0.2">
      <c r="A1532" s="10"/>
      <c r="B1532" s="8"/>
    </row>
    <row r="1533" spans="1:2" ht="14.25" x14ac:dyDescent="0.2">
      <c r="A1533" s="10"/>
      <c r="B1533" s="8"/>
    </row>
    <row r="1534" spans="1:2" ht="14.25" x14ac:dyDescent="0.2">
      <c r="A1534" s="10"/>
      <c r="B1534" s="8"/>
    </row>
    <row r="1535" spans="1:2" ht="14.25" x14ac:dyDescent="0.2">
      <c r="A1535" s="10"/>
      <c r="B1535" s="8"/>
    </row>
    <row r="1536" spans="1:2" ht="14.25" x14ac:dyDescent="0.2">
      <c r="A1536" s="10"/>
      <c r="B1536" s="8"/>
    </row>
    <row r="1537" spans="1:2" ht="14.25" x14ac:dyDescent="0.2">
      <c r="A1537" s="10"/>
      <c r="B1537" s="8"/>
    </row>
    <row r="1538" spans="1:2" ht="14.25" x14ac:dyDescent="0.2">
      <c r="A1538" s="10"/>
      <c r="B1538" s="8"/>
    </row>
    <row r="1539" spans="1:2" ht="14.25" x14ac:dyDescent="0.2">
      <c r="A1539" s="10"/>
      <c r="B1539" s="8"/>
    </row>
    <row r="1540" spans="1:2" ht="14.25" x14ac:dyDescent="0.2">
      <c r="A1540" s="10"/>
      <c r="B1540" s="8"/>
    </row>
    <row r="1541" spans="1:2" ht="14.25" x14ac:dyDescent="0.2">
      <c r="A1541" s="10"/>
      <c r="B1541" s="8"/>
    </row>
    <row r="1542" spans="1:2" ht="14.25" x14ac:dyDescent="0.2">
      <c r="A1542" s="10"/>
      <c r="B1542" s="8"/>
    </row>
    <row r="1543" spans="1:2" ht="14.25" x14ac:dyDescent="0.2">
      <c r="A1543" s="10"/>
      <c r="B1543" s="8"/>
    </row>
    <row r="1544" spans="1:2" ht="14.25" x14ac:dyDescent="0.2">
      <c r="A1544" s="10"/>
      <c r="B1544" s="8"/>
    </row>
    <row r="1545" spans="1:2" ht="14.25" x14ac:dyDescent="0.2">
      <c r="A1545" s="10"/>
      <c r="B1545" s="8"/>
    </row>
    <row r="1546" spans="1:2" ht="14.25" x14ac:dyDescent="0.2">
      <c r="A1546" s="10"/>
      <c r="B1546" s="8"/>
    </row>
    <row r="1547" spans="1:2" ht="14.25" x14ac:dyDescent="0.2">
      <c r="A1547" s="10"/>
      <c r="B1547" s="8"/>
    </row>
    <row r="1548" spans="1:2" ht="14.25" x14ac:dyDescent="0.2">
      <c r="A1548" s="10"/>
      <c r="B1548" s="8"/>
    </row>
    <row r="1549" spans="1:2" ht="14.25" x14ac:dyDescent="0.2">
      <c r="A1549" s="10"/>
      <c r="B1549" s="8"/>
    </row>
    <row r="1550" spans="1:2" ht="14.25" x14ac:dyDescent="0.2">
      <c r="A1550" s="10"/>
      <c r="B1550" s="8"/>
    </row>
    <row r="1551" spans="1:2" ht="14.25" x14ac:dyDescent="0.2">
      <c r="A1551" s="10"/>
      <c r="B1551" s="8"/>
    </row>
    <row r="1552" spans="1:2" ht="14.25" x14ac:dyDescent="0.2">
      <c r="A1552" s="10"/>
      <c r="B1552" s="8"/>
    </row>
    <row r="1553" spans="1:2" ht="14.25" x14ac:dyDescent="0.2">
      <c r="A1553" s="10"/>
      <c r="B1553" s="8"/>
    </row>
    <row r="1554" spans="1:2" ht="14.25" x14ac:dyDescent="0.2">
      <c r="A1554" s="10"/>
      <c r="B1554" s="8"/>
    </row>
    <row r="1555" spans="1:2" ht="14.25" x14ac:dyDescent="0.2">
      <c r="A1555" s="10"/>
      <c r="B1555" s="8"/>
    </row>
    <row r="1556" spans="1:2" ht="14.25" x14ac:dyDescent="0.2">
      <c r="A1556" s="10"/>
      <c r="B1556" s="8"/>
    </row>
    <row r="1557" spans="1:2" ht="14.25" x14ac:dyDescent="0.2">
      <c r="A1557" s="10"/>
      <c r="B1557" s="8"/>
    </row>
    <row r="1558" spans="1:2" ht="14.25" x14ac:dyDescent="0.2">
      <c r="A1558" s="10"/>
      <c r="B1558" s="8"/>
    </row>
    <row r="1559" spans="1:2" ht="14.25" x14ac:dyDescent="0.2">
      <c r="A1559" s="10"/>
      <c r="B1559" s="8"/>
    </row>
    <row r="1560" spans="1:2" ht="14.25" x14ac:dyDescent="0.2">
      <c r="A1560" s="10"/>
      <c r="B1560" s="8"/>
    </row>
    <row r="1561" spans="1:2" ht="14.25" x14ac:dyDescent="0.2">
      <c r="A1561" s="10"/>
      <c r="B1561" s="8"/>
    </row>
    <row r="1562" spans="1:2" ht="14.25" x14ac:dyDescent="0.2">
      <c r="A1562" s="10"/>
      <c r="B1562" s="8"/>
    </row>
    <row r="1563" spans="1:2" ht="14.25" x14ac:dyDescent="0.2">
      <c r="A1563" s="10"/>
      <c r="B1563" s="8"/>
    </row>
    <row r="1564" spans="1:2" ht="14.25" x14ac:dyDescent="0.2">
      <c r="A1564" s="10"/>
      <c r="B1564" s="8"/>
    </row>
    <row r="1565" spans="1:2" ht="14.25" x14ac:dyDescent="0.2">
      <c r="A1565" s="10"/>
      <c r="B1565" s="8"/>
    </row>
    <row r="1566" spans="1:2" ht="14.25" x14ac:dyDescent="0.2">
      <c r="A1566" s="10"/>
      <c r="B1566" s="8"/>
    </row>
    <row r="1567" spans="1:2" ht="14.25" x14ac:dyDescent="0.2">
      <c r="A1567" s="10"/>
      <c r="B1567" s="8"/>
    </row>
    <row r="1568" spans="1:2" ht="14.25" x14ac:dyDescent="0.2">
      <c r="A1568" s="10"/>
      <c r="B1568" s="8"/>
    </row>
    <row r="1569" spans="1:2" ht="14.25" x14ac:dyDescent="0.2">
      <c r="A1569" s="10"/>
      <c r="B1569" s="8"/>
    </row>
    <row r="1570" spans="1:2" ht="14.25" x14ac:dyDescent="0.2">
      <c r="A1570" s="10"/>
      <c r="B1570" s="8"/>
    </row>
    <row r="1571" spans="1:2" ht="14.25" x14ac:dyDescent="0.2">
      <c r="A1571" s="10"/>
      <c r="B1571" s="8"/>
    </row>
    <row r="1572" spans="1:2" ht="14.25" x14ac:dyDescent="0.2">
      <c r="A1572" s="10"/>
      <c r="B1572" s="8"/>
    </row>
    <row r="1573" spans="1:2" ht="14.25" x14ac:dyDescent="0.2">
      <c r="A1573" s="10"/>
      <c r="B1573" s="8"/>
    </row>
    <row r="1574" spans="1:2" ht="14.25" x14ac:dyDescent="0.2">
      <c r="A1574" s="10"/>
      <c r="B1574" s="8"/>
    </row>
    <row r="1575" spans="1:2" ht="14.25" x14ac:dyDescent="0.2">
      <c r="A1575" s="10"/>
      <c r="B1575" s="8"/>
    </row>
    <row r="1576" spans="1:2" ht="14.25" x14ac:dyDescent="0.2">
      <c r="A1576" s="10"/>
      <c r="B1576" s="8"/>
    </row>
    <row r="1577" spans="1:2" ht="14.25" x14ac:dyDescent="0.2">
      <c r="A1577" s="10"/>
      <c r="B1577" s="8"/>
    </row>
    <row r="1578" spans="1:2" ht="14.25" x14ac:dyDescent="0.2">
      <c r="A1578" s="10"/>
      <c r="B1578" s="8"/>
    </row>
    <row r="1579" spans="1:2" ht="14.25" x14ac:dyDescent="0.2">
      <c r="A1579" s="10"/>
      <c r="B1579" s="8"/>
    </row>
    <row r="1580" spans="1:2" ht="14.25" x14ac:dyDescent="0.2">
      <c r="A1580" s="10"/>
      <c r="B1580" s="8"/>
    </row>
    <row r="1581" spans="1:2" ht="14.25" x14ac:dyDescent="0.2">
      <c r="A1581" s="10"/>
      <c r="B1581" s="8"/>
    </row>
    <row r="1582" spans="1:2" ht="14.25" x14ac:dyDescent="0.2">
      <c r="A1582" s="10"/>
      <c r="B1582" s="8"/>
    </row>
    <row r="1583" spans="1:2" ht="14.25" x14ac:dyDescent="0.2">
      <c r="A1583" s="10"/>
      <c r="B1583" s="8"/>
    </row>
    <row r="1584" spans="1:2" ht="14.25" x14ac:dyDescent="0.2">
      <c r="A1584" s="10"/>
      <c r="B1584" s="8"/>
    </row>
    <row r="1585" spans="1:2" ht="14.25" x14ac:dyDescent="0.2">
      <c r="A1585" s="10"/>
      <c r="B1585" s="8"/>
    </row>
    <row r="1586" spans="1:2" ht="14.25" x14ac:dyDescent="0.2">
      <c r="A1586" s="10"/>
      <c r="B1586" s="8"/>
    </row>
    <row r="1587" spans="1:2" ht="14.25" x14ac:dyDescent="0.2">
      <c r="A1587" s="10"/>
      <c r="B1587" s="8"/>
    </row>
    <row r="1588" spans="1:2" ht="14.25" x14ac:dyDescent="0.2">
      <c r="A1588" s="10"/>
      <c r="B1588" s="8"/>
    </row>
    <row r="1589" spans="1:2" ht="14.25" x14ac:dyDescent="0.2">
      <c r="A1589" s="10"/>
      <c r="B1589" s="8"/>
    </row>
    <row r="1590" spans="1:2" ht="14.25" x14ac:dyDescent="0.2">
      <c r="A1590" s="10"/>
      <c r="B1590" s="8"/>
    </row>
    <row r="1591" spans="1:2" ht="14.25" x14ac:dyDescent="0.2">
      <c r="A1591" s="10"/>
      <c r="B1591" s="8"/>
    </row>
    <row r="1592" spans="1:2" ht="14.25" x14ac:dyDescent="0.2">
      <c r="A1592" s="10"/>
      <c r="B1592" s="8"/>
    </row>
    <row r="1593" spans="1:2" ht="14.25" x14ac:dyDescent="0.2">
      <c r="A1593" s="10"/>
      <c r="B1593" s="8"/>
    </row>
    <row r="1594" spans="1:2" ht="14.25" x14ac:dyDescent="0.2">
      <c r="A1594" s="10"/>
      <c r="B1594" s="8"/>
    </row>
    <row r="1595" spans="1:2" ht="14.25" x14ac:dyDescent="0.2">
      <c r="A1595" s="10"/>
      <c r="B1595" s="8"/>
    </row>
    <row r="1596" spans="1:2" ht="14.25" x14ac:dyDescent="0.2">
      <c r="A1596" s="10"/>
      <c r="B1596" s="8"/>
    </row>
    <row r="1597" spans="1:2" ht="14.25" x14ac:dyDescent="0.2">
      <c r="A1597" s="10"/>
      <c r="B1597" s="8"/>
    </row>
    <row r="1598" spans="1:2" ht="14.25" x14ac:dyDescent="0.2">
      <c r="A1598" s="10"/>
      <c r="B1598" s="8"/>
    </row>
    <row r="1599" spans="1:2" ht="14.25" x14ac:dyDescent="0.2">
      <c r="A1599" s="10"/>
      <c r="B1599" s="8"/>
    </row>
    <row r="1600" spans="1:2" ht="14.25" x14ac:dyDescent="0.2">
      <c r="A1600" s="10"/>
      <c r="B1600" s="8"/>
    </row>
    <row r="1601" spans="1:2" ht="14.25" x14ac:dyDescent="0.2">
      <c r="A1601" s="10"/>
      <c r="B1601" s="8"/>
    </row>
    <row r="1602" spans="1:2" ht="14.25" x14ac:dyDescent="0.2">
      <c r="A1602" s="10"/>
      <c r="B1602" s="8"/>
    </row>
    <row r="1603" spans="1:2" ht="14.25" x14ac:dyDescent="0.2">
      <c r="A1603" s="10"/>
      <c r="B1603" s="8"/>
    </row>
    <row r="1604" spans="1:2" ht="14.25" x14ac:dyDescent="0.2">
      <c r="A1604" s="10"/>
      <c r="B1604" s="8"/>
    </row>
    <row r="1605" spans="1:2" ht="14.25" x14ac:dyDescent="0.2">
      <c r="A1605" s="10"/>
      <c r="B1605" s="8"/>
    </row>
    <row r="1606" spans="1:2" ht="14.25" x14ac:dyDescent="0.2">
      <c r="A1606" s="10"/>
      <c r="B1606" s="8"/>
    </row>
    <row r="1607" spans="1:2" ht="14.25" x14ac:dyDescent="0.2">
      <c r="A1607" s="10"/>
      <c r="B1607" s="8"/>
    </row>
    <row r="1608" spans="1:2" ht="14.25" x14ac:dyDescent="0.2">
      <c r="A1608" s="10"/>
      <c r="B1608" s="8"/>
    </row>
    <row r="1609" spans="1:2" ht="14.25" x14ac:dyDescent="0.2">
      <c r="A1609" s="10"/>
      <c r="B1609" s="8"/>
    </row>
    <row r="1610" spans="1:2" ht="14.25" x14ac:dyDescent="0.2">
      <c r="A1610" s="10"/>
      <c r="B1610" s="8"/>
    </row>
    <row r="1611" spans="1:2" ht="14.25" x14ac:dyDescent="0.2">
      <c r="A1611" s="10"/>
      <c r="B1611" s="8"/>
    </row>
    <row r="1612" spans="1:2" ht="14.25" x14ac:dyDescent="0.2">
      <c r="A1612" s="10"/>
      <c r="B1612" s="8"/>
    </row>
    <row r="1613" spans="1:2" ht="14.25" x14ac:dyDescent="0.2">
      <c r="A1613" s="10"/>
      <c r="B1613" s="8"/>
    </row>
    <row r="1614" spans="1:2" ht="14.25" x14ac:dyDescent="0.2">
      <c r="A1614" s="10"/>
      <c r="B1614" s="8"/>
    </row>
    <row r="1615" spans="1:2" ht="14.25" x14ac:dyDescent="0.2">
      <c r="A1615" s="10"/>
      <c r="B1615" s="8"/>
    </row>
    <row r="1616" spans="1:2" ht="14.25" x14ac:dyDescent="0.2">
      <c r="A1616" s="10"/>
      <c r="B1616" s="8"/>
    </row>
    <row r="1617" spans="1:2" ht="14.25" x14ac:dyDescent="0.2">
      <c r="A1617" s="10"/>
      <c r="B1617" s="8"/>
    </row>
    <row r="1618" spans="1:2" ht="14.25" x14ac:dyDescent="0.2">
      <c r="A1618" s="10"/>
      <c r="B1618" s="8"/>
    </row>
    <row r="1619" spans="1:2" ht="14.25" x14ac:dyDescent="0.2">
      <c r="A1619" s="10"/>
      <c r="B1619" s="8"/>
    </row>
    <row r="1620" spans="1:2" ht="14.25" x14ac:dyDescent="0.2">
      <c r="A1620" s="10"/>
      <c r="B1620" s="8"/>
    </row>
    <row r="1621" spans="1:2" ht="14.25" x14ac:dyDescent="0.2">
      <c r="A1621" s="10"/>
      <c r="B1621" s="8"/>
    </row>
    <row r="1622" spans="1:2" ht="14.25" x14ac:dyDescent="0.2">
      <c r="A1622" s="10"/>
      <c r="B1622" s="8"/>
    </row>
    <row r="1623" spans="1:2" ht="14.25" x14ac:dyDescent="0.2">
      <c r="A1623" s="10"/>
      <c r="B1623" s="8"/>
    </row>
    <row r="1624" spans="1:2" ht="14.25" x14ac:dyDescent="0.2">
      <c r="A1624" s="10"/>
      <c r="B1624" s="8"/>
    </row>
    <row r="1625" spans="1:2" ht="14.25" x14ac:dyDescent="0.2">
      <c r="A1625" s="10"/>
      <c r="B1625" s="8"/>
    </row>
    <row r="1626" spans="1:2" ht="14.25" x14ac:dyDescent="0.2">
      <c r="A1626" s="10"/>
      <c r="B1626" s="8"/>
    </row>
    <row r="1627" spans="1:2" ht="14.25" x14ac:dyDescent="0.2">
      <c r="A1627" s="10"/>
      <c r="B1627" s="8"/>
    </row>
    <row r="1628" spans="1:2" ht="14.25" x14ac:dyDescent="0.2">
      <c r="A1628" s="10"/>
      <c r="B1628" s="8"/>
    </row>
    <row r="1629" spans="1:2" ht="14.25" x14ac:dyDescent="0.2">
      <c r="A1629" s="10"/>
      <c r="B1629" s="8"/>
    </row>
    <row r="1630" spans="1:2" ht="14.25" x14ac:dyDescent="0.2">
      <c r="A1630" s="10"/>
      <c r="B1630" s="8"/>
    </row>
    <row r="1631" spans="1:2" ht="14.25" x14ac:dyDescent="0.2">
      <c r="A1631" s="10"/>
      <c r="B1631" s="8"/>
    </row>
    <row r="1632" spans="1:2" ht="14.25" x14ac:dyDescent="0.2">
      <c r="A1632" s="10"/>
      <c r="B1632" s="8"/>
    </row>
    <row r="1633" spans="1:2" ht="14.25" x14ac:dyDescent="0.2">
      <c r="A1633" s="10"/>
      <c r="B1633" s="8"/>
    </row>
    <row r="1634" spans="1:2" ht="14.25" x14ac:dyDescent="0.2">
      <c r="A1634" s="10"/>
      <c r="B1634" s="8"/>
    </row>
    <row r="1635" spans="1:2" ht="14.25" x14ac:dyDescent="0.2">
      <c r="A1635" s="10"/>
      <c r="B1635" s="8"/>
    </row>
    <row r="1636" spans="1:2" ht="14.25" x14ac:dyDescent="0.2">
      <c r="A1636" s="10"/>
      <c r="B1636" s="8"/>
    </row>
    <row r="1637" spans="1:2" ht="14.25" x14ac:dyDescent="0.2">
      <c r="A1637" s="10"/>
      <c r="B1637" s="8"/>
    </row>
    <row r="1638" spans="1:2" ht="14.25" x14ac:dyDescent="0.2">
      <c r="A1638" s="10"/>
      <c r="B1638" s="8"/>
    </row>
    <row r="1639" spans="1:2" ht="14.25" x14ac:dyDescent="0.2">
      <c r="A1639" s="10"/>
      <c r="B1639" s="8"/>
    </row>
    <row r="1640" spans="1:2" ht="14.25" x14ac:dyDescent="0.2">
      <c r="A1640" s="10"/>
      <c r="B1640" s="8"/>
    </row>
    <row r="1641" spans="1:2" ht="14.25" x14ac:dyDescent="0.2">
      <c r="A1641" s="10"/>
      <c r="B1641" s="8"/>
    </row>
    <row r="1642" spans="1:2" ht="14.25" x14ac:dyDescent="0.2">
      <c r="A1642" s="10"/>
      <c r="B1642" s="8"/>
    </row>
    <row r="1643" spans="1:2" ht="14.25" x14ac:dyDescent="0.2">
      <c r="A1643" s="10"/>
      <c r="B1643" s="8"/>
    </row>
    <row r="1644" spans="1:2" ht="14.25" x14ac:dyDescent="0.2">
      <c r="A1644" s="10"/>
      <c r="B1644" s="8"/>
    </row>
    <row r="1645" spans="1:2" ht="14.25" x14ac:dyDescent="0.2">
      <c r="A1645" s="10"/>
      <c r="B1645" s="8"/>
    </row>
    <row r="1646" spans="1:2" ht="14.25" x14ac:dyDescent="0.2">
      <c r="A1646" s="10"/>
      <c r="B1646" s="8"/>
    </row>
    <row r="1647" spans="1:2" ht="14.25" x14ac:dyDescent="0.2">
      <c r="A1647" s="10"/>
      <c r="B1647" s="8"/>
    </row>
    <row r="1648" spans="1:2" ht="14.25" x14ac:dyDescent="0.2">
      <c r="A1648" s="10"/>
      <c r="B1648" s="8"/>
    </row>
    <row r="1649" spans="1:2" ht="14.25" x14ac:dyDescent="0.2">
      <c r="A1649" s="10"/>
      <c r="B1649" s="8"/>
    </row>
    <row r="1650" spans="1:2" ht="14.25" x14ac:dyDescent="0.2">
      <c r="A1650" s="10"/>
      <c r="B1650" s="8"/>
    </row>
    <row r="1651" spans="1:2" ht="14.25" x14ac:dyDescent="0.2">
      <c r="A1651" s="10"/>
      <c r="B1651" s="8"/>
    </row>
    <row r="1652" spans="1:2" ht="14.25" x14ac:dyDescent="0.2">
      <c r="A1652" s="10"/>
      <c r="B1652" s="8"/>
    </row>
    <row r="1653" spans="1:2" ht="14.25" x14ac:dyDescent="0.2">
      <c r="A1653" s="10"/>
      <c r="B1653" s="8"/>
    </row>
    <row r="1654" spans="1:2" ht="14.25" x14ac:dyDescent="0.2">
      <c r="A1654" s="10"/>
      <c r="B1654" s="8"/>
    </row>
    <row r="1655" spans="1:2" ht="14.25" x14ac:dyDescent="0.2">
      <c r="A1655" s="10"/>
      <c r="B1655" s="8"/>
    </row>
    <row r="1656" spans="1:2" ht="14.25" x14ac:dyDescent="0.2">
      <c r="A1656" s="10"/>
      <c r="B1656" s="8"/>
    </row>
    <row r="1657" spans="1:2" ht="14.25" x14ac:dyDescent="0.2">
      <c r="A1657" s="10"/>
      <c r="B1657" s="8"/>
    </row>
    <row r="1658" spans="1:2" ht="14.25" x14ac:dyDescent="0.2">
      <c r="A1658" s="10"/>
      <c r="B1658" s="8"/>
    </row>
    <row r="1659" spans="1:2" ht="14.25" x14ac:dyDescent="0.2">
      <c r="A1659" s="10"/>
      <c r="B1659" s="8"/>
    </row>
    <row r="1660" spans="1:2" ht="14.25" x14ac:dyDescent="0.2">
      <c r="A1660" s="10"/>
      <c r="B1660" s="8"/>
    </row>
    <row r="1661" spans="1:2" ht="14.25" x14ac:dyDescent="0.2">
      <c r="A1661" s="10"/>
      <c r="B1661" s="8"/>
    </row>
    <row r="1662" spans="1:2" ht="14.25" x14ac:dyDescent="0.2">
      <c r="A1662" s="10"/>
      <c r="B1662" s="8"/>
    </row>
    <row r="1663" spans="1:2" ht="14.25" x14ac:dyDescent="0.2">
      <c r="A1663" s="10"/>
      <c r="B1663" s="8"/>
    </row>
    <row r="1664" spans="1:2" ht="14.25" x14ac:dyDescent="0.2">
      <c r="A1664" s="10"/>
      <c r="B1664" s="8"/>
    </row>
    <row r="1665" spans="1:2" ht="14.25" x14ac:dyDescent="0.2">
      <c r="A1665" s="10"/>
      <c r="B1665" s="8"/>
    </row>
    <row r="1666" spans="1:2" ht="14.25" x14ac:dyDescent="0.2">
      <c r="A1666" s="10"/>
      <c r="B1666" s="8"/>
    </row>
    <row r="1667" spans="1:2" ht="14.25" x14ac:dyDescent="0.2">
      <c r="A1667" s="10"/>
      <c r="B1667" s="8"/>
    </row>
    <row r="1668" spans="1:2" ht="14.25" x14ac:dyDescent="0.2">
      <c r="A1668" s="10"/>
      <c r="B1668" s="8"/>
    </row>
    <row r="1669" spans="1:2" ht="14.25" x14ac:dyDescent="0.2">
      <c r="A1669" s="10"/>
      <c r="B1669" s="8"/>
    </row>
    <row r="1670" spans="1:2" ht="14.25" x14ac:dyDescent="0.2">
      <c r="A1670" s="10"/>
      <c r="B1670" s="8"/>
    </row>
    <row r="1671" spans="1:2" ht="14.25" x14ac:dyDescent="0.2">
      <c r="A1671" s="10"/>
      <c r="B1671" s="8"/>
    </row>
    <row r="1672" spans="1:2" ht="14.25" x14ac:dyDescent="0.2">
      <c r="A1672" s="10"/>
      <c r="B1672" s="8"/>
    </row>
    <row r="1673" spans="1:2" ht="14.25" x14ac:dyDescent="0.2">
      <c r="A1673" s="10"/>
      <c r="B1673" s="8"/>
    </row>
    <row r="1674" spans="1:2" ht="14.25" x14ac:dyDescent="0.2">
      <c r="A1674" s="10"/>
      <c r="B1674" s="8"/>
    </row>
    <row r="1675" spans="1:2" ht="14.25" x14ac:dyDescent="0.2">
      <c r="A1675" s="10"/>
      <c r="B1675" s="8"/>
    </row>
    <row r="1676" spans="1:2" ht="14.25" x14ac:dyDescent="0.2">
      <c r="A1676" s="10"/>
      <c r="B1676" s="8"/>
    </row>
    <row r="1677" spans="1:2" ht="14.25" x14ac:dyDescent="0.2">
      <c r="A1677" s="10"/>
      <c r="B1677" s="8"/>
    </row>
    <row r="1678" spans="1:2" ht="14.25" x14ac:dyDescent="0.2">
      <c r="A1678" s="10"/>
      <c r="B1678" s="8"/>
    </row>
    <row r="1679" spans="1:2" ht="14.25" x14ac:dyDescent="0.2">
      <c r="A1679" s="10"/>
      <c r="B1679" s="8"/>
    </row>
    <row r="1680" spans="1:2" ht="14.25" x14ac:dyDescent="0.2">
      <c r="A1680" s="10"/>
      <c r="B1680" s="8"/>
    </row>
    <row r="1681" spans="1:2" ht="14.25" x14ac:dyDescent="0.2">
      <c r="A1681" s="10"/>
      <c r="B1681" s="8"/>
    </row>
    <row r="1682" spans="1:2" ht="14.25" x14ac:dyDescent="0.2">
      <c r="A1682" s="10"/>
      <c r="B1682" s="8"/>
    </row>
    <row r="1683" spans="1:2" ht="14.25" x14ac:dyDescent="0.2">
      <c r="A1683" s="10"/>
      <c r="B1683" s="8"/>
    </row>
    <row r="1684" spans="1:2" ht="14.25" x14ac:dyDescent="0.2">
      <c r="A1684" s="10"/>
      <c r="B1684" s="8"/>
    </row>
    <row r="1685" spans="1:2" ht="14.25" x14ac:dyDescent="0.2">
      <c r="A1685" s="10"/>
      <c r="B1685" s="8"/>
    </row>
    <row r="1686" spans="1:2" ht="14.25" x14ac:dyDescent="0.2">
      <c r="A1686" s="10"/>
      <c r="B1686" s="8"/>
    </row>
    <row r="1687" spans="1:2" ht="14.25" x14ac:dyDescent="0.2">
      <c r="A1687" s="10"/>
      <c r="B1687" s="8"/>
    </row>
    <row r="1688" spans="1:2" ht="14.25" x14ac:dyDescent="0.2">
      <c r="A1688" s="10"/>
      <c r="B1688" s="8"/>
    </row>
    <row r="1689" spans="1:2" ht="14.25" x14ac:dyDescent="0.2">
      <c r="A1689" s="10"/>
      <c r="B1689" s="8"/>
    </row>
    <row r="1690" spans="1:2" ht="14.25" x14ac:dyDescent="0.2">
      <c r="A1690" s="10"/>
      <c r="B1690" s="8"/>
    </row>
    <row r="1691" spans="1:2" ht="14.25" x14ac:dyDescent="0.2">
      <c r="A1691" s="10"/>
      <c r="B1691" s="8"/>
    </row>
    <row r="1692" spans="1:2" ht="14.25" x14ac:dyDescent="0.2">
      <c r="A1692" s="10"/>
      <c r="B1692" s="8"/>
    </row>
    <row r="1693" spans="1:2" ht="14.25" x14ac:dyDescent="0.2">
      <c r="A1693" s="10"/>
      <c r="B1693" s="8"/>
    </row>
    <row r="1694" spans="1:2" ht="14.25" x14ac:dyDescent="0.2">
      <c r="A1694" s="10"/>
      <c r="B1694" s="8"/>
    </row>
    <row r="1695" spans="1:2" ht="14.25" x14ac:dyDescent="0.2">
      <c r="A1695" s="10"/>
      <c r="B1695" s="8"/>
    </row>
    <row r="1696" spans="1:2" ht="14.25" x14ac:dyDescent="0.2">
      <c r="A1696" s="10"/>
      <c r="B1696" s="8"/>
    </row>
    <row r="1697" spans="1:2" ht="14.25" x14ac:dyDescent="0.2">
      <c r="A1697" s="10"/>
      <c r="B1697" s="8"/>
    </row>
    <row r="1698" spans="1:2" ht="14.25" x14ac:dyDescent="0.2">
      <c r="A1698" s="10"/>
      <c r="B1698" s="8"/>
    </row>
    <row r="1699" spans="1:2" ht="14.25" x14ac:dyDescent="0.2">
      <c r="A1699" s="10"/>
      <c r="B1699" s="8"/>
    </row>
    <row r="1700" spans="1:2" ht="14.25" x14ac:dyDescent="0.2">
      <c r="A1700" s="10"/>
      <c r="B1700" s="8"/>
    </row>
    <row r="1701" spans="1:2" ht="14.25" x14ac:dyDescent="0.2">
      <c r="A1701" s="10"/>
      <c r="B1701" s="8"/>
    </row>
    <row r="1702" spans="1:2" ht="14.25" x14ac:dyDescent="0.2">
      <c r="A1702" s="10"/>
      <c r="B1702" s="8"/>
    </row>
    <row r="1703" spans="1:2" ht="14.25" x14ac:dyDescent="0.2">
      <c r="A1703" s="10"/>
      <c r="B1703" s="8"/>
    </row>
    <row r="1704" spans="1:2" ht="14.25" x14ac:dyDescent="0.2">
      <c r="A1704" s="10"/>
      <c r="B1704" s="8"/>
    </row>
    <row r="1705" spans="1:2" ht="14.25" x14ac:dyDescent="0.2">
      <c r="A1705" s="10"/>
      <c r="B1705" s="8"/>
    </row>
    <row r="1706" spans="1:2" ht="14.25" x14ac:dyDescent="0.2">
      <c r="A1706" s="10"/>
      <c r="B1706" s="8"/>
    </row>
    <row r="1707" spans="1:2" ht="14.25" x14ac:dyDescent="0.2">
      <c r="A1707" s="10"/>
      <c r="B1707" s="8"/>
    </row>
    <row r="1708" spans="1:2" ht="14.25" x14ac:dyDescent="0.2">
      <c r="A1708" s="10"/>
      <c r="B1708" s="8"/>
    </row>
    <row r="1709" spans="1:2" ht="14.25" x14ac:dyDescent="0.2">
      <c r="A1709" s="10"/>
      <c r="B1709" s="8"/>
    </row>
    <row r="1710" spans="1:2" ht="14.25" x14ac:dyDescent="0.2">
      <c r="A1710" s="10"/>
      <c r="B1710" s="8"/>
    </row>
    <row r="1711" spans="1:2" ht="14.25" x14ac:dyDescent="0.2">
      <c r="A1711" s="10"/>
      <c r="B1711" s="8"/>
    </row>
    <row r="1712" spans="1:2" ht="14.25" x14ac:dyDescent="0.2">
      <c r="A1712" s="10"/>
      <c r="B1712" s="8"/>
    </row>
    <row r="1713" spans="1:2" ht="14.25" x14ac:dyDescent="0.2">
      <c r="A1713" s="10"/>
      <c r="B1713" s="8"/>
    </row>
    <row r="1714" spans="1:2" ht="14.25" x14ac:dyDescent="0.2">
      <c r="A1714" s="10"/>
      <c r="B1714" s="8"/>
    </row>
    <row r="1715" spans="1:2" ht="14.25" x14ac:dyDescent="0.2">
      <c r="A1715" s="10"/>
      <c r="B1715" s="8"/>
    </row>
    <row r="1716" spans="1:2" ht="14.25" x14ac:dyDescent="0.2">
      <c r="A1716" s="10"/>
      <c r="B1716" s="8"/>
    </row>
    <row r="1717" spans="1:2" ht="14.25" x14ac:dyDescent="0.2">
      <c r="A1717" s="10"/>
      <c r="B1717" s="8"/>
    </row>
    <row r="1718" spans="1:2" ht="14.25" x14ac:dyDescent="0.2">
      <c r="A1718" s="10"/>
      <c r="B1718" s="8"/>
    </row>
    <row r="1719" spans="1:2" ht="14.25" x14ac:dyDescent="0.2">
      <c r="A1719" s="10"/>
      <c r="B1719" s="8"/>
    </row>
    <row r="1720" spans="1:2" ht="14.25" x14ac:dyDescent="0.2">
      <c r="A1720" s="10"/>
      <c r="B1720" s="8"/>
    </row>
    <row r="1721" spans="1:2" ht="14.25" x14ac:dyDescent="0.2">
      <c r="A1721" s="10"/>
      <c r="B1721" s="8"/>
    </row>
    <row r="1722" spans="1:2" ht="14.25" x14ac:dyDescent="0.2">
      <c r="A1722" s="10"/>
      <c r="B1722" s="8"/>
    </row>
    <row r="1723" spans="1:2" ht="14.25" x14ac:dyDescent="0.2">
      <c r="A1723" s="10"/>
      <c r="B1723" s="8"/>
    </row>
    <row r="1724" spans="1:2" ht="14.25" x14ac:dyDescent="0.2">
      <c r="A1724" s="10"/>
      <c r="B1724" s="8"/>
    </row>
    <row r="1725" spans="1:2" ht="14.25" x14ac:dyDescent="0.2">
      <c r="A1725" s="10"/>
      <c r="B1725" s="8"/>
    </row>
    <row r="1726" spans="1:2" ht="14.25" x14ac:dyDescent="0.2">
      <c r="A1726" s="10"/>
      <c r="B1726" s="8"/>
    </row>
    <row r="1727" spans="1:2" ht="14.25" x14ac:dyDescent="0.2">
      <c r="A1727" s="10"/>
      <c r="B1727" s="8"/>
    </row>
    <row r="1728" spans="1:2" ht="14.25" x14ac:dyDescent="0.2">
      <c r="A1728" s="10"/>
      <c r="B1728" s="8"/>
    </row>
    <row r="1729" spans="1:2" ht="14.25" x14ac:dyDescent="0.2">
      <c r="A1729" s="10"/>
      <c r="B1729" s="8"/>
    </row>
    <row r="1730" spans="1:2" ht="14.25" x14ac:dyDescent="0.2">
      <c r="A1730" s="10"/>
      <c r="B1730" s="8"/>
    </row>
    <row r="1731" spans="1:2" ht="14.25" x14ac:dyDescent="0.2">
      <c r="A1731" s="10"/>
      <c r="B1731" s="8"/>
    </row>
    <row r="1732" spans="1:2" ht="14.25" x14ac:dyDescent="0.2">
      <c r="A1732" s="10"/>
      <c r="B1732" s="8"/>
    </row>
    <row r="1733" spans="1:2" ht="14.25" x14ac:dyDescent="0.2">
      <c r="A1733" s="10"/>
      <c r="B1733" s="8"/>
    </row>
    <row r="1734" spans="1:2" ht="14.25" x14ac:dyDescent="0.2">
      <c r="A1734" s="10"/>
      <c r="B1734" s="8"/>
    </row>
    <row r="1735" spans="1:2" ht="14.25" x14ac:dyDescent="0.2">
      <c r="A1735" s="10"/>
      <c r="B1735" s="8"/>
    </row>
    <row r="1736" spans="1:2" ht="14.25" x14ac:dyDescent="0.2">
      <c r="A1736" s="10"/>
      <c r="B1736" s="8"/>
    </row>
    <row r="1737" spans="1:2" ht="14.25" x14ac:dyDescent="0.2">
      <c r="A1737" s="10"/>
      <c r="B1737" s="8"/>
    </row>
    <row r="1738" spans="1:2" ht="14.25" x14ac:dyDescent="0.2">
      <c r="A1738" s="10"/>
      <c r="B1738" s="8"/>
    </row>
    <row r="1739" spans="1:2" ht="14.25" x14ac:dyDescent="0.2">
      <c r="A1739" s="10"/>
      <c r="B1739" s="8"/>
    </row>
  </sheetData>
  <sheetProtection password="94E0" sheet="1" objects="1" scenarios="1"/>
  <mergeCells count="6">
    <mergeCell ref="A52:B52"/>
    <mergeCell ref="A5:J5"/>
    <mergeCell ref="H2:I2"/>
    <mergeCell ref="H3:I3"/>
    <mergeCell ref="H4:I4"/>
    <mergeCell ref="A6:B6"/>
  </mergeCells>
  <phoneticPr fontId="0" type="noConversion"/>
  <printOptions horizontalCentered="1"/>
  <pageMargins left="0.4" right="0.33" top="0.56999999999999995" bottom="0.39" header="0.28000000000000003" footer="0.16"/>
  <pageSetup scale="56" orientation="portrait" r:id="rId1"/>
  <headerFooter alignWithMargins="0">
    <oddFooter xml:space="preserve">&amp;R
</oddFooter>
  </headerFooter>
  <ignoredErrors>
    <ignoredError sqref="F8 F22 A57:B57 F57" formulaRange="1"/>
    <ignoredError sqref="G52"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AU74"/>
  <sheetViews>
    <sheetView zoomScale="75" zoomScaleNormal="75" workbookViewId="0">
      <selection activeCell="G4" sqref="G4"/>
    </sheetView>
  </sheetViews>
  <sheetFormatPr defaultRowHeight="12.75" x14ac:dyDescent="0.2"/>
  <cols>
    <col min="1" max="1" width="22.42578125" style="22" customWidth="1"/>
    <col min="2" max="2" width="39.42578125" style="22" customWidth="1"/>
    <col min="3" max="3" width="13" customWidth="1"/>
    <col min="4" max="4" width="13" style="29" customWidth="1"/>
    <col min="5" max="15" width="10.5703125" style="22" customWidth="1"/>
    <col min="16" max="23" width="10.5703125" style="29" customWidth="1"/>
    <col min="24" max="25" width="10.5703125" style="147" customWidth="1"/>
    <col min="26" max="31" width="10.5703125" style="150" customWidth="1"/>
    <col min="32" max="47" width="9.140625" style="6"/>
    <col min="48" max="16384" width="9.140625" style="28"/>
  </cols>
  <sheetData>
    <row r="1" spans="1:47" s="58" customFormat="1" ht="24" customHeight="1" x14ac:dyDescent="0.2">
      <c r="A1" s="385" t="s">
        <v>175</v>
      </c>
      <c r="B1" s="488"/>
      <c r="C1" s="489"/>
      <c r="D1" s="488"/>
      <c r="E1" s="490"/>
      <c r="F1" s="387"/>
      <c r="G1" s="491" t="str">
        <f>'SCC List'!A2</f>
        <v>(Rev.21, June 2019)</v>
      </c>
      <c r="H1" s="257"/>
      <c r="I1" s="258"/>
      <c r="J1" s="258"/>
      <c r="K1" s="256"/>
      <c r="L1" s="257"/>
      <c r="M1" s="257"/>
      <c r="N1" s="257"/>
      <c r="O1" s="257"/>
      <c r="P1" s="257"/>
      <c r="Q1" s="256"/>
      <c r="R1" s="257"/>
      <c r="S1" s="257"/>
      <c r="T1" s="257"/>
      <c r="U1" s="257"/>
      <c r="V1" s="257"/>
      <c r="W1" s="257"/>
      <c r="X1" s="258"/>
      <c r="Y1" s="258"/>
      <c r="Z1" s="259"/>
      <c r="AA1" s="259"/>
      <c r="AB1" s="259"/>
      <c r="AC1" s="259"/>
      <c r="AD1" s="259"/>
      <c r="AE1" s="259"/>
      <c r="AF1" s="259"/>
      <c r="AG1" s="259"/>
      <c r="AH1" s="259"/>
      <c r="AI1" s="259"/>
      <c r="AJ1" s="152"/>
      <c r="AK1" s="152"/>
      <c r="AL1" s="152"/>
      <c r="AM1" s="152"/>
      <c r="AN1" s="152"/>
      <c r="AO1" s="152"/>
      <c r="AP1" s="152"/>
      <c r="AQ1" s="152"/>
      <c r="AR1" s="152"/>
      <c r="AS1" s="152"/>
      <c r="AT1" s="152"/>
      <c r="AU1" s="152"/>
    </row>
    <row r="2" spans="1:47" s="58" customFormat="1" ht="24" customHeight="1" x14ac:dyDescent="0.2">
      <c r="A2" s="492" t="str">
        <f>'Build Main'!A2</f>
        <v>Port Authority Allegheny County / City of Pittsburgh</v>
      </c>
      <c r="B2" s="493"/>
      <c r="C2" s="494"/>
      <c r="D2" s="495"/>
      <c r="E2" s="887" t="s">
        <v>58</v>
      </c>
      <c r="F2" s="887"/>
      <c r="G2" s="496">
        <f ca="1">'Build Main'!J2</f>
        <v>43740.547372800924</v>
      </c>
      <c r="H2" s="260"/>
      <c r="I2" s="152"/>
      <c r="J2" s="262"/>
      <c r="K2" s="263"/>
      <c r="L2" s="263"/>
      <c r="M2" s="263"/>
      <c r="N2" s="263"/>
      <c r="O2" s="263"/>
      <c r="P2" s="263"/>
      <c r="Q2" s="263"/>
      <c r="R2" s="263"/>
      <c r="S2" s="263"/>
      <c r="T2" s="263"/>
      <c r="U2" s="263"/>
      <c r="V2" s="263"/>
      <c r="W2" s="263"/>
      <c r="X2" s="261"/>
      <c r="Y2" s="261"/>
      <c r="Z2" s="263"/>
      <c r="AA2" s="263"/>
      <c r="AB2" s="263"/>
      <c r="AC2" s="263"/>
      <c r="AD2" s="263"/>
      <c r="AE2" s="263"/>
      <c r="AF2" s="263"/>
      <c r="AG2" s="263"/>
      <c r="AH2" s="263"/>
      <c r="AI2" s="263"/>
      <c r="AJ2" s="152"/>
      <c r="AK2" s="152"/>
      <c r="AL2" s="152"/>
      <c r="AM2" s="152"/>
      <c r="AN2" s="152"/>
      <c r="AO2" s="152"/>
      <c r="AP2" s="152"/>
      <c r="AQ2" s="152"/>
      <c r="AR2" s="152"/>
      <c r="AS2" s="152"/>
      <c r="AT2" s="152"/>
      <c r="AU2" s="152"/>
    </row>
    <row r="3" spans="1:47" s="58" customFormat="1" ht="24" customHeight="1" x14ac:dyDescent="0.2">
      <c r="A3" s="492" t="str">
        <f>'Build Main'!A3</f>
        <v>Pittsburgh BRT</v>
      </c>
      <c r="B3" s="493"/>
      <c r="C3" s="497"/>
      <c r="D3" s="493"/>
      <c r="E3" s="888" t="s">
        <v>170</v>
      </c>
      <c r="F3" s="888"/>
      <c r="G3" s="498">
        <f>'Build Main'!J3</f>
        <v>2019</v>
      </c>
      <c r="H3" s="265"/>
      <c r="I3" s="262"/>
      <c r="J3" s="262"/>
      <c r="K3" s="262"/>
      <c r="L3" s="262"/>
      <c r="M3" s="262"/>
      <c r="N3" s="262"/>
      <c r="O3" s="262"/>
      <c r="P3" s="262"/>
      <c r="Q3" s="262"/>
      <c r="R3" s="262"/>
      <c r="S3" s="262"/>
      <c r="T3" s="262"/>
      <c r="U3" s="262"/>
      <c r="V3" s="262"/>
      <c r="W3" s="262"/>
      <c r="X3" s="264"/>
      <c r="Y3" s="264"/>
      <c r="Z3" s="266"/>
      <c r="AA3" s="266"/>
      <c r="AB3" s="266"/>
      <c r="AC3" s="266"/>
      <c r="AD3" s="266"/>
      <c r="AE3" s="266"/>
      <c r="AF3" s="266"/>
      <c r="AG3" s="266"/>
      <c r="AH3" s="266"/>
      <c r="AI3" s="266"/>
      <c r="AJ3" s="152"/>
      <c r="AK3" s="152"/>
      <c r="AL3" s="152"/>
      <c r="AM3" s="152"/>
      <c r="AN3" s="152"/>
      <c r="AO3" s="152"/>
      <c r="AP3" s="152"/>
      <c r="AQ3" s="152"/>
      <c r="AR3" s="152"/>
      <c r="AS3" s="152"/>
      <c r="AT3" s="152"/>
      <c r="AU3" s="152"/>
    </row>
    <row r="4" spans="1:47" s="58" customFormat="1" ht="24" customHeight="1" x14ac:dyDescent="0.2">
      <c r="A4" s="499" t="str">
        <f>'Build Main'!A4</f>
        <v>Engineering - 60% VE Estimate</v>
      </c>
      <c r="B4" s="500"/>
      <c r="C4" s="501"/>
      <c r="D4" s="502"/>
      <c r="E4" s="889" t="s">
        <v>59</v>
      </c>
      <c r="F4" s="889"/>
      <c r="G4" s="503">
        <f>'Build Main'!J4</f>
        <v>2024</v>
      </c>
      <c r="H4" s="267"/>
      <c r="I4" s="186"/>
      <c r="J4" s="186"/>
      <c r="K4" s="186"/>
      <c r="L4" s="186"/>
      <c r="M4" s="186"/>
      <c r="N4" s="186"/>
      <c r="O4" s="186"/>
      <c r="P4" s="186"/>
      <c r="Q4" s="186"/>
      <c r="R4" s="186"/>
      <c r="S4" s="186"/>
      <c r="T4" s="186"/>
      <c r="U4" s="186"/>
      <c r="V4" s="186"/>
      <c r="W4" s="186"/>
      <c r="X4" s="184"/>
      <c r="Y4" s="264"/>
      <c r="Z4" s="266"/>
      <c r="AA4" s="268"/>
      <c r="AB4" s="268"/>
      <c r="AC4" s="268"/>
      <c r="AD4" s="268"/>
      <c r="AE4" s="268"/>
      <c r="AF4" s="268"/>
      <c r="AG4" s="268"/>
      <c r="AH4" s="268"/>
      <c r="AI4" s="268"/>
      <c r="AJ4" s="152"/>
      <c r="AK4" s="152"/>
      <c r="AL4" s="152"/>
      <c r="AM4" s="152"/>
      <c r="AN4" s="152"/>
      <c r="AO4" s="152"/>
      <c r="AP4" s="152"/>
      <c r="AQ4" s="152"/>
      <c r="AR4" s="152"/>
      <c r="AS4" s="152"/>
      <c r="AT4" s="152"/>
      <c r="AU4" s="152"/>
    </row>
    <row r="5" spans="1:47" s="54" customFormat="1" ht="6" customHeight="1" x14ac:dyDescent="0.2">
      <c r="A5" s="151"/>
      <c r="B5" s="78"/>
      <c r="C5" s="78"/>
      <c r="D5" s="269"/>
      <c r="E5" s="78"/>
      <c r="F5" s="78"/>
      <c r="G5" s="78"/>
      <c r="H5" s="78"/>
      <c r="I5" s="78"/>
      <c r="J5" s="78"/>
      <c r="K5" s="269"/>
      <c r="L5" s="269"/>
      <c r="M5" s="269"/>
      <c r="N5" s="269"/>
      <c r="O5" s="269"/>
      <c r="P5" s="269"/>
      <c r="Q5" s="269"/>
      <c r="R5" s="269"/>
      <c r="S5" s="269"/>
      <c r="T5" s="269"/>
      <c r="U5" s="269"/>
      <c r="V5" s="269"/>
      <c r="W5" s="269"/>
      <c r="X5" s="270"/>
      <c r="Y5" s="271"/>
      <c r="Z5" s="272"/>
      <c r="AA5" s="273"/>
      <c r="AB5" s="273"/>
      <c r="AC5" s="273"/>
      <c r="AD5" s="273"/>
      <c r="AE5" s="273"/>
      <c r="AF5" s="273"/>
      <c r="AG5" s="273"/>
      <c r="AH5" s="273"/>
      <c r="AI5" s="313"/>
      <c r="AJ5" s="78"/>
      <c r="AK5" s="78"/>
      <c r="AL5" s="78"/>
      <c r="AM5" s="78"/>
      <c r="AN5" s="78"/>
      <c r="AO5" s="78"/>
      <c r="AP5" s="78"/>
      <c r="AQ5" s="78"/>
      <c r="AR5" s="78"/>
      <c r="AS5" s="78"/>
      <c r="AT5" s="78"/>
      <c r="AU5" s="78"/>
    </row>
    <row r="6" spans="1:47" s="57" customFormat="1" ht="24" customHeight="1" x14ac:dyDescent="0.2">
      <c r="A6" s="890" t="s">
        <v>2</v>
      </c>
      <c r="B6" s="891"/>
      <c r="C6" s="891"/>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891"/>
      <c r="AF6" s="891"/>
      <c r="AG6" s="891"/>
      <c r="AH6" s="891"/>
      <c r="AI6" s="892"/>
      <c r="AJ6" s="8"/>
      <c r="AK6" s="8"/>
      <c r="AL6" s="8"/>
      <c r="AM6" s="8"/>
      <c r="AN6" s="8"/>
      <c r="AO6" s="8"/>
      <c r="AP6" s="8"/>
      <c r="AQ6" s="8"/>
      <c r="AR6" s="8"/>
      <c r="AS6" s="8"/>
      <c r="AT6" s="8"/>
      <c r="AU6" s="8"/>
    </row>
    <row r="7" spans="1:47" s="57" customFormat="1" ht="28.5" x14ac:dyDescent="0.2">
      <c r="A7" s="504" t="s">
        <v>106</v>
      </c>
      <c r="B7" s="505"/>
      <c r="C7" s="506" t="s">
        <v>127</v>
      </c>
      <c r="D7" s="506" t="s">
        <v>126</v>
      </c>
      <c r="E7" s="507">
        <v>2007</v>
      </c>
      <c r="F7" s="507">
        <f>SUM(E7+1)</f>
        <v>2008</v>
      </c>
      <c r="G7" s="507">
        <f t="shared" ref="G7:AI7" si="0">SUM(F7+1)</f>
        <v>2009</v>
      </c>
      <c r="H7" s="507">
        <f t="shared" si="0"/>
        <v>2010</v>
      </c>
      <c r="I7" s="507">
        <f t="shared" si="0"/>
        <v>2011</v>
      </c>
      <c r="J7" s="507">
        <f t="shared" si="0"/>
        <v>2012</v>
      </c>
      <c r="K7" s="507">
        <f t="shared" si="0"/>
        <v>2013</v>
      </c>
      <c r="L7" s="507">
        <f t="shared" si="0"/>
        <v>2014</v>
      </c>
      <c r="M7" s="507">
        <f t="shared" si="0"/>
        <v>2015</v>
      </c>
      <c r="N7" s="507">
        <f t="shared" si="0"/>
        <v>2016</v>
      </c>
      <c r="O7" s="507">
        <f t="shared" si="0"/>
        <v>2017</v>
      </c>
      <c r="P7" s="507">
        <f t="shared" si="0"/>
        <v>2018</v>
      </c>
      <c r="Q7" s="507">
        <f t="shared" si="0"/>
        <v>2019</v>
      </c>
      <c r="R7" s="507">
        <f t="shared" si="0"/>
        <v>2020</v>
      </c>
      <c r="S7" s="507">
        <f t="shared" si="0"/>
        <v>2021</v>
      </c>
      <c r="T7" s="507">
        <f t="shared" si="0"/>
        <v>2022</v>
      </c>
      <c r="U7" s="507">
        <f t="shared" si="0"/>
        <v>2023</v>
      </c>
      <c r="V7" s="507">
        <f t="shared" si="0"/>
        <v>2024</v>
      </c>
      <c r="W7" s="507">
        <f t="shared" si="0"/>
        <v>2025</v>
      </c>
      <c r="X7" s="507">
        <f t="shared" si="0"/>
        <v>2026</v>
      </c>
      <c r="Y7" s="507">
        <f t="shared" si="0"/>
        <v>2027</v>
      </c>
      <c r="Z7" s="507">
        <f t="shared" si="0"/>
        <v>2028</v>
      </c>
      <c r="AA7" s="507">
        <f t="shared" si="0"/>
        <v>2029</v>
      </c>
      <c r="AB7" s="507">
        <f t="shared" si="0"/>
        <v>2030</v>
      </c>
      <c r="AC7" s="507">
        <f t="shared" si="0"/>
        <v>2031</v>
      </c>
      <c r="AD7" s="507">
        <f t="shared" si="0"/>
        <v>2032</v>
      </c>
      <c r="AE7" s="507">
        <f t="shared" si="0"/>
        <v>2033</v>
      </c>
      <c r="AF7" s="507">
        <f t="shared" si="0"/>
        <v>2034</v>
      </c>
      <c r="AG7" s="507">
        <f t="shared" si="0"/>
        <v>2035</v>
      </c>
      <c r="AH7" s="507">
        <f t="shared" si="0"/>
        <v>2036</v>
      </c>
      <c r="AI7" s="507">
        <f t="shared" si="0"/>
        <v>2037</v>
      </c>
      <c r="AJ7" s="8"/>
      <c r="AK7" s="8"/>
      <c r="AL7" s="8"/>
      <c r="AM7" s="8"/>
      <c r="AN7" s="8"/>
      <c r="AO7" s="8"/>
      <c r="AP7" s="8"/>
      <c r="AQ7" s="8"/>
      <c r="AR7" s="8"/>
      <c r="AS7" s="8"/>
      <c r="AT7" s="8"/>
      <c r="AU7" s="8"/>
    </row>
    <row r="8" spans="1:47" s="57" customFormat="1" ht="14.25" x14ac:dyDescent="0.2">
      <c r="A8" s="899" t="str">
        <f>'SCC List'!A3</f>
        <v>10 GUIDEWAY &amp; TRACK ELEMENTS (route miles)</v>
      </c>
      <c r="B8" s="900"/>
      <c r="C8" s="508">
        <f>'Build Main'!F7</f>
        <v>32343684.539999999</v>
      </c>
      <c r="D8" s="509">
        <f t="shared" ref="D8:D17" si="1">SUM(E8:AI8)</f>
        <v>32343684.539999999</v>
      </c>
      <c r="E8" s="508">
        <f t="shared" ref="E8:J9" si="2">SUM(E24*E$21)</f>
        <v>0</v>
      </c>
      <c r="F8" s="508">
        <f t="shared" si="2"/>
        <v>0</v>
      </c>
      <c r="G8" s="508">
        <f t="shared" si="2"/>
        <v>0</v>
      </c>
      <c r="H8" s="508">
        <f t="shared" si="2"/>
        <v>0</v>
      </c>
      <c r="I8" s="508">
        <f t="shared" si="2"/>
        <v>0</v>
      </c>
      <c r="J8" s="508">
        <f t="shared" si="2"/>
        <v>0</v>
      </c>
      <c r="K8" s="508">
        <f t="shared" ref="K8:N9" si="3">SUM(K24*K$21)</f>
        <v>0</v>
      </c>
      <c r="L8" s="508">
        <f t="shared" si="3"/>
        <v>0</v>
      </c>
      <c r="M8" s="508">
        <f t="shared" si="3"/>
        <v>0</v>
      </c>
      <c r="N8" s="508">
        <f t="shared" si="3"/>
        <v>0</v>
      </c>
      <c r="O8" s="508">
        <f t="shared" ref="O8:P16" si="4">SUM(O24*O$21)</f>
        <v>0</v>
      </c>
      <c r="P8" s="819">
        <f>SUM(P24*P$21)</f>
        <v>0</v>
      </c>
      <c r="Q8" s="237">
        <f>C8*0</f>
        <v>0</v>
      </c>
      <c r="R8" s="238">
        <f>C8*0</f>
        <v>0</v>
      </c>
      <c r="S8" s="238">
        <f>C8*0</f>
        <v>0</v>
      </c>
      <c r="T8" s="238">
        <f>C8*0.4</f>
        <v>12937473.816</v>
      </c>
      <c r="U8" s="238">
        <f>C8*0.4</f>
        <v>12937473.816</v>
      </c>
      <c r="V8" s="238">
        <f>C8*0.2</f>
        <v>6468736.9079999998</v>
      </c>
      <c r="W8" s="238">
        <v>0</v>
      </c>
      <c r="X8" s="274"/>
      <c r="Y8" s="274"/>
      <c r="Z8" s="238"/>
      <c r="AA8" s="238"/>
      <c r="AB8" s="238"/>
      <c r="AC8" s="238"/>
      <c r="AD8" s="238"/>
      <c r="AE8" s="238"/>
      <c r="AF8" s="238"/>
      <c r="AG8" s="238"/>
      <c r="AH8" s="238"/>
      <c r="AI8" s="238">
        <v>0</v>
      </c>
      <c r="AJ8" s="8"/>
      <c r="AK8" s="8"/>
      <c r="AL8" s="8"/>
      <c r="AM8" s="8"/>
      <c r="AN8" s="8"/>
      <c r="AO8" s="8"/>
      <c r="AP8" s="8"/>
      <c r="AQ8" s="8"/>
      <c r="AR8" s="8"/>
      <c r="AS8" s="8"/>
      <c r="AT8" s="8"/>
      <c r="AU8" s="8"/>
    </row>
    <row r="9" spans="1:47" s="57" customFormat="1" ht="14.25" x14ac:dyDescent="0.2">
      <c r="A9" s="899" t="str">
        <f>'SCC List'!A17</f>
        <v>20 STATIONS, STOPS, TERMINALS, INTERMODAL (number)</v>
      </c>
      <c r="B9" s="900"/>
      <c r="C9" s="508">
        <f>'Build Main'!F21</f>
        <v>14766023.24</v>
      </c>
      <c r="D9" s="509">
        <f t="shared" si="1"/>
        <v>14766023.239999998</v>
      </c>
      <c r="E9" s="508">
        <f t="shared" si="2"/>
        <v>0</v>
      </c>
      <c r="F9" s="508">
        <f t="shared" si="2"/>
        <v>0</v>
      </c>
      <c r="G9" s="508">
        <f t="shared" si="2"/>
        <v>0</v>
      </c>
      <c r="H9" s="508">
        <f t="shared" si="2"/>
        <v>0</v>
      </c>
      <c r="I9" s="508">
        <f t="shared" si="2"/>
        <v>0</v>
      </c>
      <c r="J9" s="508">
        <f t="shared" si="2"/>
        <v>0</v>
      </c>
      <c r="K9" s="508">
        <f t="shared" si="3"/>
        <v>0</v>
      </c>
      <c r="L9" s="508">
        <f t="shared" si="3"/>
        <v>0</v>
      </c>
      <c r="M9" s="508">
        <f t="shared" si="3"/>
        <v>0</v>
      </c>
      <c r="N9" s="508">
        <f t="shared" si="3"/>
        <v>0</v>
      </c>
      <c r="O9" s="508">
        <f t="shared" si="4"/>
        <v>0</v>
      </c>
      <c r="P9" s="819">
        <f>SUM(P25*P$21)</f>
        <v>0</v>
      </c>
      <c r="Q9" s="237">
        <v>0</v>
      </c>
      <c r="R9" s="238">
        <f>C9*0</f>
        <v>0</v>
      </c>
      <c r="S9" s="238">
        <f>C9*0</f>
        <v>0</v>
      </c>
      <c r="T9" s="238">
        <f>C9*0.2</f>
        <v>2953204.648</v>
      </c>
      <c r="U9" s="238">
        <f>C9*0.7</f>
        <v>10336216.267999999</v>
      </c>
      <c r="V9" s="238">
        <f>C9*0.1</f>
        <v>1476602.324</v>
      </c>
      <c r="W9" s="238">
        <v>0</v>
      </c>
      <c r="X9" s="274"/>
      <c r="Y9" s="274"/>
      <c r="Z9" s="238"/>
      <c r="AA9" s="238"/>
      <c r="AB9" s="238"/>
      <c r="AC9" s="238"/>
      <c r="AD9" s="238"/>
      <c r="AE9" s="238"/>
      <c r="AF9" s="238"/>
      <c r="AG9" s="238"/>
      <c r="AH9" s="238"/>
      <c r="AI9" s="238">
        <v>0</v>
      </c>
      <c r="AJ9" s="8"/>
      <c r="AK9" s="8"/>
      <c r="AL9" s="8"/>
      <c r="AM9" s="8"/>
      <c r="AN9" s="8"/>
      <c r="AO9" s="8"/>
      <c r="AP9" s="8"/>
      <c r="AQ9" s="8"/>
      <c r="AR9" s="8"/>
      <c r="AS9" s="8"/>
      <c r="AT9" s="8"/>
      <c r="AU9" s="8"/>
    </row>
    <row r="10" spans="1:47" s="57" customFormat="1" ht="14.25" x14ac:dyDescent="0.2">
      <c r="A10" s="899" t="str">
        <f>'SCC List'!A25</f>
        <v>30 SUPPORT FACILITIES: YARDS, SHOPS, ADMIN. BLDGS</v>
      </c>
      <c r="B10" s="900"/>
      <c r="C10" s="508">
        <f>'Build Main'!F29</f>
        <v>9322772.9299999997</v>
      </c>
      <c r="D10" s="509">
        <f t="shared" si="1"/>
        <v>9322772.9299999997</v>
      </c>
      <c r="E10" s="508">
        <f t="shared" ref="E10:K17" si="5">SUM(E26*E$21)</f>
        <v>0</v>
      </c>
      <c r="F10" s="508">
        <f t="shared" si="5"/>
        <v>0</v>
      </c>
      <c r="G10" s="508">
        <f t="shared" si="5"/>
        <v>0</v>
      </c>
      <c r="H10" s="508">
        <f t="shared" si="5"/>
        <v>0</v>
      </c>
      <c r="I10" s="508">
        <f t="shared" si="5"/>
        <v>0</v>
      </c>
      <c r="J10" s="508">
        <f t="shared" si="5"/>
        <v>0</v>
      </c>
      <c r="K10" s="508">
        <f t="shared" si="5"/>
        <v>0</v>
      </c>
      <c r="L10" s="508">
        <f t="shared" ref="L10:N17" si="6">SUM(L26*L$21)</f>
        <v>0</v>
      </c>
      <c r="M10" s="508">
        <f t="shared" si="6"/>
        <v>0</v>
      </c>
      <c r="N10" s="508">
        <f t="shared" si="6"/>
        <v>0</v>
      </c>
      <c r="O10" s="508">
        <f t="shared" si="4"/>
        <v>0</v>
      </c>
      <c r="P10" s="819">
        <f t="shared" si="4"/>
        <v>0</v>
      </c>
      <c r="Q10" s="237">
        <v>0</v>
      </c>
      <c r="R10" s="237">
        <f>C10*0</f>
        <v>0</v>
      </c>
      <c r="S10" s="237">
        <v>0</v>
      </c>
      <c r="T10" s="237">
        <v>0</v>
      </c>
      <c r="U10" s="237">
        <f>C10*0.25</f>
        <v>2330693.2324999999</v>
      </c>
      <c r="V10" s="237">
        <f>C10*0.75</f>
        <v>6992079.6974999998</v>
      </c>
      <c r="W10" s="238">
        <v>0</v>
      </c>
      <c r="X10" s="274"/>
      <c r="Y10" s="274"/>
      <c r="Z10" s="238"/>
      <c r="AA10" s="238"/>
      <c r="AB10" s="238"/>
      <c r="AC10" s="238"/>
      <c r="AD10" s="238"/>
      <c r="AE10" s="238"/>
      <c r="AF10" s="238"/>
      <c r="AG10" s="238"/>
      <c r="AH10" s="238"/>
      <c r="AI10" s="238">
        <v>0</v>
      </c>
      <c r="AJ10" s="8"/>
      <c r="AK10" s="8"/>
      <c r="AL10" s="8"/>
      <c r="AM10" s="8"/>
      <c r="AN10" s="8"/>
      <c r="AO10" s="8"/>
      <c r="AP10" s="8"/>
      <c r="AQ10" s="8"/>
      <c r="AR10" s="8"/>
      <c r="AS10" s="8"/>
      <c r="AT10" s="8"/>
      <c r="AU10" s="8"/>
    </row>
    <row r="11" spans="1:47" s="57" customFormat="1" ht="14.25" x14ac:dyDescent="0.2">
      <c r="A11" s="899" t="str">
        <f>'SCC List'!A31</f>
        <v>40 SITEWORK &amp; SPECIAL CONDITIONS</v>
      </c>
      <c r="B11" s="900"/>
      <c r="C11" s="508">
        <f>'Build Main'!F35</f>
        <v>54226051.910000004</v>
      </c>
      <c r="D11" s="509">
        <f t="shared" si="1"/>
        <v>54226051.910000004</v>
      </c>
      <c r="E11" s="508">
        <f t="shared" si="5"/>
        <v>0</v>
      </c>
      <c r="F11" s="508">
        <f t="shared" si="5"/>
        <v>0</v>
      </c>
      <c r="G11" s="508">
        <f t="shared" si="5"/>
        <v>0</v>
      </c>
      <c r="H11" s="508">
        <f t="shared" si="5"/>
        <v>0</v>
      </c>
      <c r="I11" s="508">
        <f t="shared" si="5"/>
        <v>0</v>
      </c>
      <c r="J11" s="508">
        <f t="shared" si="5"/>
        <v>0</v>
      </c>
      <c r="K11" s="508">
        <f t="shared" si="5"/>
        <v>0</v>
      </c>
      <c r="L11" s="508">
        <f t="shared" si="6"/>
        <v>0</v>
      </c>
      <c r="M11" s="508">
        <f t="shared" si="6"/>
        <v>0</v>
      </c>
      <c r="N11" s="508">
        <f t="shared" si="6"/>
        <v>0</v>
      </c>
      <c r="O11" s="508">
        <f t="shared" si="4"/>
        <v>0</v>
      </c>
      <c r="P11" s="819">
        <f t="shared" si="4"/>
        <v>0</v>
      </c>
      <c r="Q11" s="237">
        <f>C11*0</f>
        <v>0</v>
      </c>
      <c r="R11" s="238">
        <f>C11*0</f>
        <v>0</v>
      </c>
      <c r="S11" s="238">
        <f>C11*0.1</f>
        <v>5422605.1910000006</v>
      </c>
      <c r="T11" s="238">
        <f>C11*0.3</f>
        <v>16267815.573000001</v>
      </c>
      <c r="U11" s="238">
        <f>C11*0.3</f>
        <v>16267815.573000001</v>
      </c>
      <c r="V11" s="238">
        <f>C11*0.3</f>
        <v>16267815.573000001</v>
      </c>
      <c r="W11" s="238">
        <v>0</v>
      </c>
      <c r="X11" s="274"/>
      <c r="Y11" s="274"/>
      <c r="Z11" s="238"/>
      <c r="AA11" s="238"/>
      <c r="AB11" s="238"/>
      <c r="AC11" s="238"/>
      <c r="AD11" s="238"/>
      <c r="AE11" s="238"/>
      <c r="AF11" s="238"/>
      <c r="AG11" s="238"/>
      <c r="AH11" s="238"/>
      <c r="AI11" s="238">
        <v>0</v>
      </c>
      <c r="AJ11" s="8"/>
      <c r="AK11" s="8"/>
      <c r="AL11" s="8"/>
      <c r="AM11" s="8"/>
      <c r="AN11" s="8"/>
      <c r="AO11" s="8"/>
      <c r="AP11" s="8"/>
      <c r="AQ11" s="8"/>
      <c r="AR11" s="8"/>
      <c r="AS11" s="8"/>
      <c r="AT11" s="8"/>
      <c r="AU11" s="8"/>
    </row>
    <row r="12" spans="1:47" s="57" customFormat="1" ht="14.25" x14ac:dyDescent="0.2">
      <c r="A12" s="899" t="str">
        <f>'SCC List'!A40</f>
        <v>50  SYSTEMS</v>
      </c>
      <c r="B12" s="900"/>
      <c r="C12" s="508">
        <f>'Build Main'!F44</f>
        <v>20771667.289999999</v>
      </c>
      <c r="D12" s="509">
        <f t="shared" si="1"/>
        <v>20771667.289999999</v>
      </c>
      <c r="E12" s="508">
        <f t="shared" si="5"/>
        <v>0</v>
      </c>
      <c r="F12" s="508">
        <f t="shared" si="5"/>
        <v>0</v>
      </c>
      <c r="G12" s="508">
        <f t="shared" si="5"/>
        <v>0</v>
      </c>
      <c r="H12" s="508">
        <f>SUM(H28*H$21)</f>
        <v>0</v>
      </c>
      <c r="I12" s="508">
        <f t="shared" si="5"/>
        <v>0</v>
      </c>
      <c r="J12" s="508">
        <f t="shared" si="5"/>
        <v>0</v>
      </c>
      <c r="K12" s="508">
        <f t="shared" si="5"/>
        <v>0</v>
      </c>
      <c r="L12" s="508">
        <f t="shared" si="6"/>
        <v>0</v>
      </c>
      <c r="M12" s="508">
        <f t="shared" si="6"/>
        <v>0</v>
      </c>
      <c r="N12" s="508">
        <f t="shared" si="6"/>
        <v>0</v>
      </c>
      <c r="O12" s="508">
        <f t="shared" si="4"/>
        <v>0</v>
      </c>
      <c r="P12" s="819">
        <f t="shared" si="4"/>
        <v>0</v>
      </c>
      <c r="Q12" s="237">
        <v>0</v>
      </c>
      <c r="R12" s="238">
        <f>C12*0</f>
        <v>0</v>
      </c>
      <c r="S12" s="238">
        <f>C12*0</f>
        <v>0</v>
      </c>
      <c r="T12" s="238">
        <f>C12*0.2</f>
        <v>4154333.4580000001</v>
      </c>
      <c r="U12" s="238">
        <f>C12*0.4</f>
        <v>8308666.9160000002</v>
      </c>
      <c r="V12" s="238">
        <f>C12*0.4</f>
        <v>8308666.9160000002</v>
      </c>
      <c r="W12" s="238">
        <v>0</v>
      </c>
      <c r="X12" s="274"/>
      <c r="Y12" s="274"/>
      <c r="Z12" s="238"/>
      <c r="AA12" s="238"/>
      <c r="AB12" s="238"/>
      <c r="AC12" s="238"/>
      <c r="AD12" s="238"/>
      <c r="AE12" s="238"/>
      <c r="AF12" s="238"/>
      <c r="AG12" s="238"/>
      <c r="AH12" s="238"/>
      <c r="AI12" s="238">
        <v>0</v>
      </c>
      <c r="AJ12" s="8"/>
      <c r="AK12" s="8"/>
      <c r="AL12" s="8"/>
      <c r="AM12" s="8"/>
      <c r="AN12" s="8"/>
      <c r="AO12" s="8"/>
      <c r="AP12" s="8"/>
      <c r="AQ12" s="8"/>
      <c r="AR12" s="8"/>
      <c r="AS12" s="8"/>
      <c r="AT12" s="8"/>
      <c r="AU12" s="8"/>
    </row>
    <row r="13" spans="1:47" s="57" customFormat="1" ht="14.25" x14ac:dyDescent="0.2">
      <c r="A13" s="899" t="str">
        <f>'SCC List'!A48:B48</f>
        <v>60 ROW, LAND, EXISTING IMPROVEMENTS</v>
      </c>
      <c r="B13" s="900"/>
      <c r="C13" s="508">
        <f>'Build Main'!F53</f>
        <v>7837138.1799999997</v>
      </c>
      <c r="D13" s="509">
        <f t="shared" si="1"/>
        <v>7837138.1799999997</v>
      </c>
      <c r="E13" s="508">
        <f t="shared" si="5"/>
        <v>0</v>
      </c>
      <c r="F13" s="508">
        <f t="shared" si="5"/>
        <v>0</v>
      </c>
      <c r="G13" s="508">
        <f t="shared" si="5"/>
        <v>0</v>
      </c>
      <c r="H13" s="508">
        <f t="shared" si="5"/>
        <v>0</v>
      </c>
      <c r="I13" s="508">
        <f>SUM(I29*I$21)</f>
        <v>0</v>
      </c>
      <c r="J13" s="508">
        <f t="shared" si="5"/>
        <v>0</v>
      </c>
      <c r="K13" s="508">
        <f t="shared" si="5"/>
        <v>0</v>
      </c>
      <c r="L13" s="508">
        <f t="shared" si="6"/>
        <v>0</v>
      </c>
      <c r="M13" s="508">
        <f t="shared" si="6"/>
        <v>0</v>
      </c>
      <c r="N13" s="508">
        <f t="shared" si="6"/>
        <v>0</v>
      </c>
      <c r="O13" s="508">
        <f t="shared" si="4"/>
        <v>0</v>
      </c>
      <c r="P13" s="819">
        <f t="shared" si="4"/>
        <v>0</v>
      </c>
      <c r="Q13" s="237">
        <f>C13*0.05</f>
        <v>391856.90899999999</v>
      </c>
      <c r="R13" s="238">
        <f>C13*0.25</f>
        <v>1959284.5449999999</v>
      </c>
      <c r="S13" s="238">
        <f>C13*0.35</f>
        <v>2742998.3629999999</v>
      </c>
      <c r="T13" s="238">
        <f>C13*0.35</f>
        <v>2742998.3629999999</v>
      </c>
      <c r="U13" s="238">
        <v>0</v>
      </c>
      <c r="V13" s="238">
        <v>0</v>
      </c>
      <c r="W13" s="238">
        <v>0</v>
      </c>
      <c r="X13" s="274"/>
      <c r="Y13" s="274"/>
      <c r="Z13" s="238"/>
      <c r="AA13" s="238"/>
      <c r="AB13" s="238"/>
      <c r="AC13" s="238"/>
      <c r="AD13" s="238"/>
      <c r="AE13" s="238"/>
      <c r="AF13" s="238"/>
      <c r="AG13" s="238"/>
      <c r="AH13" s="238"/>
      <c r="AI13" s="238">
        <v>0</v>
      </c>
      <c r="AJ13" s="8"/>
      <c r="AK13" s="8"/>
      <c r="AL13" s="8"/>
      <c r="AM13" s="8"/>
      <c r="AN13" s="8"/>
      <c r="AO13" s="8"/>
      <c r="AP13" s="8"/>
      <c r="AQ13" s="8"/>
      <c r="AR13" s="8"/>
      <c r="AS13" s="8"/>
      <c r="AT13" s="8"/>
      <c r="AU13" s="8"/>
    </row>
    <row r="14" spans="1:47" s="57" customFormat="1" ht="14.25" x14ac:dyDescent="0.2">
      <c r="A14" s="899" t="str">
        <f>'SCC List'!A51</f>
        <v>70 VEHICLES (number)</v>
      </c>
      <c r="B14" s="900"/>
      <c r="C14" s="508">
        <f>'Build Main'!F56</f>
        <v>25183286.280000001</v>
      </c>
      <c r="D14" s="509">
        <f t="shared" si="1"/>
        <v>25183286.280000001</v>
      </c>
      <c r="E14" s="508">
        <f t="shared" si="5"/>
        <v>0</v>
      </c>
      <c r="F14" s="508">
        <f t="shared" si="5"/>
        <v>0</v>
      </c>
      <c r="G14" s="508">
        <f t="shared" si="5"/>
        <v>0</v>
      </c>
      <c r="H14" s="508">
        <f t="shared" si="5"/>
        <v>0</v>
      </c>
      <c r="I14" s="508">
        <f t="shared" si="5"/>
        <v>0</v>
      </c>
      <c r="J14" s="508">
        <f t="shared" si="5"/>
        <v>0</v>
      </c>
      <c r="K14" s="508">
        <f t="shared" si="5"/>
        <v>0</v>
      </c>
      <c r="L14" s="508">
        <f t="shared" si="6"/>
        <v>0</v>
      </c>
      <c r="M14" s="508">
        <f t="shared" si="6"/>
        <v>0</v>
      </c>
      <c r="N14" s="508">
        <f t="shared" si="6"/>
        <v>0</v>
      </c>
      <c r="O14" s="508">
        <f t="shared" si="4"/>
        <v>0</v>
      </c>
      <c r="P14" s="819">
        <f t="shared" si="4"/>
        <v>0</v>
      </c>
      <c r="Q14" s="237">
        <v>0</v>
      </c>
      <c r="R14" s="238">
        <f>C14*0</f>
        <v>0</v>
      </c>
      <c r="S14" s="238">
        <f>C14*0</f>
        <v>0</v>
      </c>
      <c r="T14" s="238">
        <f>C14*0.1</f>
        <v>2518328.6280000005</v>
      </c>
      <c r="U14" s="238">
        <f>C14*0.35</f>
        <v>8814150.1979999989</v>
      </c>
      <c r="V14" s="238">
        <f>C14*0.55</f>
        <v>13850807.454000002</v>
      </c>
      <c r="W14" s="238">
        <v>0</v>
      </c>
      <c r="X14" s="274"/>
      <c r="Y14" s="274"/>
      <c r="Z14" s="238"/>
      <c r="AA14" s="238"/>
      <c r="AB14" s="238"/>
      <c r="AC14" s="238"/>
      <c r="AD14" s="238"/>
      <c r="AE14" s="238"/>
      <c r="AF14" s="238"/>
      <c r="AG14" s="238"/>
      <c r="AH14" s="238"/>
      <c r="AI14" s="238">
        <v>0</v>
      </c>
      <c r="AJ14" s="8"/>
      <c r="AK14" s="8"/>
      <c r="AL14" s="8"/>
      <c r="AM14" s="8"/>
      <c r="AN14" s="8"/>
      <c r="AO14" s="8"/>
      <c r="AP14" s="8"/>
      <c r="AQ14" s="8"/>
      <c r="AR14" s="8"/>
      <c r="AS14" s="8"/>
      <c r="AT14" s="8"/>
      <c r="AU14" s="8"/>
    </row>
    <row r="15" spans="1:47" s="57" customFormat="1" ht="14.25" x14ac:dyDescent="0.2">
      <c r="A15" s="899" t="str">
        <f>'SCC List'!A59:B59</f>
        <v>80 PROFESSIONAL SERVICES (applies to Cats. 10-50)</v>
      </c>
      <c r="B15" s="900"/>
      <c r="C15" s="508">
        <f>'Build Main'!F64</f>
        <v>39842538.130000003</v>
      </c>
      <c r="D15" s="509">
        <f t="shared" si="1"/>
        <v>39842538.134939</v>
      </c>
      <c r="E15" s="508">
        <f t="shared" si="5"/>
        <v>0</v>
      </c>
      <c r="F15" s="508">
        <f t="shared" si="5"/>
        <v>0</v>
      </c>
      <c r="G15" s="508">
        <f t="shared" si="5"/>
        <v>0</v>
      </c>
      <c r="H15" s="508">
        <f t="shared" si="5"/>
        <v>0</v>
      </c>
      <c r="I15" s="508">
        <f t="shared" si="5"/>
        <v>0</v>
      </c>
      <c r="J15" s="508">
        <f t="shared" si="5"/>
        <v>0</v>
      </c>
      <c r="K15" s="508">
        <f t="shared" si="5"/>
        <v>0</v>
      </c>
      <c r="L15" s="508">
        <f t="shared" si="6"/>
        <v>0</v>
      </c>
      <c r="M15" s="508">
        <f t="shared" si="6"/>
        <v>0</v>
      </c>
      <c r="N15" s="508">
        <f t="shared" si="6"/>
        <v>0</v>
      </c>
      <c r="O15" s="508">
        <f t="shared" si="4"/>
        <v>1425862.0231389999</v>
      </c>
      <c r="P15" s="819">
        <f t="shared" si="4"/>
        <v>2396737.9618000002</v>
      </c>
      <c r="Q15" s="238">
        <v>7103838.9000000004</v>
      </c>
      <c r="R15" s="238">
        <v>5783219.8499999996</v>
      </c>
      <c r="S15" s="238">
        <v>5783219.8499999996</v>
      </c>
      <c r="T15" s="238">
        <v>5783219.8499999996</v>
      </c>
      <c r="U15" s="238">
        <v>5783219.8499999996</v>
      </c>
      <c r="V15" s="238">
        <v>5783219.8499999996</v>
      </c>
      <c r="W15" s="238">
        <v>0</v>
      </c>
      <c r="X15" s="274"/>
      <c r="Y15" s="274"/>
      <c r="Z15" s="238"/>
      <c r="AA15" s="238"/>
      <c r="AB15" s="238"/>
      <c r="AC15" s="238"/>
      <c r="AD15" s="238"/>
      <c r="AE15" s="238"/>
      <c r="AF15" s="238"/>
      <c r="AG15" s="238"/>
      <c r="AH15" s="238"/>
      <c r="AI15" s="238">
        <v>0</v>
      </c>
      <c r="AJ15" s="8"/>
      <c r="AK15" s="8"/>
      <c r="AL15" s="8"/>
      <c r="AM15" s="8"/>
      <c r="AN15" s="8"/>
      <c r="AO15" s="8"/>
      <c r="AP15" s="8"/>
      <c r="AQ15" s="8"/>
      <c r="AR15" s="8"/>
      <c r="AS15" s="8"/>
      <c r="AT15" s="8"/>
      <c r="AU15" s="8"/>
    </row>
    <row r="16" spans="1:47" s="57" customFormat="1" ht="14.25" x14ac:dyDescent="0.2">
      <c r="A16" s="899" t="str">
        <f>'SCC List'!A68</f>
        <v>90 UNALLOCATED CONTINGENCY</v>
      </c>
      <c r="B16" s="900"/>
      <c r="C16" s="508">
        <f>'Build Main'!F74</f>
        <v>17925987.620000001</v>
      </c>
      <c r="D16" s="509">
        <f t="shared" si="1"/>
        <v>17925987.620000001</v>
      </c>
      <c r="E16" s="508">
        <f t="shared" si="5"/>
        <v>0</v>
      </c>
      <c r="F16" s="508">
        <f t="shared" si="5"/>
        <v>0</v>
      </c>
      <c r="G16" s="508">
        <f t="shared" si="5"/>
        <v>0</v>
      </c>
      <c r="H16" s="508">
        <f t="shared" si="5"/>
        <v>0</v>
      </c>
      <c r="I16" s="508">
        <f t="shared" si="5"/>
        <v>0</v>
      </c>
      <c r="J16" s="508">
        <f t="shared" si="5"/>
        <v>0</v>
      </c>
      <c r="K16" s="508">
        <f t="shared" si="5"/>
        <v>0</v>
      </c>
      <c r="L16" s="508">
        <f t="shared" si="6"/>
        <v>0</v>
      </c>
      <c r="M16" s="508">
        <f t="shared" si="6"/>
        <v>0</v>
      </c>
      <c r="N16" s="508">
        <f t="shared" si="6"/>
        <v>0</v>
      </c>
      <c r="O16" s="508">
        <f t="shared" si="4"/>
        <v>0</v>
      </c>
      <c r="P16" s="819">
        <f t="shared" si="4"/>
        <v>0</v>
      </c>
      <c r="Q16" s="237">
        <v>0</v>
      </c>
      <c r="R16" s="238">
        <v>0</v>
      </c>
      <c r="S16" s="238">
        <v>0</v>
      </c>
      <c r="T16" s="238">
        <v>0</v>
      </c>
      <c r="U16" s="238">
        <v>0</v>
      </c>
      <c r="V16" s="238">
        <v>0</v>
      </c>
      <c r="W16" s="238">
        <f>C16</f>
        <v>17925987.620000001</v>
      </c>
      <c r="X16" s="274"/>
      <c r="Y16" s="274"/>
      <c r="Z16" s="238"/>
      <c r="AA16" s="238"/>
      <c r="AB16" s="238"/>
      <c r="AC16" s="238"/>
      <c r="AD16" s="238"/>
      <c r="AE16" s="238"/>
      <c r="AF16" s="238"/>
      <c r="AG16" s="238"/>
      <c r="AH16" s="238"/>
      <c r="AI16" s="238">
        <v>0</v>
      </c>
      <c r="AJ16" s="8"/>
      <c r="AK16" s="8"/>
      <c r="AL16" s="8"/>
      <c r="AM16" s="8"/>
      <c r="AN16" s="8"/>
      <c r="AO16" s="8"/>
      <c r="AP16" s="8"/>
      <c r="AQ16" s="8"/>
      <c r="AR16" s="8"/>
      <c r="AS16" s="8"/>
      <c r="AT16" s="8"/>
      <c r="AU16" s="8"/>
    </row>
    <row r="17" spans="1:47" s="57" customFormat="1" ht="14.25" x14ac:dyDescent="0.2">
      <c r="A17" s="510" t="str">
        <f>'SCC List'!A69</f>
        <v>100  FINANCE CHARGES</v>
      </c>
      <c r="B17" s="511"/>
      <c r="C17" s="508">
        <f>SUM(E17:AI17)</f>
        <v>0</v>
      </c>
      <c r="D17" s="509">
        <f t="shared" si="1"/>
        <v>0</v>
      </c>
      <c r="E17" s="508">
        <f t="shared" si="5"/>
        <v>0</v>
      </c>
      <c r="F17" s="508">
        <f t="shared" si="5"/>
        <v>0</v>
      </c>
      <c r="G17" s="508">
        <f t="shared" si="5"/>
        <v>0</v>
      </c>
      <c r="H17" s="508">
        <f t="shared" si="5"/>
        <v>0</v>
      </c>
      <c r="I17" s="508">
        <f t="shared" si="5"/>
        <v>0</v>
      </c>
      <c r="J17" s="508">
        <f t="shared" si="5"/>
        <v>0</v>
      </c>
      <c r="K17" s="508">
        <f t="shared" si="5"/>
        <v>0</v>
      </c>
      <c r="L17" s="508">
        <f t="shared" si="6"/>
        <v>0</v>
      </c>
      <c r="M17" s="508">
        <f t="shared" si="6"/>
        <v>0</v>
      </c>
      <c r="N17" s="508">
        <f t="shared" si="6"/>
        <v>0</v>
      </c>
      <c r="O17" s="508">
        <f>SUM(O33*O$21)</f>
        <v>0</v>
      </c>
      <c r="P17" s="508">
        <f>SUM(P33*P$21)</f>
        <v>0</v>
      </c>
      <c r="Q17" s="508">
        <f t="shared" ref="Q17:AC17" si="7">SUM(Q33/Q21)</f>
        <v>0</v>
      </c>
      <c r="R17" s="508">
        <f t="shared" si="7"/>
        <v>0</v>
      </c>
      <c r="S17" s="508">
        <f t="shared" si="7"/>
        <v>0</v>
      </c>
      <c r="T17" s="508">
        <f t="shared" si="7"/>
        <v>0</v>
      </c>
      <c r="U17" s="508">
        <f t="shared" si="7"/>
        <v>0</v>
      </c>
      <c r="V17" s="508">
        <f t="shared" si="7"/>
        <v>0</v>
      </c>
      <c r="W17" s="508">
        <f t="shared" si="7"/>
        <v>0</v>
      </c>
      <c r="X17" s="508">
        <f t="shared" si="7"/>
        <v>0</v>
      </c>
      <c r="Y17" s="508">
        <f t="shared" si="7"/>
        <v>0</v>
      </c>
      <c r="Z17" s="508">
        <f t="shared" si="7"/>
        <v>0</v>
      </c>
      <c r="AA17" s="508">
        <f t="shared" si="7"/>
        <v>0</v>
      </c>
      <c r="AB17" s="508">
        <f t="shared" si="7"/>
        <v>0</v>
      </c>
      <c r="AC17" s="508">
        <f t="shared" si="7"/>
        <v>0</v>
      </c>
      <c r="AD17" s="508">
        <f t="shared" ref="AD17:AI17" si="8">SUM(AD33/AD21)</f>
        <v>0</v>
      </c>
      <c r="AE17" s="508">
        <f t="shared" si="8"/>
        <v>0</v>
      </c>
      <c r="AF17" s="508">
        <f t="shared" si="8"/>
        <v>0</v>
      </c>
      <c r="AG17" s="508">
        <f t="shared" si="8"/>
        <v>0</v>
      </c>
      <c r="AH17" s="508">
        <f t="shared" si="8"/>
        <v>0</v>
      </c>
      <c r="AI17" s="508">
        <f t="shared" si="8"/>
        <v>0</v>
      </c>
      <c r="AJ17" s="8"/>
      <c r="AK17" s="8"/>
      <c r="AL17" s="8"/>
      <c r="AM17" s="8"/>
      <c r="AN17" s="8"/>
      <c r="AO17" s="8"/>
      <c r="AP17" s="8"/>
      <c r="AQ17" s="8"/>
      <c r="AR17" s="8"/>
      <c r="AS17" s="8"/>
      <c r="AT17" s="8"/>
      <c r="AU17" s="8"/>
    </row>
    <row r="18" spans="1:47" s="59" customFormat="1" ht="15" x14ac:dyDescent="0.2">
      <c r="A18" s="893" t="str">
        <f>'SCC Definitions'!A76:B76</f>
        <v>Total Project Cost (10 - 100)</v>
      </c>
      <c r="B18" s="894"/>
      <c r="C18" s="512">
        <f>SUM(C8:C17)</f>
        <v>222219150.12</v>
      </c>
      <c r="D18" s="509">
        <f>SUM(D8:D17)</f>
        <v>222219150.12493902</v>
      </c>
      <c r="E18" s="527">
        <f>SUM(E8:E17)</f>
        <v>0</v>
      </c>
      <c r="F18" s="527">
        <f t="shared" ref="F18:L18" si="9">SUM(F8:F17)</f>
        <v>0</v>
      </c>
      <c r="G18" s="527">
        <f t="shared" si="9"/>
        <v>0</v>
      </c>
      <c r="H18" s="527">
        <f t="shared" si="9"/>
        <v>0</v>
      </c>
      <c r="I18" s="527">
        <f t="shared" si="9"/>
        <v>0</v>
      </c>
      <c r="J18" s="527">
        <f t="shared" si="9"/>
        <v>0</v>
      </c>
      <c r="K18" s="528">
        <f>SUM(K8:K17)</f>
        <v>0</v>
      </c>
      <c r="L18" s="527">
        <f t="shared" si="9"/>
        <v>0</v>
      </c>
      <c r="M18" s="527">
        <f>SUM(M8:M17)</f>
        <v>0</v>
      </c>
      <c r="N18" s="527">
        <f>SUM(N8:N17)</f>
        <v>0</v>
      </c>
      <c r="O18" s="528">
        <f>SUM(O8:O17)</f>
        <v>1425862.0231389999</v>
      </c>
      <c r="P18" s="528">
        <f>SUM(P8:P17)</f>
        <v>2396737.9618000002</v>
      </c>
      <c r="Q18" s="528">
        <f>SUM(Q8:Q17)</f>
        <v>7495695.8090000004</v>
      </c>
      <c r="R18" s="528">
        <f t="shared" ref="R18:AC18" si="10">SUM(R8:R17)</f>
        <v>7742504.3949999996</v>
      </c>
      <c r="S18" s="528">
        <f t="shared" si="10"/>
        <v>13948823.403999999</v>
      </c>
      <c r="T18" s="528">
        <f t="shared" si="10"/>
        <v>47357374.335999995</v>
      </c>
      <c r="U18" s="528">
        <f t="shared" si="10"/>
        <v>64778235.853500001</v>
      </c>
      <c r="V18" s="528">
        <f t="shared" si="10"/>
        <v>59147928.722500004</v>
      </c>
      <c r="W18" s="528">
        <f t="shared" si="10"/>
        <v>17925987.620000001</v>
      </c>
      <c r="X18" s="528">
        <f t="shared" si="10"/>
        <v>0</v>
      </c>
      <c r="Y18" s="528">
        <f t="shared" si="10"/>
        <v>0</v>
      </c>
      <c r="Z18" s="528">
        <f t="shared" si="10"/>
        <v>0</v>
      </c>
      <c r="AA18" s="528">
        <f t="shared" si="10"/>
        <v>0</v>
      </c>
      <c r="AB18" s="528">
        <f t="shared" si="10"/>
        <v>0</v>
      </c>
      <c r="AC18" s="528">
        <f t="shared" si="10"/>
        <v>0</v>
      </c>
      <c r="AD18" s="528">
        <f t="shared" ref="AD18:AI18" si="11">SUM(AD8:AD17)</f>
        <v>0</v>
      </c>
      <c r="AE18" s="528">
        <f t="shared" si="11"/>
        <v>0</v>
      </c>
      <c r="AF18" s="528">
        <f t="shared" si="11"/>
        <v>0</v>
      </c>
      <c r="AG18" s="528">
        <f t="shared" si="11"/>
        <v>0</v>
      </c>
      <c r="AH18" s="528">
        <f t="shared" si="11"/>
        <v>0</v>
      </c>
      <c r="AI18" s="528">
        <f t="shared" si="11"/>
        <v>0</v>
      </c>
      <c r="AJ18" s="153"/>
      <c r="AK18" s="153"/>
      <c r="AL18" s="153"/>
      <c r="AM18" s="153"/>
      <c r="AN18" s="153"/>
      <c r="AO18" s="153"/>
      <c r="AP18" s="153"/>
      <c r="AQ18" s="153"/>
      <c r="AR18" s="153"/>
      <c r="AS18" s="153"/>
      <c r="AT18" s="153"/>
      <c r="AU18" s="153"/>
    </row>
    <row r="19" spans="1:47" s="90" customFormat="1" ht="25.5" customHeight="1" x14ac:dyDescent="0.2">
      <c r="A19" s="513"/>
      <c r="B19" s="514"/>
      <c r="C19" s="514"/>
      <c r="D19" s="515"/>
      <c r="E19" s="278"/>
      <c r="F19" s="277"/>
      <c r="G19" s="277"/>
      <c r="H19" s="277"/>
      <c r="I19" s="277"/>
      <c r="J19" s="277"/>
      <c r="K19" s="277"/>
      <c r="L19" s="277"/>
      <c r="M19" s="276"/>
      <c r="N19" s="276"/>
      <c r="O19" s="276"/>
      <c r="P19" s="276"/>
      <c r="Q19" s="276"/>
      <c r="R19" s="276"/>
      <c r="S19" s="276"/>
      <c r="T19" s="276"/>
      <c r="U19" s="276"/>
      <c r="V19" s="276"/>
      <c r="W19" s="276"/>
      <c r="X19" s="275"/>
      <c r="Y19" s="275"/>
      <c r="Z19" s="276"/>
      <c r="AA19" s="276"/>
      <c r="AB19" s="276"/>
      <c r="AC19" s="276"/>
      <c r="AD19" s="276"/>
      <c r="AE19" s="276"/>
      <c r="AF19" s="276"/>
      <c r="AG19" s="276"/>
      <c r="AH19" s="276"/>
      <c r="AI19" s="314"/>
      <c r="AJ19" s="8"/>
      <c r="AK19" s="8"/>
      <c r="AL19" s="8"/>
      <c r="AM19" s="8"/>
      <c r="AN19" s="8"/>
      <c r="AO19" s="8"/>
      <c r="AP19" s="8"/>
      <c r="AQ19" s="8"/>
      <c r="AR19" s="8"/>
      <c r="AS19" s="8"/>
      <c r="AT19" s="8"/>
      <c r="AU19" s="8"/>
    </row>
    <row r="20" spans="1:47" s="57" customFormat="1" ht="15" x14ac:dyDescent="0.2">
      <c r="A20" s="903" t="s">
        <v>77</v>
      </c>
      <c r="B20" s="904"/>
      <c r="C20" s="493"/>
      <c r="D20" s="516"/>
      <c r="E20" s="205">
        <v>3.5000000000000003E-2</v>
      </c>
      <c r="F20" s="205">
        <v>3.5000000000000003E-2</v>
      </c>
      <c r="G20" s="205">
        <v>3.5000000000000003E-2</v>
      </c>
      <c r="H20" s="205">
        <v>3.5000000000000003E-2</v>
      </c>
      <c r="I20" s="205">
        <v>3.5000000000000003E-2</v>
      </c>
      <c r="J20" s="205">
        <v>3.5000000000000003E-2</v>
      </c>
      <c r="K20" s="205">
        <v>3.5000000000000003E-2</v>
      </c>
      <c r="L20" s="205">
        <v>3.5000000000000003E-2</v>
      </c>
      <c r="M20" s="205">
        <v>3.5000000000000003E-2</v>
      </c>
      <c r="N20" s="205">
        <v>3.5000000000000003E-2</v>
      </c>
      <c r="O20" s="205">
        <v>3.5000000000000003E-2</v>
      </c>
      <c r="P20" s="205">
        <v>0.03</v>
      </c>
      <c r="Q20" s="205">
        <v>0.03</v>
      </c>
      <c r="R20" s="205">
        <v>0.03</v>
      </c>
      <c r="S20" s="205">
        <v>0.03</v>
      </c>
      <c r="T20" s="205">
        <v>0.03</v>
      </c>
      <c r="U20" s="205">
        <v>3.5000000000000003E-2</v>
      </c>
      <c r="V20" s="205">
        <v>3.5000000000000003E-2</v>
      </c>
      <c r="W20" s="205">
        <v>3.5000000000000003E-2</v>
      </c>
      <c r="X20" s="205">
        <v>3.5000000000000003E-2</v>
      </c>
      <c r="Y20" s="205">
        <v>3.5000000000000003E-2</v>
      </c>
      <c r="Z20" s="205">
        <v>3.5000000000000003E-2</v>
      </c>
      <c r="AA20" s="205">
        <v>3.5000000000000003E-2</v>
      </c>
      <c r="AB20" s="205">
        <v>3.5000000000000003E-2</v>
      </c>
      <c r="AC20" s="205">
        <v>3.5000000000000003E-2</v>
      </c>
      <c r="AD20" s="205">
        <v>3.5000000000000003E-2</v>
      </c>
      <c r="AE20" s="205">
        <v>3.5000000000000003E-2</v>
      </c>
      <c r="AF20" s="205">
        <v>3.5000000000000003E-2</v>
      </c>
      <c r="AG20" s="205">
        <v>3.5000000000000003E-2</v>
      </c>
      <c r="AH20" s="205">
        <v>3.5000000000000003E-2</v>
      </c>
      <c r="AI20" s="205">
        <v>3.5000000000000003E-2</v>
      </c>
      <c r="AJ20" s="8"/>
      <c r="AK20" s="8"/>
      <c r="AL20" s="8"/>
      <c r="AM20" s="8"/>
      <c r="AN20" s="8"/>
      <c r="AO20" s="8"/>
      <c r="AP20" s="8"/>
      <c r="AQ20" s="8"/>
      <c r="AR20" s="8"/>
      <c r="AS20" s="8"/>
      <c r="AT20" s="8"/>
      <c r="AU20" s="8"/>
    </row>
    <row r="21" spans="1:47" s="57" customFormat="1" ht="15" x14ac:dyDescent="0.2">
      <c r="A21" s="517" t="s">
        <v>78</v>
      </c>
      <c r="B21" s="518"/>
      <c r="C21" s="518"/>
      <c r="D21" s="519"/>
      <c r="E21" s="529">
        <f>F21*(1+F20)</f>
        <v>1.4965042251429475</v>
      </c>
      <c r="F21" s="529">
        <f>G21*(1+G20)</f>
        <v>1.4458978020704807</v>
      </c>
      <c r="G21" s="529">
        <f t="shared" ref="G21:M21" si="12">H21*(1+H20)</f>
        <v>1.3970027073144742</v>
      </c>
      <c r="H21" s="529">
        <f t="shared" si="12"/>
        <v>1.3497610698690572</v>
      </c>
      <c r="I21" s="529">
        <f t="shared" si="12"/>
        <v>1.304116975718896</v>
      </c>
      <c r="J21" s="529">
        <f t="shared" si="12"/>
        <v>1.2600164016607691</v>
      </c>
      <c r="K21" s="529">
        <f t="shared" si="12"/>
        <v>1.217407151363062</v>
      </c>
      <c r="L21" s="529">
        <f t="shared" si="12"/>
        <v>1.1762387935874996</v>
      </c>
      <c r="M21" s="529">
        <f t="shared" si="12"/>
        <v>1.1364626024999998</v>
      </c>
      <c r="N21" s="529">
        <f>O21*(1+O20)</f>
        <v>1.0980314999999998</v>
      </c>
      <c r="O21" s="529">
        <f>P21*(1+P20)</f>
        <v>1.0609</v>
      </c>
      <c r="P21" s="529">
        <f>Q21*(1+Q20)</f>
        <v>1.03</v>
      </c>
      <c r="Q21" s="530">
        <v>1</v>
      </c>
      <c r="R21" s="530">
        <f t="shared" ref="R21:AI21" si="13">Q21*(1+R20)</f>
        <v>1.03</v>
      </c>
      <c r="S21" s="530">
        <f t="shared" si="13"/>
        <v>1.0609</v>
      </c>
      <c r="T21" s="530">
        <f t="shared" si="13"/>
        <v>1.092727</v>
      </c>
      <c r="U21" s="530">
        <f t="shared" si="13"/>
        <v>1.1309724449999998</v>
      </c>
      <c r="V21" s="530">
        <f t="shared" si="13"/>
        <v>1.1705564805749997</v>
      </c>
      <c r="W21" s="530">
        <f t="shared" si="13"/>
        <v>1.2115259573951247</v>
      </c>
      <c r="X21" s="530">
        <f t="shared" si="13"/>
        <v>1.2539293659039539</v>
      </c>
      <c r="Y21" s="530">
        <f t="shared" si="13"/>
        <v>1.2978168937105921</v>
      </c>
      <c r="Z21" s="530">
        <f t="shared" si="13"/>
        <v>1.3432404849904627</v>
      </c>
      <c r="AA21" s="530">
        <f t="shared" si="13"/>
        <v>1.3902539019651288</v>
      </c>
      <c r="AB21" s="530">
        <f t="shared" si="13"/>
        <v>1.4389127885339081</v>
      </c>
      <c r="AC21" s="530">
        <f t="shared" si="13"/>
        <v>1.4892747361325949</v>
      </c>
      <c r="AD21" s="530">
        <f t="shared" si="13"/>
        <v>1.5413993518972355</v>
      </c>
      <c r="AE21" s="530">
        <f t="shared" si="13"/>
        <v>1.5953483292136386</v>
      </c>
      <c r="AF21" s="530">
        <f t="shared" si="13"/>
        <v>1.6511855207361157</v>
      </c>
      <c r="AG21" s="530">
        <f t="shared" si="13"/>
        <v>1.7089770139618796</v>
      </c>
      <c r="AH21" s="530">
        <f t="shared" si="13"/>
        <v>1.7687912094505454</v>
      </c>
      <c r="AI21" s="530">
        <f t="shared" si="13"/>
        <v>1.8306989017813142</v>
      </c>
      <c r="AJ21" s="8"/>
      <c r="AK21" s="8"/>
      <c r="AL21" s="8"/>
      <c r="AM21" s="8"/>
      <c r="AN21" s="8"/>
      <c r="AO21" s="8"/>
      <c r="AP21" s="8"/>
      <c r="AQ21" s="8"/>
      <c r="AR21" s="8"/>
      <c r="AS21" s="8"/>
      <c r="AT21" s="8"/>
      <c r="AU21" s="8"/>
    </row>
    <row r="22" spans="1:47" s="57" customFormat="1" ht="4.5" customHeight="1" x14ac:dyDescent="0.2">
      <c r="A22" s="901"/>
      <c r="B22" s="902"/>
      <c r="C22" s="493"/>
      <c r="D22" s="520"/>
      <c r="E22" s="279"/>
      <c r="F22" s="279"/>
      <c r="G22" s="279"/>
      <c r="H22" s="279"/>
      <c r="I22" s="279"/>
      <c r="J22" s="279"/>
      <c r="K22" s="279"/>
      <c r="L22" s="279"/>
      <c r="M22" s="279"/>
      <c r="N22" s="279"/>
      <c r="O22" s="279"/>
      <c r="P22" s="279"/>
      <c r="Q22" s="279"/>
      <c r="R22" s="279"/>
      <c r="S22" s="279"/>
      <c r="T22" s="279"/>
      <c r="U22" s="280"/>
      <c r="V22" s="279"/>
      <c r="W22" s="280"/>
      <c r="X22" s="264"/>
      <c r="Y22" s="293"/>
      <c r="Z22" s="279"/>
      <c r="AA22" s="280"/>
      <c r="AB22" s="279"/>
      <c r="AC22" s="280"/>
      <c r="AD22" s="279"/>
      <c r="AE22" s="280"/>
      <c r="AF22" s="280"/>
      <c r="AG22" s="280"/>
      <c r="AH22" s="280"/>
      <c r="AI22" s="280"/>
      <c r="AJ22" s="8"/>
      <c r="AK22" s="8"/>
      <c r="AL22" s="8"/>
      <c r="AM22" s="8"/>
      <c r="AN22" s="8"/>
      <c r="AO22" s="8"/>
      <c r="AP22" s="8"/>
      <c r="AQ22" s="8"/>
      <c r="AR22" s="8"/>
      <c r="AS22" s="8"/>
      <c r="AT22" s="8"/>
      <c r="AU22" s="8"/>
    </row>
    <row r="23" spans="1:47" s="57" customFormat="1" ht="15" x14ac:dyDescent="0.2">
      <c r="A23" s="521" t="s">
        <v>67</v>
      </c>
      <c r="B23" s="510"/>
      <c r="C23" s="522" t="s">
        <v>128</v>
      </c>
      <c r="D23" s="523"/>
      <c r="E23" s="522">
        <f>E7</f>
        <v>2007</v>
      </c>
      <c r="F23" s="522">
        <f t="shared" ref="F23:U23" si="14">F7</f>
        <v>2008</v>
      </c>
      <c r="G23" s="522">
        <f t="shared" si="14"/>
        <v>2009</v>
      </c>
      <c r="H23" s="522">
        <f t="shared" si="14"/>
        <v>2010</v>
      </c>
      <c r="I23" s="522">
        <f t="shared" si="14"/>
        <v>2011</v>
      </c>
      <c r="J23" s="522">
        <f t="shared" si="14"/>
        <v>2012</v>
      </c>
      <c r="K23" s="522">
        <f t="shared" si="14"/>
        <v>2013</v>
      </c>
      <c r="L23" s="522">
        <f t="shared" si="14"/>
        <v>2014</v>
      </c>
      <c r="M23" s="522">
        <f t="shared" si="14"/>
        <v>2015</v>
      </c>
      <c r="N23" s="522">
        <f t="shared" si="14"/>
        <v>2016</v>
      </c>
      <c r="O23" s="522">
        <f t="shared" si="14"/>
        <v>2017</v>
      </c>
      <c r="P23" s="522">
        <f t="shared" si="14"/>
        <v>2018</v>
      </c>
      <c r="Q23" s="522">
        <f t="shared" si="14"/>
        <v>2019</v>
      </c>
      <c r="R23" s="522">
        <f t="shared" si="14"/>
        <v>2020</v>
      </c>
      <c r="S23" s="522">
        <f t="shared" si="14"/>
        <v>2021</v>
      </c>
      <c r="T23" s="522">
        <f t="shared" si="14"/>
        <v>2022</v>
      </c>
      <c r="U23" s="522">
        <f t="shared" si="14"/>
        <v>2023</v>
      </c>
      <c r="V23" s="522">
        <f t="shared" ref="V23:AC23" si="15">V7</f>
        <v>2024</v>
      </c>
      <c r="W23" s="522">
        <f t="shared" si="15"/>
        <v>2025</v>
      </c>
      <c r="X23" s="526">
        <f t="shared" si="15"/>
        <v>2026</v>
      </c>
      <c r="Y23" s="526">
        <f t="shared" si="15"/>
        <v>2027</v>
      </c>
      <c r="Z23" s="522">
        <f t="shared" si="15"/>
        <v>2028</v>
      </c>
      <c r="AA23" s="522">
        <f t="shared" si="15"/>
        <v>2029</v>
      </c>
      <c r="AB23" s="522">
        <f t="shared" si="15"/>
        <v>2030</v>
      </c>
      <c r="AC23" s="522">
        <f t="shared" si="15"/>
        <v>2031</v>
      </c>
      <c r="AD23" s="522">
        <f t="shared" ref="AD23:AI23" si="16">AD7</f>
        <v>2032</v>
      </c>
      <c r="AE23" s="522">
        <f t="shared" si="16"/>
        <v>2033</v>
      </c>
      <c r="AF23" s="522">
        <f t="shared" si="16"/>
        <v>2034</v>
      </c>
      <c r="AG23" s="522">
        <f t="shared" si="16"/>
        <v>2035</v>
      </c>
      <c r="AH23" s="522">
        <f t="shared" si="16"/>
        <v>2036</v>
      </c>
      <c r="AI23" s="522">
        <f t="shared" si="16"/>
        <v>2037</v>
      </c>
      <c r="AJ23" s="8"/>
      <c r="AK23" s="8"/>
      <c r="AL23" s="8"/>
      <c r="AM23" s="8"/>
      <c r="AN23" s="8"/>
      <c r="AO23" s="8"/>
      <c r="AP23" s="8"/>
      <c r="AQ23" s="8"/>
      <c r="AR23" s="8"/>
      <c r="AS23" s="8"/>
      <c r="AT23" s="8"/>
      <c r="AU23" s="8"/>
    </row>
    <row r="24" spans="1:47" s="57" customFormat="1" ht="14.25" x14ac:dyDescent="0.2">
      <c r="A24" s="895" t="str">
        <f>'Build Main'!A7</f>
        <v>10 GUIDEWAY &amp; TRACK ELEMENTS (route miles)</v>
      </c>
      <c r="B24" s="896"/>
      <c r="C24" s="509">
        <f t="shared" ref="C24:C33" si="17">SUM(E24:AI24)</f>
        <v>36341075.253135316</v>
      </c>
      <c r="D24" s="524"/>
      <c r="E24" s="237"/>
      <c r="F24" s="237"/>
      <c r="G24" s="237"/>
      <c r="H24" s="237"/>
      <c r="I24" s="237"/>
      <c r="J24" s="237"/>
      <c r="K24" s="237"/>
      <c r="L24" s="237"/>
      <c r="M24" s="237"/>
      <c r="N24" s="237"/>
      <c r="O24" s="237"/>
      <c r="P24" s="237"/>
      <c r="Q24" s="508">
        <f t="shared" ref="Q24:Q32" si="18">Q8*$Q$21</f>
        <v>0</v>
      </c>
      <c r="R24" s="509">
        <f t="shared" ref="R24:R32" si="19">R8*$R$21</f>
        <v>0</v>
      </c>
      <c r="S24" s="509">
        <f t="shared" ref="S24:S32" si="20">S8*$S$21</f>
        <v>0</v>
      </c>
      <c r="T24" s="509">
        <f t="shared" ref="T24:T32" si="21">T8*$T$21</f>
        <v>14137126.950536232</v>
      </c>
      <c r="U24" s="509">
        <f t="shared" ref="U24:U32" si="22">U8*$U$21</f>
        <v>14631926.393804997</v>
      </c>
      <c r="V24" s="509">
        <f t="shared" ref="V24:V32" si="23">V8*$V$21</f>
        <v>7572021.9087940855</v>
      </c>
      <c r="W24" s="509">
        <f t="shared" ref="W24:W32" si="24">W8*$W$21</f>
        <v>0</v>
      </c>
      <c r="X24" s="524">
        <f t="shared" ref="X24:X32" si="25">X8*$X$21</f>
        <v>0</v>
      </c>
      <c r="Y24" s="524">
        <f t="shared" ref="Y24:Y32" si="26">Y8*$Y$21</f>
        <v>0</v>
      </c>
      <c r="Z24" s="509">
        <f t="shared" ref="Z24:Z32" si="27">Z8*$Z$21</f>
        <v>0</v>
      </c>
      <c r="AA24" s="509">
        <f t="shared" ref="AA24:AA32" si="28">AA8*$AA$21</f>
        <v>0</v>
      </c>
      <c r="AB24" s="509">
        <f t="shared" ref="AB24:AI24" si="29">AB8*AB$21</f>
        <v>0</v>
      </c>
      <c r="AC24" s="509">
        <f t="shared" si="29"/>
        <v>0</v>
      </c>
      <c r="AD24" s="509">
        <f t="shared" si="29"/>
        <v>0</v>
      </c>
      <c r="AE24" s="509">
        <f t="shared" si="29"/>
        <v>0</v>
      </c>
      <c r="AF24" s="509">
        <f t="shared" si="29"/>
        <v>0</v>
      </c>
      <c r="AG24" s="509">
        <f t="shared" si="29"/>
        <v>0</v>
      </c>
      <c r="AH24" s="509">
        <f t="shared" si="29"/>
        <v>0</v>
      </c>
      <c r="AI24" s="509">
        <f t="shared" si="29"/>
        <v>0</v>
      </c>
      <c r="AJ24" s="8"/>
      <c r="AK24" s="8"/>
      <c r="AL24" s="8"/>
      <c r="AM24" s="8"/>
      <c r="AN24" s="8"/>
      <c r="AO24" s="8"/>
      <c r="AP24" s="8"/>
      <c r="AQ24" s="8"/>
      <c r="AR24" s="8"/>
      <c r="AS24" s="8"/>
      <c r="AT24" s="8"/>
      <c r="AU24" s="8"/>
    </row>
    <row r="25" spans="1:47" s="57" customFormat="1" ht="14.25" x14ac:dyDescent="0.2">
      <c r="A25" s="895" t="str">
        <f>'Build Main'!A21</f>
        <v>20 STATIONS, STOPS, TERMINALS, INTERMODAL (number)</v>
      </c>
      <c r="B25" s="896"/>
      <c r="C25" s="509">
        <f t="shared" si="17"/>
        <v>16645468.659654133</v>
      </c>
      <c r="D25" s="524"/>
      <c r="E25" s="237"/>
      <c r="F25" s="237"/>
      <c r="G25" s="237"/>
      <c r="H25" s="237"/>
      <c r="I25" s="237"/>
      <c r="J25" s="237"/>
      <c r="K25" s="237"/>
      <c r="L25" s="237"/>
      <c r="M25" s="237"/>
      <c r="N25" s="237"/>
      <c r="O25" s="237"/>
      <c r="P25" s="237"/>
      <c r="Q25" s="508">
        <f t="shared" si="18"/>
        <v>0</v>
      </c>
      <c r="R25" s="509">
        <f t="shared" si="19"/>
        <v>0</v>
      </c>
      <c r="S25" s="509">
        <f t="shared" si="20"/>
        <v>0</v>
      </c>
      <c r="T25" s="509">
        <f t="shared" si="21"/>
        <v>3227046.455395096</v>
      </c>
      <c r="U25" s="509">
        <f t="shared" si="22"/>
        <v>11689975.784668732</v>
      </c>
      <c r="V25" s="509">
        <f t="shared" si="23"/>
        <v>1728446.4195903055</v>
      </c>
      <c r="W25" s="509">
        <f t="shared" si="24"/>
        <v>0</v>
      </c>
      <c r="X25" s="524">
        <f t="shared" si="25"/>
        <v>0</v>
      </c>
      <c r="Y25" s="524">
        <f t="shared" si="26"/>
        <v>0</v>
      </c>
      <c r="Z25" s="509">
        <f t="shared" si="27"/>
        <v>0</v>
      </c>
      <c r="AA25" s="509">
        <f t="shared" si="28"/>
        <v>0</v>
      </c>
      <c r="AB25" s="509">
        <f t="shared" ref="AB25:AE32" si="30">AB9*AB$21</f>
        <v>0</v>
      </c>
      <c r="AC25" s="509">
        <f t="shared" si="30"/>
        <v>0</v>
      </c>
      <c r="AD25" s="509">
        <f t="shared" si="30"/>
        <v>0</v>
      </c>
      <c r="AE25" s="509">
        <f t="shared" si="30"/>
        <v>0</v>
      </c>
      <c r="AF25" s="509">
        <f t="shared" ref="AF25:AI32" si="31">AF9*AF$21</f>
        <v>0</v>
      </c>
      <c r="AG25" s="509">
        <f t="shared" si="31"/>
        <v>0</v>
      </c>
      <c r="AH25" s="509">
        <f t="shared" si="31"/>
        <v>0</v>
      </c>
      <c r="AI25" s="509">
        <f t="shared" si="31"/>
        <v>0</v>
      </c>
      <c r="AJ25" s="8"/>
      <c r="AK25" s="8"/>
      <c r="AL25" s="8"/>
      <c r="AM25" s="8"/>
      <c r="AN25" s="8"/>
      <c r="AO25" s="8"/>
      <c r="AP25" s="8"/>
      <c r="AQ25" s="8"/>
      <c r="AR25" s="8"/>
      <c r="AS25" s="8"/>
      <c r="AT25" s="8"/>
      <c r="AU25" s="8"/>
    </row>
    <row r="26" spans="1:47" s="57" customFormat="1" ht="14.25" x14ac:dyDescent="0.2">
      <c r="A26" s="895" t="str">
        <f>'Build Main'!A29</f>
        <v>30 SUPPORT FACILITIES: YARDS, SHOPS, ADMIN. BLDGS</v>
      </c>
      <c r="B26" s="896"/>
      <c r="C26" s="509">
        <f t="shared" si="17"/>
        <v>10820574.026310986</v>
      </c>
      <c r="D26" s="524"/>
      <c r="E26" s="237"/>
      <c r="F26" s="237"/>
      <c r="G26" s="237"/>
      <c r="H26" s="237"/>
      <c r="I26" s="237"/>
      <c r="J26" s="237"/>
      <c r="K26" s="237"/>
      <c r="L26" s="237"/>
      <c r="M26" s="237"/>
      <c r="N26" s="237"/>
      <c r="O26" s="237"/>
      <c r="P26" s="237"/>
      <c r="Q26" s="508">
        <f t="shared" si="18"/>
        <v>0</v>
      </c>
      <c r="R26" s="509">
        <f t="shared" si="19"/>
        <v>0</v>
      </c>
      <c r="S26" s="509">
        <f t="shared" si="20"/>
        <v>0</v>
      </c>
      <c r="T26" s="509">
        <f t="shared" si="21"/>
        <v>0</v>
      </c>
      <c r="U26" s="509">
        <f t="shared" si="22"/>
        <v>2635949.8237054781</v>
      </c>
      <c r="V26" s="509">
        <f t="shared" si="23"/>
        <v>8184624.2026055083</v>
      </c>
      <c r="W26" s="509">
        <f t="shared" si="24"/>
        <v>0</v>
      </c>
      <c r="X26" s="524">
        <f t="shared" si="25"/>
        <v>0</v>
      </c>
      <c r="Y26" s="524">
        <f t="shared" si="26"/>
        <v>0</v>
      </c>
      <c r="Z26" s="509">
        <f t="shared" si="27"/>
        <v>0</v>
      </c>
      <c r="AA26" s="509">
        <f t="shared" si="28"/>
        <v>0</v>
      </c>
      <c r="AB26" s="509">
        <f t="shared" si="30"/>
        <v>0</v>
      </c>
      <c r="AC26" s="509">
        <f t="shared" si="30"/>
        <v>0</v>
      </c>
      <c r="AD26" s="509">
        <f t="shared" si="30"/>
        <v>0</v>
      </c>
      <c r="AE26" s="509">
        <f t="shared" si="30"/>
        <v>0</v>
      </c>
      <c r="AF26" s="509">
        <f t="shared" si="31"/>
        <v>0</v>
      </c>
      <c r="AG26" s="509">
        <f t="shared" si="31"/>
        <v>0</v>
      </c>
      <c r="AH26" s="509">
        <f t="shared" si="31"/>
        <v>0</v>
      </c>
      <c r="AI26" s="509">
        <f t="shared" si="31"/>
        <v>0</v>
      </c>
      <c r="AJ26" s="8"/>
      <c r="AK26" s="8"/>
      <c r="AL26" s="8"/>
      <c r="AM26" s="8"/>
      <c r="AN26" s="8"/>
      <c r="AO26" s="8"/>
      <c r="AP26" s="8"/>
      <c r="AQ26" s="8"/>
      <c r="AR26" s="8"/>
      <c r="AS26" s="8"/>
      <c r="AT26" s="8"/>
      <c r="AU26" s="8"/>
    </row>
    <row r="27" spans="1:47" s="57" customFormat="1" ht="14.25" x14ac:dyDescent="0.2">
      <c r="A27" s="895" t="str">
        <f>'Build Main'!A35</f>
        <v>40 SITEWORK &amp; SPECIAL CONDITIONS</v>
      </c>
      <c r="B27" s="896"/>
      <c r="C27" s="509">
        <f t="shared" si="17"/>
        <v>60969971.251948409</v>
      </c>
      <c r="D27" s="524"/>
      <c r="E27" s="237"/>
      <c r="F27" s="237"/>
      <c r="G27" s="237"/>
      <c r="H27" s="237"/>
      <c r="I27" s="237"/>
      <c r="J27" s="237"/>
      <c r="K27" s="237"/>
      <c r="L27" s="237"/>
      <c r="M27" s="237"/>
      <c r="N27" s="237"/>
      <c r="O27" s="237"/>
      <c r="P27" s="237"/>
      <c r="Q27" s="508">
        <f t="shared" si="18"/>
        <v>0</v>
      </c>
      <c r="R27" s="509">
        <f t="shared" si="19"/>
        <v>0</v>
      </c>
      <c r="S27" s="509">
        <f t="shared" si="20"/>
        <v>5752841.8471319005</v>
      </c>
      <c r="T27" s="509">
        <f t="shared" si="21"/>
        <v>17776281.307637572</v>
      </c>
      <c r="U27" s="509">
        <f t="shared" si="22"/>
        <v>18398451.153404884</v>
      </c>
      <c r="V27" s="509">
        <f t="shared" si="23"/>
        <v>19042396.943774052</v>
      </c>
      <c r="W27" s="509">
        <f t="shared" si="24"/>
        <v>0</v>
      </c>
      <c r="X27" s="524">
        <f t="shared" si="25"/>
        <v>0</v>
      </c>
      <c r="Y27" s="524">
        <f t="shared" si="26"/>
        <v>0</v>
      </c>
      <c r="Z27" s="509">
        <f t="shared" si="27"/>
        <v>0</v>
      </c>
      <c r="AA27" s="509">
        <f t="shared" si="28"/>
        <v>0</v>
      </c>
      <c r="AB27" s="509">
        <f t="shared" si="30"/>
        <v>0</v>
      </c>
      <c r="AC27" s="509">
        <f t="shared" si="30"/>
        <v>0</v>
      </c>
      <c r="AD27" s="509">
        <f t="shared" si="30"/>
        <v>0</v>
      </c>
      <c r="AE27" s="509">
        <f t="shared" si="30"/>
        <v>0</v>
      </c>
      <c r="AF27" s="509">
        <f t="shared" si="31"/>
        <v>0</v>
      </c>
      <c r="AG27" s="509">
        <f t="shared" si="31"/>
        <v>0</v>
      </c>
      <c r="AH27" s="509">
        <f t="shared" si="31"/>
        <v>0</v>
      </c>
      <c r="AI27" s="509">
        <f t="shared" si="31"/>
        <v>0</v>
      </c>
      <c r="AJ27" s="8"/>
      <c r="AK27" s="8"/>
      <c r="AL27" s="8"/>
      <c r="AM27" s="8"/>
      <c r="AN27" s="8"/>
      <c r="AO27" s="8"/>
      <c r="AP27" s="8"/>
      <c r="AQ27" s="8"/>
      <c r="AR27" s="8"/>
      <c r="AS27" s="8"/>
      <c r="AT27" s="8"/>
      <c r="AU27" s="8"/>
    </row>
    <row r="28" spans="1:47" s="57" customFormat="1" ht="14.25" x14ac:dyDescent="0.2">
      <c r="A28" s="895" t="str">
        <f>'Build Main'!A44</f>
        <v>50  SYSTEMS</v>
      </c>
      <c r="B28" s="896"/>
      <c r="C28" s="509">
        <f t="shared" si="17"/>
        <v>23662189.576701991</v>
      </c>
      <c r="D28" s="524"/>
      <c r="E28" s="237"/>
      <c r="F28" s="237"/>
      <c r="G28" s="237"/>
      <c r="H28" s="237"/>
      <c r="I28" s="237"/>
      <c r="J28" s="237"/>
      <c r="K28" s="237"/>
      <c r="L28" s="237"/>
      <c r="M28" s="237"/>
      <c r="N28" s="237"/>
      <c r="O28" s="237"/>
      <c r="P28" s="237"/>
      <c r="Q28" s="508">
        <f t="shared" si="18"/>
        <v>0</v>
      </c>
      <c r="R28" s="509">
        <f t="shared" si="19"/>
        <v>0</v>
      </c>
      <c r="S28" s="509">
        <f t="shared" si="20"/>
        <v>0</v>
      </c>
      <c r="T28" s="509">
        <f>T12*$T$21</f>
        <v>4539552.3365599662</v>
      </c>
      <c r="U28" s="509">
        <f t="shared" si="22"/>
        <v>9396873.3366791289</v>
      </c>
      <c r="V28" s="509">
        <f t="shared" si="23"/>
        <v>9725763.903462898</v>
      </c>
      <c r="W28" s="509">
        <f t="shared" si="24"/>
        <v>0</v>
      </c>
      <c r="X28" s="524">
        <f t="shared" si="25"/>
        <v>0</v>
      </c>
      <c r="Y28" s="524">
        <f t="shared" si="26"/>
        <v>0</v>
      </c>
      <c r="Z28" s="509">
        <f t="shared" si="27"/>
        <v>0</v>
      </c>
      <c r="AA28" s="509">
        <f t="shared" si="28"/>
        <v>0</v>
      </c>
      <c r="AB28" s="509">
        <f t="shared" si="30"/>
        <v>0</v>
      </c>
      <c r="AC28" s="509">
        <f t="shared" si="30"/>
        <v>0</v>
      </c>
      <c r="AD28" s="509">
        <f t="shared" si="30"/>
        <v>0</v>
      </c>
      <c r="AE28" s="509">
        <f t="shared" si="30"/>
        <v>0</v>
      </c>
      <c r="AF28" s="509">
        <f t="shared" si="31"/>
        <v>0</v>
      </c>
      <c r="AG28" s="509">
        <f t="shared" si="31"/>
        <v>0</v>
      </c>
      <c r="AH28" s="509">
        <f t="shared" si="31"/>
        <v>0</v>
      </c>
      <c r="AI28" s="509">
        <f t="shared" si="31"/>
        <v>0</v>
      </c>
      <c r="AJ28" s="8"/>
      <c r="AK28" s="8"/>
      <c r="AL28" s="8"/>
      <c r="AM28" s="8"/>
      <c r="AN28" s="8"/>
      <c r="AO28" s="8"/>
      <c r="AP28" s="8"/>
      <c r="AQ28" s="8"/>
      <c r="AR28" s="8"/>
      <c r="AS28" s="8"/>
      <c r="AT28" s="8"/>
      <c r="AU28" s="8"/>
    </row>
    <row r="29" spans="1:47" s="57" customFormat="1" ht="14.25" x14ac:dyDescent="0.2">
      <c r="A29" s="895" t="str">
        <f>'Build Main'!A53</f>
        <v>60 ROW, LAND, EXISTING IMPROVEMENTS</v>
      </c>
      <c r="B29" s="896"/>
      <c r="C29" s="509">
        <f t="shared" si="17"/>
        <v>8317315.3258626005</v>
      </c>
      <c r="D29" s="524"/>
      <c r="E29" s="237"/>
      <c r="F29" s="237"/>
      <c r="G29" s="237"/>
      <c r="H29" s="237"/>
      <c r="I29" s="237"/>
      <c r="J29" s="237"/>
      <c r="K29" s="237"/>
      <c r="L29" s="237"/>
      <c r="M29" s="237"/>
      <c r="N29" s="237"/>
      <c r="O29" s="237"/>
      <c r="P29" s="237"/>
      <c r="Q29" s="508">
        <f t="shared" si="18"/>
        <v>391856.90899999999</v>
      </c>
      <c r="R29" s="509">
        <f t="shared" si="19"/>
        <v>2018063.0813499999</v>
      </c>
      <c r="S29" s="509">
        <f t="shared" si="20"/>
        <v>2910046.9633066999</v>
      </c>
      <c r="T29" s="509">
        <f t="shared" si="21"/>
        <v>2997348.372205901</v>
      </c>
      <c r="U29" s="509">
        <f t="shared" si="22"/>
        <v>0</v>
      </c>
      <c r="V29" s="509">
        <f t="shared" si="23"/>
        <v>0</v>
      </c>
      <c r="W29" s="509">
        <f t="shared" si="24"/>
        <v>0</v>
      </c>
      <c r="X29" s="524">
        <f t="shared" si="25"/>
        <v>0</v>
      </c>
      <c r="Y29" s="524">
        <f t="shared" si="26"/>
        <v>0</v>
      </c>
      <c r="Z29" s="509">
        <f t="shared" si="27"/>
        <v>0</v>
      </c>
      <c r="AA29" s="509">
        <f t="shared" si="28"/>
        <v>0</v>
      </c>
      <c r="AB29" s="509">
        <f t="shared" si="30"/>
        <v>0</v>
      </c>
      <c r="AC29" s="509">
        <f t="shared" si="30"/>
        <v>0</v>
      </c>
      <c r="AD29" s="509">
        <f t="shared" si="30"/>
        <v>0</v>
      </c>
      <c r="AE29" s="509">
        <f t="shared" si="30"/>
        <v>0</v>
      </c>
      <c r="AF29" s="509">
        <f t="shared" si="31"/>
        <v>0</v>
      </c>
      <c r="AG29" s="509">
        <f t="shared" si="31"/>
        <v>0</v>
      </c>
      <c r="AH29" s="509">
        <f t="shared" si="31"/>
        <v>0</v>
      </c>
      <c r="AI29" s="509">
        <f t="shared" si="31"/>
        <v>0</v>
      </c>
      <c r="AJ29" s="8"/>
      <c r="AK29" s="8"/>
      <c r="AL29" s="8"/>
      <c r="AM29" s="8"/>
      <c r="AN29" s="8"/>
      <c r="AO29" s="8"/>
      <c r="AP29" s="8"/>
      <c r="AQ29" s="8"/>
      <c r="AR29" s="8"/>
      <c r="AS29" s="8"/>
      <c r="AT29" s="8"/>
      <c r="AU29" s="8"/>
    </row>
    <row r="30" spans="1:47" s="57" customFormat="1" ht="14.25" x14ac:dyDescent="0.2">
      <c r="A30" s="897" t="str">
        <f>'Build Main'!A56</f>
        <v>70 VEHICLES (number)</v>
      </c>
      <c r="B30" s="898"/>
      <c r="C30" s="509">
        <f t="shared" si="17"/>
        <v>28933559.113194063</v>
      </c>
      <c r="D30" s="524"/>
      <c r="E30" s="237"/>
      <c r="F30" s="237"/>
      <c r="G30" s="237"/>
      <c r="H30" s="237"/>
      <c r="I30" s="237"/>
      <c r="J30" s="237"/>
      <c r="K30" s="237"/>
      <c r="L30" s="237"/>
      <c r="M30" s="237"/>
      <c r="N30" s="237"/>
      <c r="O30" s="237"/>
      <c r="P30" s="237"/>
      <c r="Q30" s="508">
        <f t="shared" si="18"/>
        <v>0</v>
      </c>
      <c r="R30" s="509">
        <f t="shared" si="19"/>
        <v>0</v>
      </c>
      <c r="S30" s="509">
        <f t="shared" si="20"/>
        <v>0</v>
      </c>
      <c r="T30" s="509">
        <f t="shared" si="21"/>
        <v>2751845.6866885563</v>
      </c>
      <c r="U30" s="509">
        <f t="shared" si="22"/>
        <v>9968561.000029292</v>
      </c>
      <c r="V30" s="509">
        <f t="shared" si="23"/>
        <v>16213152.426476214</v>
      </c>
      <c r="W30" s="509">
        <f t="shared" si="24"/>
        <v>0</v>
      </c>
      <c r="X30" s="524">
        <f t="shared" si="25"/>
        <v>0</v>
      </c>
      <c r="Y30" s="524">
        <f t="shared" si="26"/>
        <v>0</v>
      </c>
      <c r="Z30" s="509">
        <f t="shared" si="27"/>
        <v>0</v>
      </c>
      <c r="AA30" s="509">
        <f t="shared" si="28"/>
        <v>0</v>
      </c>
      <c r="AB30" s="509">
        <f t="shared" si="30"/>
        <v>0</v>
      </c>
      <c r="AC30" s="509">
        <f t="shared" si="30"/>
        <v>0</v>
      </c>
      <c r="AD30" s="509">
        <f t="shared" si="30"/>
        <v>0</v>
      </c>
      <c r="AE30" s="509">
        <f t="shared" si="30"/>
        <v>0</v>
      </c>
      <c r="AF30" s="509">
        <f t="shared" si="31"/>
        <v>0</v>
      </c>
      <c r="AG30" s="509">
        <f t="shared" si="31"/>
        <v>0</v>
      </c>
      <c r="AH30" s="509">
        <f t="shared" si="31"/>
        <v>0</v>
      </c>
      <c r="AI30" s="509">
        <f t="shared" si="31"/>
        <v>0</v>
      </c>
      <c r="AJ30" s="8"/>
      <c r="AK30" s="8"/>
      <c r="AL30" s="8"/>
      <c r="AM30" s="8"/>
      <c r="AN30" s="8"/>
      <c r="AO30" s="8"/>
      <c r="AP30" s="8"/>
      <c r="AQ30" s="8"/>
      <c r="AR30" s="8"/>
      <c r="AS30" s="8"/>
      <c r="AT30" s="8"/>
      <c r="AU30" s="8"/>
    </row>
    <row r="31" spans="1:47" s="57" customFormat="1" ht="14.25" x14ac:dyDescent="0.2">
      <c r="A31" s="897" t="str">
        <f>'Build Main'!A64</f>
        <v>80 PROFESSIONAL SERVICES (applies to Cats. 10-50)</v>
      </c>
      <c r="B31" s="898"/>
      <c r="C31" s="509">
        <f t="shared" si="17"/>
        <v>42496643.299130462</v>
      </c>
      <c r="D31" s="524"/>
      <c r="E31" s="237"/>
      <c r="F31" s="237"/>
      <c r="G31" s="237"/>
      <c r="H31" s="237"/>
      <c r="I31" s="237"/>
      <c r="J31" s="237"/>
      <c r="K31" s="237"/>
      <c r="L31" s="237"/>
      <c r="M31" s="237"/>
      <c r="N31" s="237"/>
      <c r="O31" s="237">
        <v>1344011.71</v>
      </c>
      <c r="P31" s="237">
        <f>2026930.06+300000</f>
        <v>2326930.06</v>
      </c>
      <c r="Q31" s="508">
        <f t="shared" si="18"/>
        <v>7103838.9000000004</v>
      </c>
      <c r="R31" s="509">
        <f t="shared" si="19"/>
        <v>5956716.4454999994</v>
      </c>
      <c r="S31" s="509">
        <f t="shared" si="20"/>
        <v>6135417.9388649995</v>
      </c>
      <c r="T31" s="509">
        <f t="shared" si="21"/>
        <v>6319480.4770309497</v>
      </c>
      <c r="U31" s="509">
        <f>U15*$U$21</f>
        <v>6540662.2937270319</v>
      </c>
      <c r="V31" s="509">
        <f t="shared" si="23"/>
        <v>6769585.4740074771</v>
      </c>
      <c r="W31" s="509">
        <f t="shared" si="24"/>
        <v>0</v>
      </c>
      <c r="X31" s="524">
        <f t="shared" si="25"/>
        <v>0</v>
      </c>
      <c r="Y31" s="524">
        <f t="shared" si="26"/>
        <v>0</v>
      </c>
      <c r="Z31" s="509">
        <f t="shared" si="27"/>
        <v>0</v>
      </c>
      <c r="AA31" s="509">
        <f t="shared" si="28"/>
        <v>0</v>
      </c>
      <c r="AB31" s="509">
        <f t="shared" si="30"/>
        <v>0</v>
      </c>
      <c r="AC31" s="509">
        <f t="shared" si="30"/>
        <v>0</v>
      </c>
      <c r="AD31" s="509">
        <f t="shared" si="30"/>
        <v>0</v>
      </c>
      <c r="AE31" s="509">
        <f t="shared" si="30"/>
        <v>0</v>
      </c>
      <c r="AF31" s="509">
        <f t="shared" si="31"/>
        <v>0</v>
      </c>
      <c r="AG31" s="509">
        <f t="shared" si="31"/>
        <v>0</v>
      </c>
      <c r="AH31" s="509">
        <f t="shared" si="31"/>
        <v>0</v>
      </c>
      <c r="AI31" s="509">
        <f t="shared" si="31"/>
        <v>0</v>
      </c>
      <c r="AJ31" s="8"/>
      <c r="AK31" s="8"/>
      <c r="AL31" s="8"/>
      <c r="AM31" s="8"/>
      <c r="AN31" s="8"/>
      <c r="AO31" s="8"/>
      <c r="AP31" s="8"/>
      <c r="AQ31" s="8"/>
      <c r="AR31" s="8"/>
      <c r="AS31" s="8"/>
      <c r="AT31" s="8"/>
      <c r="AU31" s="8"/>
    </row>
    <row r="32" spans="1:47" s="57" customFormat="1" ht="14.25" x14ac:dyDescent="0.2">
      <c r="A32" s="895" t="str">
        <f>'Build Main'!A74</f>
        <v>90 UNALLOCATED CONTINGENCY</v>
      </c>
      <c r="B32" s="896"/>
      <c r="C32" s="509">
        <f t="shared" si="17"/>
        <v>21717799.313573655</v>
      </c>
      <c r="D32" s="524"/>
      <c r="E32" s="237"/>
      <c r="F32" s="237"/>
      <c r="G32" s="237"/>
      <c r="H32" s="237"/>
      <c r="I32" s="237"/>
      <c r="J32" s="237"/>
      <c r="K32" s="237"/>
      <c r="L32" s="237"/>
      <c r="M32" s="237"/>
      <c r="N32" s="237"/>
      <c r="O32" s="237"/>
      <c r="P32" s="237"/>
      <c r="Q32" s="508">
        <f t="shared" si="18"/>
        <v>0</v>
      </c>
      <c r="R32" s="509">
        <f t="shared" si="19"/>
        <v>0</v>
      </c>
      <c r="S32" s="509">
        <f t="shared" si="20"/>
        <v>0</v>
      </c>
      <c r="T32" s="509">
        <f t="shared" si="21"/>
        <v>0</v>
      </c>
      <c r="U32" s="509">
        <f t="shared" si="22"/>
        <v>0</v>
      </c>
      <c r="V32" s="509">
        <f t="shared" si="23"/>
        <v>0</v>
      </c>
      <c r="W32" s="509">
        <f t="shared" si="24"/>
        <v>21717799.313573655</v>
      </c>
      <c r="X32" s="524">
        <f t="shared" si="25"/>
        <v>0</v>
      </c>
      <c r="Y32" s="524">
        <f t="shared" si="26"/>
        <v>0</v>
      </c>
      <c r="Z32" s="509">
        <f t="shared" si="27"/>
        <v>0</v>
      </c>
      <c r="AA32" s="509">
        <f t="shared" si="28"/>
        <v>0</v>
      </c>
      <c r="AB32" s="509">
        <f t="shared" si="30"/>
        <v>0</v>
      </c>
      <c r="AC32" s="509">
        <f t="shared" si="30"/>
        <v>0</v>
      </c>
      <c r="AD32" s="509">
        <f t="shared" si="30"/>
        <v>0</v>
      </c>
      <c r="AE32" s="509">
        <f t="shared" si="30"/>
        <v>0</v>
      </c>
      <c r="AF32" s="509">
        <f t="shared" si="31"/>
        <v>0</v>
      </c>
      <c r="AG32" s="509">
        <f t="shared" si="31"/>
        <v>0</v>
      </c>
      <c r="AH32" s="509">
        <f t="shared" si="31"/>
        <v>0</v>
      </c>
      <c r="AI32" s="509">
        <f t="shared" si="31"/>
        <v>0</v>
      </c>
      <c r="AJ32" s="8"/>
      <c r="AK32" s="8"/>
      <c r="AL32" s="8"/>
      <c r="AM32" s="8"/>
      <c r="AN32" s="8"/>
      <c r="AO32" s="8"/>
      <c r="AP32" s="8"/>
      <c r="AQ32" s="8"/>
      <c r="AR32" s="8"/>
      <c r="AS32" s="8"/>
      <c r="AT32" s="8"/>
      <c r="AU32" s="8"/>
    </row>
    <row r="33" spans="1:47" s="57" customFormat="1" ht="14.25" x14ac:dyDescent="0.2">
      <c r="A33" s="897" t="str">
        <f>'Build Main'!A76</f>
        <v>100  FINANCE CHARGES</v>
      </c>
      <c r="B33" s="898"/>
      <c r="C33" s="509">
        <f t="shared" si="17"/>
        <v>0</v>
      </c>
      <c r="D33" s="524"/>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8"/>
      <c r="AK33" s="8"/>
      <c r="AL33" s="8"/>
      <c r="AM33" s="8"/>
      <c r="AN33" s="8"/>
      <c r="AO33" s="8"/>
      <c r="AP33" s="8"/>
      <c r="AQ33" s="8"/>
      <c r="AR33" s="8"/>
      <c r="AS33" s="8"/>
      <c r="AT33" s="8"/>
      <c r="AU33" s="8"/>
    </row>
    <row r="34" spans="1:47" s="59" customFormat="1" ht="15" x14ac:dyDescent="0.2">
      <c r="A34" s="893" t="str">
        <f>'SCC Definitions'!A76:B76</f>
        <v>Total Project Cost (10 - 100)</v>
      </c>
      <c r="B34" s="894"/>
      <c r="C34" s="509">
        <f>SUM(C24:C33)</f>
        <v>249904595.81951162</v>
      </c>
      <c r="D34" s="525"/>
      <c r="E34" s="531">
        <f>SUM(E24:E33)</f>
        <v>0</v>
      </c>
      <c r="F34" s="531">
        <f t="shared" ref="F34:P34" si="32">SUM(F24:F33)</f>
        <v>0</v>
      </c>
      <c r="G34" s="531">
        <f>SUM(G24:G33)</f>
        <v>0</v>
      </c>
      <c r="H34" s="531">
        <f t="shared" si="32"/>
        <v>0</v>
      </c>
      <c r="I34" s="531">
        <f t="shared" si="32"/>
        <v>0</v>
      </c>
      <c r="J34" s="531">
        <f>SUM(J24:J33)</f>
        <v>0</v>
      </c>
      <c r="K34" s="531">
        <f t="shared" si="32"/>
        <v>0</v>
      </c>
      <c r="L34" s="531">
        <f t="shared" si="32"/>
        <v>0</v>
      </c>
      <c r="M34" s="531">
        <f t="shared" si="32"/>
        <v>0</v>
      </c>
      <c r="N34" s="531">
        <f t="shared" si="32"/>
        <v>0</v>
      </c>
      <c r="O34" s="531">
        <f t="shared" si="32"/>
        <v>1344011.71</v>
      </c>
      <c r="P34" s="531">
        <f t="shared" si="32"/>
        <v>2326930.06</v>
      </c>
      <c r="Q34" s="531">
        <f>SUM(Q24:Q33)</f>
        <v>7495695.8090000004</v>
      </c>
      <c r="R34" s="531">
        <f t="shared" ref="R34:AB34" si="33">SUM(R24:R33)</f>
        <v>7974779.5268499991</v>
      </c>
      <c r="S34" s="531">
        <f t="shared" si="33"/>
        <v>14798306.749303598</v>
      </c>
      <c r="T34" s="531">
        <f t="shared" si="33"/>
        <v>51748681.586054265</v>
      </c>
      <c r="U34" s="531">
        <f t="shared" si="33"/>
        <v>73262399.786019549</v>
      </c>
      <c r="V34" s="531">
        <f t="shared" si="33"/>
        <v>69235991.278710529</v>
      </c>
      <c r="W34" s="531">
        <f t="shared" si="33"/>
        <v>21717799.313573655</v>
      </c>
      <c r="X34" s="531">
        <f t="shared" si="33"/>
        <v>0</v>
      </c>
      <c r="Y34" s="531">
        <f t="shared" si="33"/>
        <v>0</v>
      </c>
      <c r="Z34" s="531">
        <f t="shared" si="33"/>
        <v>0</v>
      </c>
      <c r="AA34" s="531">
        <f t="shared" si="33"/>
        <v>0</v>
      </c>
      <c r="AB34" s="531">
        <f t="shared" si="33"/>
        <v>0</v>
      </c>
      <c r="AC34" s="531">
        <f t="shared" ref="AC34:AI34" si="34">SUM(AC24:AC33)</f>
        <v>0</v>
      </c>
      <c r="AD34" s="531">
        <f t="shared" si="34"/>
        <v>0</v>
      </c>
      <c r="AE34" s="531">
        <f t="shared" si="34"/>
        <v>0</v>
      </c>
      <c r="AF34" s="531">
        <f t="shared" si="34"/>
        <v>0</v>
      </c>
      <c r="AG34" s="531">
        <f t="shared" si="34"/>
        <v>0</v>
      </c>
      <c r="AH34" s="531">
        <f t="shared" si="34"/>
        <v>0</v>
      </c>
      <c r="AI34" s="531">
        <f t="shared" si="34"/>
        <v>0</v>
      </c>
      <c r="AJ34" s="153"/>
      <c r="AK34" s="153"/>
      <c r="AL34" s="153"/>
      <c r="AM34" s="153"/>
      <c r="AN34" s="153"/>
      <c r="AO34" s="153"/>
      <c r="AP34" s="153"/>
      <c r="AQ34" s="153"/>
      <c r="AR34" s="153"/>
      <c r="AS34" s="153"/>
      <c r="AT34" s="153"/>
      <c r="AU34" s="153"/>
    </row>
    <row r="35" spans="1:47" s="60" customFormat="1" ht="12" x14ac:dyDescent="0.2">
      <c r="A35" s="27"/>
      <c r="B35" s="27"/>
      <c r="D35" s="38"/>
      <c r="E35" s="27"/>
      <c r="F35" s="27"/>
      <c r="G35" s="27"/>
      <c r="H35" s="27"/>
      <c r="I35" s="27"/>
      <c r="J35" s="27"/>
      <c r="K35" s="27"/>
      <c r="L35" s="27"/>
      <c r="M35" s="27"/>
      <c r="N35" s="27"/>
      <c r="O35" s="27"/>
      <c r="P35" s="38"/>
      <c r="Q35" s="38"/>
      <c r="R35" s="38"/>
      <c r="S35" s="38"/>
      <c r="T35" s="38"/>
      <c r="U35" s="38"/>
      <c r="V35" s="38"/>
      <c r="W35" s="38"/>
      <c r="X35" s="145"/>
      <c r="Y35" s="145"/>
      <c r="Z35" s="148"/>
      <c r="AA35" s="148"/>
      <c r="AB35" s="148"/>
      <c r="AC35" s="148"/>
      <c r="AD35" s="148"/>
      <c r="AE35" s="148"/>
      <c r="AF35" s="144"/>
      <c r="AG35" s="144"/>
      <c r="AH35" s="144"/>
      <c r="AI35" s="144"/>
      <c r="AJ35" s="144"/>
      <c r="AK35" s="144"/>
      <c r="AL35" s="144"/>
      <c r="AM35" s="144"/>
      <c r="AN35" s="144"/>
      <c r="AO35" s="144"/>
      <c r="AP35" s="144"/>
      <c r="AQ35" s="144"/>
      <c r="AR35" s="144"/>
      <c r="AS35" s="144"/>
      <c r="AT35" s="144"/>
      <c r="AU35" s="144"/>
    </row>
    <row r="36" spans="1:47" s="60" customFormat="1" ht="12" x14ac:dyDescent="0.2">
      <c r="A36" s="27"/>
      <c r="B36" s="27"/>
      <c r="D36" s="38"/>
      <c r="E36" s="27"/>
      <c r="F36" s="27"/>
      <c r="G36" s="27"/>
      <c r="H36" s="27"/>
      <c r="I36" s="27"/>
      <c r="J36" s="27"/>
      <c r="K36" s="27"/>
      <c r="L36" s="27"/>
      <c r="M36" s="27"/>
      <c r="N36" s="27"/>
      <c r="O36" s="27"/>
      <c r="P36" s="38"/>
      <c r="Q36" s="38"/>
      <c r="R36" s="38"/>
      <c r="S36" s="38"/>
      <c r="T36" s="38"/>
      <c r="U36" s="38"/>
      <c r="V36" s="38"/>
      <c r="W36" s="38"/>
      <c r="X36" s="145"/>
      <c r="Y36" s="145"/>
      <c r="Z36" s="148"/>
      <c r="AA36" s="148"/>
      <c r="AB36" s="148"/>
      <c r="AC36" s="148"/>
      <c r="AD36" s="148"/>
      <c r="AE36" s="148"/>
      <c r="AF36" s="144"/>
      <c r="AG36" s="144"/>
      <c r="AH36" s="144"/>
      <c r="AI36" s="144"/>
      <c r="AJ36" s="144"/>
      <c r="AK36" s="144"/>
      <c r="AL36" s="144"/>
      <c r="AM36" s="144"/>
      <c r="AN36" s="144"/>
      <c r="AO36" s="144"/>
      <c r="AP36" s="144"/>
      <c r="AQ36" s="144"/>
      <c r="AR36" s="144"/>
      <c r="AS36" s="144"/>
      <c r="AT36" s="144"/>
      <c r="AU36" s="144"/>
    </row>
    <row r="37" spans="1:47" s="60" customFormat="1" ht="12" x14ac:dyDescent="0.2">
      <c r="A37" s="27"/>
      <c r="B37" s="27"/>
      <c r="D37" s="38"/>
      <c r="E37" s="27"/>
      <c r="F37" s="27"/>
      <c r="G37" s="27"/>
      <c r="H37" s="27"/>
      <c r="I37" s="27"/>
      <c r="J37" s="27"/>
      <c r="K37" s="27"/>
      <c r="L37" s="27"/>
      <c r="M37" s="27"/>
      <c r="N37" s="27"/>
      <c r="O37" s="27"/>
      <c r="P37" s="38"/>
      <c r="Q37" s="38"/>
      <c r="R37" s="38"/>
      <c r="S37" s="38"/>
      <c r="T37" s="38"/>
      <c r="U37" s="38"/>
      <c r="V37" s="38"/>
      <c r="W37" s="38"/>
      <c r="X37" s="145"/>
      <c r="Y37" s="145"/>
      <c r="Z37" s="148"/>
      <c r="AA37" s="148"/>
      <c r="AB37" s="148"/>
      <c r="AC37" s="148"/>
      <c r="AD37" s="148"/>
      <c r="AE37" s="148"/>
      <c r="AF37" s="144"/>
      <c r="AG37" s="144"/>
      <c r="AH37" s="144"/>
      <c r="AI37" s="144"/>
      <c r="AJ37" s="144"/>
      <c r="AK37" s="144"/>
      <c r="AL37" s="144"/>
      <c r="AM37" s="144"/>
      <c r="AN37" s="144"/>
      <c r="AO37" s="144"/>
      <c r="AP37" s="144"/>
      <c r="AQ37" s="144"/>
      <c r="AR37" s="144"/>
      <c r="AS37" s="144"/>
      <c r="AT37" s="144"/>
      <c r="AU37" s="144"/>
    </row>
    <row r="38" spans="1:47" s="60" customFormat="1" ht="12" x14ac:dyDescent="0.2">
      <c r="A38" s="27"/>
      <c r="B38" s="27"/>
      <c r="D38" s="38"/>
      <c r="E38" s="27"/>
      <c r="F38" s="27"/>
      <c r="G38" s="27"/>
      <c r="H38" s="27"/>
      <c r="I38" s="27"/>
      <c r="J38" s="27"/>
      <c r="K38" s="27"/>
      <c r="L38" s="27"/>
      <c r="M38" s="27"/>
      <c r="N38" s="27"/>
      <c r="O38" s="27"/>
      <c r="P38" s="38"/>
      <c r="Q38" s="38"/>
      <c r="R38" s="38"/>
      <c r="S38" s="38"/>
      <c r="T38" s="38"/>
      <c r="U38" s="38"/>
      <c r="V38" s="38"/>
      <c r="W38" s="38"/>
      <c r="X38" s="145"/>
      <c r="Y38" s="145"/>
      <c r="Z38" s="148"/>
      <c r="AA38" s="148"/>
      <c r="AB38" s="148"/>
      <c r="AC38" s="148"/>
      <c r="AD38" s="148"/>
      <c r="AE38" s="148"/>
      <c r="AF38" s="144"/>
      <c r="AG38" s="144"/>
      <c r="AH38" s="144"/>
      <c r="AI38" s="144"/>
      <c r="AJ38" s="144"/>
      <c r="AK38" s="144"/>
      <c r="AL38" s="144"/>
      <c r="AM38" s="144"/>
      <c r="AN38" s="144"/>
      <c r="AO38" s="144"/>
      <c r="AP38" s="144"/>
      <c r="AQ38" s="144"/>
      <c r="AR38" s="144"/>
      <c r="AS38" s="144"/>
      <c r="AT38" s="144"/>
      <c r="AU38" s="144"/>
    </row>
    <row r="39" spans="1:47" s="60" customFormat="1" ht="12" x14ac:dyDescent="0.2">
      <c r="A39" s="27"/>
      <c r="B39" s="27"/>
      <c r="D39" s="38"/>
      <c r="E39" s="27"/>
      <c r="F39" s="27"/>
      <c r="G39" s="27"/>
      <c r="H39" s="27"/>
      <c r="I39" s="27"/>
      <c r="J39" s="27"/>
      <c r="K39" s="27"/>
      <c r="L39" s="27"/>
      <c r="M39" s="27"/>
      <c r="N39" s="27"/>
      <c r="O39" s="27"/>
      <c r="P39" s="38"/>
      <c r="Q39" s="38"/>
      <c r="R39" s="38"/>
      <c r="S39" s="38"/>
      <c r="T39" s="38"/>
      <c r="U39" s="38"/>
      <c r="V39" s="38"/>
      <c r="W39" s="38"/>
      <c r="X39" s="145"/>
      <c r="Y39" s="145"/>
      <c r="Z39" s="148"/>
      <c r="AA39" s="148"/>
      <c r="AB39" s="148"/>
      <c r="AC39" s="148"/>
      <c r="AD39" s="148"/>
      <c r="AE39" s="148"/>
      <c r="AF39" s="144"/>
      <c r="AG39" s="144"/>
      <c r="AH39" s="144"/>
      <c r="AI39" s="144"/>
      <c r="AJ39" s="144"/>
      <c r="AK39" s="144"/>
      <c r="AL39" s="144"/>
      <c r="AM39" s="144"/>
      <c r="AN39" s="144"/>
      <c r="AO39" s="144"/>
      <c r="AP39" s="144"/>
      <c r="AQ39" s="144"/>
      <c r="AR39" s="144"/>
      <c r="AS39" s="144"/>
      <c r="AT39" s="144"/>
      <c r="AU39" s="144"/>
    </row>
    <row r="40" spans="1:47" s="60" customFormat="1" ht="12" x14ac:dyDescent="0.2">
      <c r="A40" s="27"/>
      <c r="B40" s="27"/>
      <c r="D40" s="38"/>
      <c r="E40" s="27"/>
      <c r="F40" s="27"/>
      <c r="G40" s="27"/>
      <c r="H40" s="27"/>
      <c r="I40" s="27"/>
      <c r="J40" s="27"/>
      <c r="K40" s="27"/>
      <c r="L40" s="27"/>
      <c r="M40" s="27"/>
      <c r="N40" s="27"/>
      <c r="O40" s="27"/>
      <c r="P40" s="822"/>
      <c r="Q40" s="38"/>
      <c r="R40" s="38"/>
      <c r="S40" s="38"/>
      <c r="T40" s="38"/>
      <c r="U40" s="38"/>
      <c r="V40" s="38"/>
      <c r="W40" s="38"/>
      <c r="X40" s="145"/>
      <c r="Y40" s="145"/>
      <c r="Z40" s="148"/>
      <c r="AA40" s="148"/>
      <c r="AB40" s="148"/>
      <c r="AC40" s="148"/>
      <c r="AD40" s="148"/>
      <c r="AE40" s="148"/>
      <c r="AF40" s="144"/>
      <c r="AG40" s="144"/>
      <c r="AH40" s="144"/>
      <c r="AI40" s="144"/>
      <c r="AJ40" s="144"/>
      <c r="AK40" s="144"/>
      <c r="AL40" s="144"/>
      <c r="AM40" s="144"/>
      <c r="AN40" s="144"/>
      <c r="AO40" s="144"/>
      <c r="AP40" s="144"/>
      <c r="AQ40" s="144"/>
      <c r="AR40" s="144"/>
      <c r="AS40" s="144"/>
      <c r="AT40" s="144"/>
      <c r="AU40" s="144"/>
    </row>
    <row r="41" spans="1:47" s="60" customFormat="1" ht="12" x14ac:dyDescent="0.2">
      <c r="A41" s="27"/>
      <c r="B41" s="27"/>
      <c r="D41" s="38"/>
      <c r="E41" s="27"/>
      <c r="F41" s="27"/>
      <c r="G41" s="27"/>
      <c r="H41" s="27"/>
      <c r="I41" s="27"/>
      <c r="J41" s="27"/>
      <c r="K41" s="27"/>
      <c r="L41" s="27"/>
      <c r="M41" s="27"/>
      <c r="N41" s="27"/>
      <c r="O41" s="27"/>
      <c r="P41" s="38"/>
      <c r="Q41" s="38"/>
      <c r="R41" s="38"/>
      <c r="S41" s="38"/>
      <c r="T41" s="38"/>
      <c r="U41" s="38"/>
      <c r="V41" s="38"/>
      <c r="W41" s="38"/>
      <c r="X41" s="145"/>
      <c r="Y41" s="145"/>
      <c r="Z41" s="148"/>
      <c r="AA41" s="148"/>
      <c r="AB41" s="148"/>
      <c r="AC41" s="148"/>
      <c r="AD41" s="148"/>
      <c r="AE41" s="148"/>
      <c r="AF41" s="144"/>
      <c r="AG41" s="144"/>
      <c r="AH41" s="144"/>
      <c r="AI41" s="144"/>
      <c r="AJ41" s="144"/>
      <c r="AK41" s="144"/>
      <c r="AL41" s="144"/>
      <c r="AM41" s="144"/>
      <c r="AN41" s="144"/>
      <c r="AO41" s="144"/>
      <c r="AP41" s="144"/>
      <c r="AQ41" s="144"/>
      <c r="AR41" s="144"/>
      <c r="AS41" s="144"/>
      <c r="AT41" s="144"/>
      <c r="AU41" s="144"/>
    </row>
    <row r="42" spans="1:47" s="60" customFormat="1" ht="12" x14ac:dyDescent="0.2">
      <c r="A42" s="27"/>
      <c r="B42" s="27"/>
      <c r="D42" s="38"/>
      <c r="E42" s="27"/>
      <c r="F42" s="27"/>
      <c r="G42" s="27"/>
      <c r="H42" s="27"/>
      <c r="I42" s="27"/>
      <c r="J42" s="27"/>
      <c r="K42" s="27"/>
      <c r="L42" s="27"/>
      <c r="M42" s="27"/>
      <c r="N42" s="27"/>
      <c r="O42" s="27"/>
      <c r="P42" s="38"/>
      <c r="Q42" s="38"/>
      <c r="R42" s="38"/>
      <c r="S42" s="38"/>
      <c r="T42" s="38"/>
      <c r="U42" s="38"/>
      <c r="V42" s="38"/>
      <c r="W42" s="38"/>
      <c r="X42" s="145"/>
      <c r="Y42" s="145"/>
      <c r="Z42" s="148"/>
      <c r="AA42" s="148"/>
      <c r="AB42" s="148"/>
      <c r="AC42" s="148"/>
      <c r="AD42" s="148"/>
      <c r="AE42" s="148"/>
      <c r="AF42" s="144"/>
      <c r="AG42" s="144"/>
      <c r="AH42" s="144"/>
      <c r="AI42" s="144"/>
      <c r="AJ42" s="144"/>
      <c r="AK42" s="144"/>
      <c r="AL42" s="144"/>
      <c r="AM42" s="144"/>
      <c r="AN42" s="144"/>
      <c r="AO42" s="144"/>
      <c r="AP42" s="144"/>
      <c r="AQ42" s="144"/>
      <c r="AR42" s="144"/>
      <c r="AS42" s="144"/>
      <c r="AT42" s="144"/>
      <c r="AU42" s="144"/>
    </row>
    <row r="43" spans="1:47" s="60" customFormat="1" ht="12" x14ac:dyDescent="0.2">
      <c r="A43" s="27"/>
      <c r="B43" s="27"/>
      <c r="D43" s="38"/>
      <c r="E43" s="27"/>
      <c r="F43" s="27"/>
      <c r="G43" s="27"/>
      <c r="H43" s="27"/>
      <c r="I43" s="27"/>
      <c r="J43" s="27"/>
      <c r="K43" s="27"/>
      <c r="L43" s="27"/>
      <c r="M43" s="27"/>
      <c r="N43" s="27"/>
      <c r="O43" s="27"/>
      <c r="P43" s="38"/>
      <c r="Q43" s="38"/>
      <c r="R43" s="38"/>
      <c r="S43" s="38"/>
      <c r="T43" s="38"/>
      <c r="U43" s="38"/>
      <c r="V43" s="38"/>
      <c r="W43" s="38"/>
      <c r="X43" s="145"/>
      <c r="Y43" s="145"/>
      <c r="Z43" s="148"/>
      <c r="AA43" s="148"/>
      <c r="AB43" s="148"/>
      <c r="AC43" s="148"/>
      <c r="AD43" s="148"/>
      <c r="AE43" s="148"/>
      <c r="AF43" s="144"/>
      <c r="AG43" s="144"/>
      <c r="AH43" s="144"/>
      <c r="AI43" s="144"/>
      <c r="AJ43" s="144"/>
      <c r="AK43" s="144"/>
      <c r="AL43" s="144"/>
      <c r="AM43" s="144"/>
      <c r="AN43" s="144"/>
      <c r="AO43" s="144"/>
      <c r="AP43" s="144"/>
      <c r="AQ43" s="144"/>
      <c r="AR43" s="144"/>
      <c r="AS43" s="144"/>
      <c r="AT43" s="144"/>
      <c r="AU43" s="144"/>
    </row>
    <row r="44" spans="1:47" s="60" customFormat="1" ht="12" x14ac:dyDescent="0.2">
      <c r="A44" s="27"/>
      <c r="B44" s="27"/>
      <c r="D44" s="38"/>
      <c r="E44" s="27"/>
      <c r="F44" s="27"/>
      <c r="G44" s="27"/>
      <c r="H44" s="27"/>
      <c r="I44" s="27"/>
      <c r="J44" s="27"/>
      <c r="K44" s="27"/>
      <c r="L44" s="27"/>
      <c r="M44" s="27"/>
      <c r="N44" s="27"/>
      <c r="O44" s="27"/>
      <c r="P44" s="38"/>
      <c r="Q44" s="38"/>
      <c r="R44" s="38"/>
      <c r="S44" s="38"/>
      <c r="T44" s="38"/>
      <c r="U44" s="38"/>
      <c r="V44" s="38"/>
      <c r="W44" s="38"/>
      <c r="X44" s="145"/>
      <c r="Y44" s="145"/>
      <c r="Z44" s="148"/>
      <c r="AA44" s="148"/>
      <c r="AB44" s="148"/>
      <c r="AC44" s="148"/>
      <c r="AD44" s="148"/>
      <c r="AE44" s="148"/>
      <c r="AF44" s="144"/>
      <c r="AG44" s="144"/>
      <c r="AH44" s="144"/>
      <c r="AI44" s="144"/>
      <c r="AJ44" s="144"/>
      <c r="AK44" s="144"/>
      <c r="AL44" s="144"/>
      <c r="AM44" s="144"/>
      <c r="AN44" s="144"/>
      <c r="AO44" s="144"/>
      <c r="AP44" s="144"/>
      <c r="AQ44" s="144"/>
      <c r="AR44" s="144"/>
      <c r="AS44" s="144"/>
      <c r="AT44" s="144"/>
      <c r="AU44" s="144"/>
    </row>
    <row r="45" spans="1:47" s="60" customFormat="1" ht="12" x14ac:dyDescent="0.2">
      <c r="A45" s="27"/>
      <c r="B45" s="27"/>
      <c r="D45" s="38"/>
      <c r="E45" s="27"/>
      <c r="F45" s="27"/>
      <c r="G45" s="27"/>
      <c r="H45" s="27"/>
      <c r="I45" s="27"/>
      <c r="J45" s="27"/>
      <c r="K45" s="27"/>
      <c r="L45" s="27"/>
      <c r="M45" s="27"/>
      <c r="N45" s="27"/>
      <c r="O45" s="27"/>
      <c r="P45" s="38"/>
      <c r="Q45" s="38"/>
      <c r="R45" s="38"/>
      <c r="S45" s="38"/>
      <c r="T45" s="38"/>
      <c r="U45" s="38"/>
      <c r="V45" s="38"/>
      <c r="W45" s="38"/>
      <c r="X45" s="145"/>
      <c r="Y45" s="145"/>
      <c r="Z45" s="148"/>
      <c r="AA45" s="148"/>
      <c r="AB45" s="148"/>
      <c r="AC45" s="148"/>
      <c r="AD45" s="148"/>
      <c r="AE45" s="148"/>
      <c r="AF45" s="144"/>
      <c r="AG45" s="144"/>
      <c r="AH45" s="144"/>
      <c r="AI45" s="144"/>
      <c r="AJ45" s="144"/>
      <c r="AK45" s="144"/>
      <c r="AL45" s="144"/>
      <c r="AM45" s="144"/>
      <c r="AN45" s="144"/>
      <c r="AO45" s="144"/>
      <c r="AP45" s="144"/>
      <c r="AQ45" s="144"/>
      <c r="AR45" s="144"/>
      <c r="AS45" s="144"/>
      <c r="AT45" s="144"/>
      <c r="AU45" s="144"/>
    </row>
    <row r="46" spans="1:47" s="60" customFormat="1" ht="12" x14ac:dyDescent="0.2">
      <c r="A46" s="27"/>
      <c r="B46" s="27"/>
      <c r="D46" s="38"/>
      <c r="E46" s="27"/>
      <c r="F46" s="27"/>
      <c r="G46" s="27"/>
      <c r="H46" s="27"/>
      <c r="I46" s="27"/>
      <c r="J46" s="27"/>
      <c r="K46" s="27"/>
      <c r="L46" s="27"/>
      <c r="M46" s="27"/>
      <c r="N46" s="27"/>
      <c r="O46" s="27"/>
      <c r="P46" s="38"/>
      <c r="Q46" s="38"/>
      <c r="R46" s="38"/>
      <c r="S46" s="38"/>
      <c r="T46" s="38"/>
      <c r="U46" s="38"/>
      <c r="V46" s="38"/>
      <c r="W46" s="38"/>
      <c r="X46" s="145"/>
      <c r="Y46" s="145"/>
      <c r="Z46" s="148"/>
      <c r="AA46" s="148"/>
      <c r="AB46" s="148"/>
      <c r="AC46" s="148"/>
      <c r="AD46" s="148"/>
      <c r="AE46" s="148"/>
      <c r="AF46" s="144"/>
      <c r="AG46" s="144"/>
      <c r="AH46" s="144"/>
      <c r="AI46" s="144"/>
      <c r="AJ46" s="144"/>
      <c r="AK46" s="144"/>
      <c r="AL46" s="144"/>
      <c r="AM46" s="144"/>
      <c r="AN46" s="144"/>
      <c r="AO46" s="144"/>
      <c r="AP46" s="144"/>
      <c r="AQ46" s="144"/>
      <c r="AR46" s="144"/>
      <c r="AS46" s="144"/>
      <c r="AT46" s="144"/>
      <c r="AU46" s="144"/>
    </row>
    <row r="47" spans="1:47" s="60" customFormat="1" ht="12" x14ac:dyDescent="0.2">
      <c r="A47" s="27"/>
      <c r="B47" s="27"/>
      <c r="D47" s="38"/>
      <c r="E47" s="27"/>
      <c r="F47" s="27"/>
      <c r="G47" s="27"/>
      <c r="H47" s="27"/>
      <c r="I47" s="27"/>
      <c r="J47" s="27"/>
      <c r="K47" s="27"/>
      <c r="L47" s="27"/>
      <c r="M47" s="27"/>
      <c r="N47" s="27"/>
      <c r="O47" s="27"/>
      <c r="P47" s="38"/>
      <c r="Q47" s="38"/>
      <c r="R47" s="38"/>
      <c r="S47" s="38"/>
      <c r="T47" s="38"/>
      <c r="U47" s="38"/>
      <c r="V47" s="38"/>
      <c r="W47" s="38"/>
      <c r="X47" s="145"/>
      <c r="Y47" s="145"/>
      <c r="Z47" s="148"/>
      <c r="AA47" s="148"/>
      <c r="AB47" s="148"/>
      <c r="AC47" s="148"/>
      <c r="AD47" s="148"/>
      <c r="AE47" s="148"/>
      <c r="AF47" s="144"/>
      <c r="AG47" s="144"/>
      <c r="AH47" s="144"/>
      <c r="AI47" s="144"/>
      <c r="AJ47" s="144"/>
      <c r="AK47" s="144"/>
      <c r="AL47" s="144"/>
      <c r="AM47" s="144"/>
      <c r="AN47" s="144"/>
      <c r="AO47" s="144"/>
      <c r="AP47" s="144"/>
      <c r="AQ47" s="144"/>
      <c r="AR47" s="144"/>
      <c r="AS47" s="144"/>
      <c r="AT47" s="144"/>
      <c r="AU47" s="144"/>
    </row>
    <row r="48" spans="1:47" s="60" customFormat="1" ht="12" x14ac:dyDescent="0.2">
      <c r="A48" s="27"/>
      <c r="B48" s="27"/>
      <c r="D48" s="38"/>
      <c r="E48" s="27"/>
      <c r="F48" s="27"/>
      <c r="G48" s="27"/>
      <c r="H48" s="27"/>
      <c r="I48" s="27"/>
      <c r="J48" s="27"/>
      <c r="K48" s="27"/>
      <c r="L48" s="27"/>
      <c r="M48" s="27"/>
      <c r="N48" s="27"/>
      <c r="O48" s="27"/>
      <c r="P48" s="38"/>
      <c r="Q48" s="38"/>
      <c r="R48" s="38"/>
      <c r="S48" s="38"/>
      <c r="T48" s="38"/>
      <c r="U48" s="38"/>
      <c r="V48" s="38"/>
      <c r="W48" s="38"/>
      <c r="X48" s="145"/>
      <c r="Y48" s="145"/>
      <c r="Z48" s="148"/>
      <c r="AA48" s="148"/>
      <c r="AB48" s="148"/>
      <c r="AC48" s="148"/>
      <c r="AD48" s="148"/>
      <c r="AE48" s="148"/>
      <c r="AF48" s="144"/>
      <c r="AG48" s="144"/>
      <c r="AH48" s="144"/>
      <c r="AI48" s="144"/>
      <c r="AJ48" s="144"/>
      <c r="AK48" s="144"/>
      <c r="AL48" s="144"/>
      <c r="AM48" s="144"/>
      <c r="AN48" s="144"/>
      <c r="AO48" s="144"/>
      <c r="AP48" s="144"/>
      <c r="AQ48" s="144"/>
      <c r="AR48" s="144"/>
      <c r="AS48" s="144"/>
      <c r="AT48" s="144"/>
      <c r="AU48" s="144"/>
    </row>
    <row r="49" spans="1:47" s="60" customFormat="1" ht="12" x14ac:dyDescent="0.2">
      <c r="A49" s="27"/>
      <c r="B49" s="27"/>
      <c r="D49" s="38"/>
      <c r="E49" s="27"/>
      <c r="F49" s="27"/>
      <c r="G49" s="27"/>
      <c r="H49" s="27"/>
      <c r="I49" s="27"/>
      <c r="J49" s="27"/>
      <c r="K49" s="27"/>
      <c r="L49" s="27"/>
      <c r="M49" s="27"/>
      <c r="N49" s="27"/>
      <c r="O49" s="27"/>
      <c r="P49" s="38"/>
      <c r="Q49" s="38"/>
      <c r="R49" s="38"/>
      <c r="S49" s="38"/>
      <c r="T49" s="38"/>
      <c r="U49" s="38"/>
      <c r="V49" s="38"/>
      <c r="W49" s="38"/>
      <c r="X49" s="145"/>
      <c r="Y49" s="145"/>
      <c r="Z49" s="148"/>
      <c r="AA49" s="148"/>
      <c r="AB49" s="148"/>
      <c r="AC49" s="148"/>
      <c r="AD49" s="148"/>
      <c r="AE49" s="148"/>
      <c r="AF49" s="144"/>
      <c r="AG49" s="144"/>
      <c r="AH49" s="144"/>
      <c r="AI49" s="144"/>
      <c r="AJ49" s="144"/>
      <c r="AK49" s="144"/>
      <c r="AL49" s="144"/>
      <c r="AM49" s="144"/>
      <c r="AN49" s="144"/>
      <c r="AO49" s="144"/>
      <c r="AP49" s="144"/>
      <c r="AQ49" s="144"/>
      <c r="AR49" s="144"/>
      <c r="AS49" s="144"/>
      <c r="AT49" s="144"/>
      <c r="AU49" s="144"/>
    </row>
    <row r="50" spans="1:47" s="60" customFormat="1" ht="12" x14ac:dyDescent="0.2">
      <c r="A50" s="27"/>
      <c r="B50" s="27"/>
      <c r="D50" s="38"/>
      <c r="E50" s="27"/>
      <c r="F50" s="27"/>
      <c r="G50" s="27"/>
      <c r="H50" s="27"/>
      <c r="I50" s="27"/>
      <c r="J50" s="27"/>
      <c r="K50" s="27"/>
      <c r="L50" s="27"/>
      <c r="M50" s="27"/>
      <c r="N50" s="27"/>
      <c r="O50" s="27"/>
      <c r="P50" s="38"/>
      <c r="Q50" s="38"/>
      <c r="R50" s="38"/>
      <c r="S50" s="38"/>
      <c r="T50" s="38"/>
      <c r="U50" s="38"/>
      <c r="V50" s="38"/>
      <c r="W50" s="38"/>
      <c r="X50" s="145"/>
      <c r="Y50" s="145"/>
      <c r="Z50" s="148"/>
      <c r="AA50" s="148"/>
      <c r="AB50" s="148"/>
      <c r="AC50" s="148"/>
      <c r="AD50" s="148"/>
      <c r="AE50" s="148"/>
      <c r="AF50" s="144"/>
      <c r="AG50" s="144"/>
      <c r="AH50" s="144"/>
      <c r="AI50" s="144"/>
      <c r="AJ50" s="144"/>
      <c r="AK50" s="144"/>
      <c r="AL50" s="144"/>
      <c r="AM50" s="144"/>
      <c r="AN50" s="144"/>
      <c r="AO50" s="144"/>
      <c r="AP50" s="144"/>
      <c r="AQ50" s="144"/>
      <c r="AR50" s="144"/>
      <c r="AS50" s="144"/>
      <c r="AT50" s="144"/>
      <c r="AU50" s="144"/>
    </row>
    <row r="51" spans="1:47" s="60" customFormat="1" ht="12" x14ac:dyDescent="0.2">
      <c r="A51" s="27"/>
      <c r="B51" s="27"/>
      <c r="D51" s="38"/>
      <c r="E51" s="27"/>
      <c r="F51" s="27"/>
      <c r="G51" s="27"/>
      <c r="H51" s="27"/>
      <c r="I51" s="27"/>
      <c r="J51" s="27"/>
      <c r="K51" s="27"/>
      <c r="L51" s="27"/>
      <c r="M51" s="27"/>
      <c r="N51" s="27"/>
      <c r="O51" s="27"/>
      <c r="P51" s="38"/>
      <c r="Q51" s="38"/>
      <c r="R51" s="38"/>
      <c r="S51" s="38"/>
      <c r="T51" s="38"/>
      <c r="U51" s="38"/>
      <c r="V51" s="38"/>
      <c r="W51" s="38"/>
      <c r="X51" s="145"/>
      <c r="Y51" s="145"/>
      <c r="Z51" s="148"/>
      <c r="AA51" s="148"/>
      <c r="AB51" s="148"/>
      <c r="AC51" s="148"/>
      <c r="AD51" s="148"/>
      <c r="AE51" s="148"/>
      <c r="AF51" s="144"/>
      <c r="AG51" s="144"/>
      <c r="AH51" s="144"/>
      <c r="AI51" s="144"/>
      <c r="AJ51" s="144"/>
      <c r="AK51" s="144"/>
      <c r="AL51" s="144"/>
      <c r="AM51" s="144"/>
      <c r="AN51" s="144"/>
      <c r="AO51" s="144"/>
      <c r="AP51" s="144"/>
      <c r="AQ51" s="144"/>
      <c r="AR51" s="144"/>
      <c r="AS51" s="144"/>
      <c r="AT51" s="144"/>
      <c r="AU51" s="144"/>
    </row>
    <row r="52" spans="1:47" s="60" customFormat="1" ht="12" x14ac:dyDescent="0.2">
      <c r="A52" s="27"/>
      <c r="B52" s="27"/>
      <c r="D52" s="38"/>
      <c r="E52" s="27"/>
      <c r="F52" s="27"/>
      <c r="G52" s="27"/>
      <c r="H52" s="27"/>
      <c r="I52" s="27"/>
      <c r="J52" s="27"/>
      <c r="K52" s="27"/>
      <c r="L52" s="27"/>
      <c r="M52" s="27"/>
      <c r="N52" s="27"/>
      <c r="O52" s="27"/>
      <c r="P52" s="38"/>
      <c r="Q52" s="38"/>
      <c r="R52" s="38"/>
      <c r="S52" s="38"/>
      <c r="T52" s="38"/>
      <c r="U52" s="38"/>
      <c r="V52" s="38"/>
      <c r="W52" s="38"/>
      <c r="X52" s="145"/>
      <c r="Y52" s="145"/>
      <c r="Z52" s="148"/>
      <c r="AA52" s="148"/>
      <c r="AB52" s="148"/>
      <c r="AC52" s="148"/>
      <c r="AD52" s="148"/>
      <c r="AE52" s="148"/>
      <c r="AF52" s="144"/>
      <c r="AG52" s="144"/>
      <c r="AH52" s="144"/>
      <c r="AI52" s="144"/>
      <c r="AJ52" s="144"/>
      <c r="AK52" s="144"/>
      <c r="AL52" s="144"/>
      <c r="AM52" s="144"/>
      <c r="AN52" s="144"/>
      <c r="AO52" s="144"/>
      <c r="AP52" s="144"/>
      <c r="AQ52" s="144"/>
      <c r="AR52" s="144"/>
      <c r="AS52" s="144"/>
      <c r="AT52" s="144"/>
      <c r="AU52" s="144"/>
    </row>
    <row r="53" spans="1:47" s="60" customFormat="1" ht="12" x14ac:dyDescent="0.2">
      <c r="A53" s="27"/>
      <c r="B53" s="27"/>
      <c r="D53" s="38"/>
      <c r="E53" s="27"/>
      <c r="F53" s="27"/>
      <c r="G53" s="27"/>
      <c r="H53" s="27"/>
      <c r="I53" s="27"/>
      <c r="J53" s="27"/>
      <c r="K53" s="27"/>
      <c r="L53" s="27"/>
      <c r="M53" s="27"/>
      <c r="N53" s="27"/>
      <c r="O53" s="27"/>
      <c r="P53" s="38"/>
      <c r="Q53" s="38"/>
      <c r="R53" s="38"/>
      <c r="S53" s="38"/>
      <c r="T53" s="38"/>
      <c r="U53" s="38"/>
      <c r="V53" s="38"/>
      <c r="W53" s="38"/>
      <c r="X53" s="145"/>
      <c r="Y53" s="145"/>
      <c r="Z53" s="148"/>
      <c r="AA53" s="148"/>
      <c r="AB53" s="148"/>
      <c r="AC53" s="148"/>
      <c r="AD53" s="148"/>
      <c r="AE53" s="148"/>
      <c r="AF53" s="144"/>
      <c r="AG53" s="144"/>
      <c r="AH53" s="144"/>
      <c r="AI53" s="144"/>
      <c r="AJ53" s="144"/>
      <c r="AK53" s="144"/>
      <c r="AL53" s="144"/>
      <c r="AM53" s="144"/>
      <c r="AN53" s="144"/>
      <c r="AO53" s="144"/>
      <c r="AP53" s="144"/>
      <c r="AQ53" s="144"/>
      <c r="AR53" s="144"/>
      <c r="AS53" s="144"/>
      <c r="AT53" s="144"/>
      <c r="AU53" s="144"/>
    </row>
    <row r="54" spans="1:47" s="57" customFormat="1" ht="14.25" x14ac:dyDescent="0.2">
      <c r="A54" s="18"/>
      <c r="B54" s="18"/>
      <c r="D54" s="39"/>
      <c r="E54" s="18"/>
      <c r="F54" s="18"/>
      <c r="G54" s="18"/>
      <c r="H54" s="18"/>
      <c r="I54" s="18"/>
      <c r="J54" s="18"/>
      <c r="K54" s="18"/>
      <c r="L54" s="18"/>
      <c r="M54" s="18"/>
      <c r="N54" s="18"/>
      <c r="O54" s="18"/>
      <c r="P54" s="39"/>
      <c r="Q54" s="39"/>
      <c r="R54" s="39"/>
      <c r="S54" s="39"/>
      <c r="T54" s="39"/>
      <c r="U54" s="39"/>
      <c r="V54" s="39"/>
      <c r="W54" s="39"/>
      <c r="X54" s="146"/>
      <c r="Y54" s="146"/>
      <c r="Z54" s="149"/>
      <c r="AA54" s="149"/>
      <c r="AB54" s="149"/>
      <c r="AC54" s="149"/>
      <c r="AD54" s="149"/>
      <c r="AE54" s="149"/>
      <c r="AF54" s="8"/>
      <c r="AG54" s="8"/>
      <c r="AH54" s="8"/>
      <c r="AI54" s="8"/>
      <c r="AJ54" s="8"/>
      <c r="AK54" s="8"/>
      <c r="AL54" s="8"/>
      <c r="AM54" s="8"/>
      <c r="AN54" s="8"/>
      <c r="AO54" s="8"/>
      <c r="AP54" s="8"/>
      <c r="AQ54" s="8"/>
      <c r="AR54" s="8"/>
      <c r="AS54" s="8"/>
      <c r="AT54" s="8"/>
      <c r="AU54" s="8"/>
    </row>
    <row r="55" spans="1:47" s="57" customFormat="1" ht="14.25" x14ac:dyDescent="0.2">
      <c r="A55" s="18"/>
      <c r="B55" s="18"/>
      <c r="D55" s="39"/>
      <c r="E55" s="18"/>
      <c r="F55" s="18"/>
      <c r="G55" s="18"/>
      <c r="H55" s="18"/>
      <c r="I55" s="18"/>
      <c r="J55" s="18"/>
      <c r="K55" s="18"/>
      <c r="L55" s="18"/>
      <c r="M55" s="18"/>
      <c r="N55" s="18"/>
      <c r="O55" s="18"/>
      <c r="P55" s="39"/>
      <c r="Q55" s="39"/>
      <c r="R55" s="39"/>
      <c r="S55" s="39"/>
      <c r="T55" s="39"/>
      <c r="U55" s="39"/>
      <c r="V55" s="39"/>
      <c r="W55" s="39"/>
      <c r="X55" s="146"/>
      <c r="Y55" s="146"/>
      <c r="Z55" s="149"/>
      <c r="AA55" s="149"/>
      <c r="AB55" s="149"/>
      <c r="AC55" s="149"/>
      <c r="AD55" s="149"/>
      <c r="AE55" s="149"/>
      <c r="AF55" s="8"/>
      <c r="AG55" s="8"/>
      <c r="AH55" s="8"/>
      <c r="AI55" s="8"/>
      <c r="AJ55" s="8"/>
      <c r="AK55" s="8"/>
      <c r="AL55" s="8"/>
      <c r="AM55" s="8"/>
      <c r="AN55" s="8"/>
      <c r="AO55" s="8"/>
      <c r="AP55" s="8"/>
      <c r="AQ55" s="8"/>
      <c r="AR55" s="8"/>
      <c r="AS55" s="8"/>
      <c r="AT55" s="8"/>
      <c r="AU55" s="8"/>
    </row>
    <row r="56" spans="1:47" s="57" customFormat="1" ht="14.25" x14ac:dyDescent="0.2">
      <c r="A56" s="18"/>
      <c r="B56" s="18"/>
      <c r="D56" s="39"/>
      <c r="E56" s="18"/>
      <c r="F56" s="18"/>
      <c r="G56" s="18"/>
      <c r="H56" s="18"/>
      <c r="I56" s="18"/>
      <c r="J56" s="18"/>
      <c r="K56" s="18"/>
      <c r="L56" s="18"/>
      <c r="M56" s="18"/>
      <c r="N56" s="18"/>
      <c r="O56" s="18"/>
      <c r="P56" s="39"/>
      <c r="Q56" s="39"/>
      <c r="R56" s="39"/>
      <c r="S56" s="39"/>
      <c r="T56" s="39"/>
      <c r="U56" s="39"/>
      <c r="V56" s="39"/>
      <c r="W56" s="39"/>
      <c r="X56" s="146"/>
      <c r="Y56" s="146"/>
      <c r="Z56" s="149"/>
      <c r="AA56" s="149"/>
      <c r="AB56" s="149"/>
      <c r="AC56" s="149"/>
      <c r="AD56" s="149"/>
      <c r="AE56" s="149"/>
      <c r="AF56" s="8"/>
      <c r="AG56" s="8"/>
      <c r="AH56" s="8"/>
      <c r="AI56" s="8"/>
      <c r="AJ56" s="8"/>
      <c r="AK56" s="8"/>
      <c r="AL56" s="8"/>
      <c r="AM56" s="8"/>
      <c r="AN56" s="8"/>
      <c r="AO56" s="8"/>
      <c r="AP56" s="8"/>
      <c r="AQ56" s="8"/>
      <c r="AR56" s="8"/>
      <c r="AS56" s="8"/>
      <c r="AT56" s="8"/>
      <c r="AU56" s="8"/>
    </row>
    <row r="57" spans="1:47" s="57" customFormat="1" ht="14.25" x14ac:dyDescent="0.2">
      <c r="A57" s="18"/>
      <c r="B57" s="18"/>
      <c r="D57" s="39"/>
      <c r="E57" s="18"/>
      <c r="F57" s="18"/>
      <c r="G57" s="18"/>
      <c r="H57" s="18"/>
      <c r="I57" s="18"/>
      <c r="J57" s="18"/>
      <c r="K57" s="18"/>
      <c r="L57" s="18"/>
      <c r="M57" s="18"/>
      <c r="N57" s="18"/>
      <c r="O57" s="18"/>
      <c r="P57" s="39"/>
      <c r="Q57" s="39"/>
      <c r="R57" s="39"/>
      <c r="S57" s="39"/>
      <c r="T57" s="39"/>
      <c r="U57" s="39"/>
      <c r="V57" s="39"/>
      <c r="W57" s="39"/>
      <c r="X57" s="146"/>
      <c r="Y57" s="146"/>
      <c r="Z57" s="149"/>
      <c r="AA57" s="149"/>
      <c r="AB57" s="149"/>
      <c r="AC57" s="149"/>
      <c r="AD57" s="149"/>
      <c r="AE57" s="149"/>
      <c r="AF57" s="8"/>
      <c r="AG57" s="8"/>
      <c r="AH57" s="8"/>
      <c r="AI57" s="8"/>
      <c r="AJ57" s="8"/>
      <c r="AK57" s="8"/>
      <c r="AL57" s="8"/>
      <c r="AM57" s="8"/>
      <c r="AN57" s="8"/>
      <c r="AO57" s="8"/>
      <c r="AP57" s="8"/>
      <c r="AQ57" s="8"/>
      <c r="AR57" s="8"/>
      <c r="AS57" s="8"/>
      <c r="AT57" s="8"/>
      <c r="AU57" s="8"/>
    </row>
    <row r="58" spans="1:47" s="57" customFormat="1" ht="14.25" x14ac:dyDescent="0.2">
      <c r="A58" s="18"/>
      <c r="B58" s="18"/>
      <c r="D58" s="39"/>
      <c r="E58" s="18"/>
      <c r="F58" s="18"/>
      <c r="G58" s="18"/>
      <c r="H58" s="18"/>
      <c r="I58" s="18"/>
      <c r="J58" s="18"/>
      <c r="K58" s="18"/>
      <c r="L58" s="18"/>
      <c r="M58" s="18"/>
      <c r="N58" s="18"/>
      <c r="O58" s="18"/>
      <c r="P58" s="39"/>
      <c r="Q58" s="39"/>
      <c r="R58" s="39"/>
      <c r="S58" s="39"/>
      <c r="T58" s="39"/>
      <c r="U58" s="39"/>
      <c r="V58" s="39"/>
      <c r="W58" s="39"/>
      <c r="X58" s="146"/>
      <c r="Y58" s="146"/>
      <c r="Z58" s="149"/>
      <c r="AA58" s="149"/>
      <c r="AB58" s="149"/>
      <c r="AC58" s="149"/>
      <c r="AD58" s="149"/>
      <c r="AE58" s="149"/>
      <c r="AF58" s="8"/>
      <c r="AG58" s="8"/>
      <c r="AH58" s="8"/>
      <c r="AI58" s="8"/>
      <c r="AJ58" s="8"/>
      <c r="AK58" s="8"/>
      <c r="AL58" s="8"/>
      <c r="AM58" s="8"/>
      <c r="AN58" s="8"/>
      <c r="AO58" s="8"/>
      <c r="AP58" s="8"/>
      <c r="AQ58" s="8"/>
      <c r="AR58" s="8"/>
      <c r="AS58" s="8"/>
      <c r="AT58" s="8"/>
      <c r="AU58" s="8"/>
    </row>
    <row r="59" spans="1:47" s="57" customFormat="1" ht="14.25" x14ac:dyDescent="0.2">
      <c r="A59" s="18"/>
      <c r="B59" s="18"/>
      <c r="D59" s="39"/>
      <c r="E59" s="18"/>
      <c r="F59" s="18"/>
      <c r="G59" s="18"/>
      <c r="H59" s="18"/>
      <c r="I59" s="18"/>
      <c r="J59" s="18"/>
      <c r="K59" s="18"/>
      <c r="L59" s="18"/>
      <c r="M59" s="18"/>
      <c r="N59" s="18"/>
      <c r="O59" s="18"/>
      <c r="P59" s="39"/>
      <c r="Q59" s="39"/>
      <c r="R59" s="39"/>
      <c r="S59" s="39"/>
      <c r="T59" s="39"/>
      <c r="U59" s="39"/>
      <c r="V59" s="39"/>
      <c r="W59" s="39"/>
      <c r="X59" s="146"/>
      <c r="Y59" s="146"/>
      <c r="Z59" s="149"/>
      <c r="AA59" s="149"/>
      <c r="AB59" s="149"/>
      <c r="AC59" s="149"/>
      <c r="AD59" s="149"/>
      <c r="AE59" s="149"/>
      <c r="AF59" s="8"/>
      <c r="AG59" s="8"/>
      <c r="AH59" s="8"/>
      <c r="AI59" s="8"/>
      <c r="AJ59" s="8"/>
      <c r="AK59" s="8"/>
      <c r="AL59" s="8"/>
      <c r="AM59" s="8"/>
      <c r="AN59" s="8"/>
      <c r="AO59" s="8"/>
      <c r="AP59" s="8"/>
      <c r="AQ59" s="8"/>
      <c r="AR59" s="8"/>
      <c r="AS59" s="8"/>
      <c r="AT59" s="8"/>
      <c r="AU59" s="8"/>
    </row>
    <row r="60" spans="1:47" s="57" customFormat="1" ht="14.25" x14ac:dyDescent="0.2">
      <c r="A60" s="18"/>
      <c r="B60" s="18"/>
      <c r="D60" s="39"/>
      <c r="E60" s="18"/>
      <c r="F60" s="18"/>
      <c r="G60" s="18"/>
      <c r="H60" s="18"/>
      <c r="I60" s="18"/>
      <c r="J60" s="18"/>
      <c r="K60" s="18"/>
      <c r="L60" s="18"/>
      <c r="M60" s="18"/>
      <c r="N60" s="18"/>
      <c r="O60" s="18"/>
      <c r="P60" s="39"/>
      <c r="Q60" s="39"/>
      <c r="R60" s="39"/>
      <c r="S60" s="39"/>
      <c r="T60" s="39"/>
      <c r="U60" s="39"/>
      <c r="V60" s="39"/>
      <c r="W60" s="39"/>
      <c r="X60" s="146"/>
      <c r="Y60" s="146"/>
      <c r="Z60" s="149"/>
      <c r="AA60" s="149"/>
      <c r="AB60" s="149"/>
      <c r="AC60" s="149"/>
      <c r="AD60" s="149"/>
      <c r="AE60" s="149"/>
      <c r="AF60" s="8"/>
      <c r="AG60" s="8"/>
      <c r="AH60" s="8"/>
      <c r="AI60" s="8"/>
      <c r="AJ60" s="8"/>
      <c r="AK60" s="8"/>
      <c r="AL60" s="8"/>
      <c r="AM60" s="8"/>
      <c r="AN60" s="8"/>
      <c r="AO60" s="8"/>
      <c r="AP60" s="8"/>
      <c r="AQ60" s="8"/>
      <c r="AR60" s="8"/>
      <c r="AS60" s="8"/>
      <c r="AT60" s="8"/>
      <c r="AU60" s="8"/>
    </row>
    <row r="61" spans="1:47" s="57" customFormat="1" ht="14.25" x14ac:dyDescent="0.2">
      <c r="A61" s="18"/>
      <c r="B61" s="18"/>
      <c r="D61" s="39"/>
      <c r="E61" s="18"/>
      <c r="F61" s="18"/>
      <c r="G61" s="18"/>
      <c r="H61" s="18"/>
      <c r="I61" s="18"/>
      <c r="J61" s="18"/>
      <c r="K61" s="18"/>
      <c r="L61" s="18"/>
      <c r="M61" s="18"/>
      <c r="N61" s="18"/>
      <c r="O61" s="18"/>
      <c r="P61" s="39"/>
      <c r="Q61" s="39"/>
      <c r="R61" s="39"/>
      <c r="S61" s="39"/>
      <c r="T61" s="39"/>
      <c r="U61" s="39"/>
      <c r="V61" s="39"/>
      <c r="W61" s="39"/>
      <c r="X61" s="146"/>
      <c r="Y61" s="146"/>
      <c r="Z61" s="149"/>
      <c r="AA61" s="149"/>
      <c r="AB61" s="149"/>
      <c r="AC61" s="149"/>
      <c r="AD61" s="149"/>
      <c r="AE61" s="149"/>
      <c r="AF61" s="8"/>
      <c r="AG61" s="8"/>
      <c r="AH61" s="8"/>
      <c r="AI61" s="8"/>
      <c r="AJ61" s="8"/>
      <c r="AK61" s="8"/>
      <c r="AL61" s="8"/>
      <c r="AM61" s="8"/>
      <c r="AN61" s="8"/>
      <c r="AO61" s="8"/>
      <c r="AP61" s="8"/>
      <c r="AQ61" s="8"/>
      <c r="AR61" s="8"/>
      <c r="AS61" s="8"/>
      <c r="AT61" s="8"/>
      <c r="AU61" s="8"/>
    </row>
    <row r="62" spans="1:47" s="57" customFormat="1" ht="14.25" x14ac:dyDescent="0.2">
      <c r="A62" s="18"/>
      <c r="B62" s="18"/>
      <c r="D62" s="39"/>
      <c r="E62" s="18"/>
      <c r="F62" s="18"/>
      <c r="G62" s="18"/>
      <c r="H62" s="18"/>
      <c r="I62" s="18"/>
      <c r="J62" s="18"/>
      <c r="K62" s="18"/>
      <c r="L62" s="18"/>
      <c r="M62" s="18"/>
      <c r="N62" s="18"/>
      <c r="O62" s="18"/>
      <c r="P62" s="39"/>
      <c r="Q62" s="39"/>
      <c r="R62" s="39"/>
      <c r="S62" s="39"/>
      <c r="T62" s="39"/>
      <c r="U62" s="39"/>
      <c r="V62" s="39"/>
      <c r="W62" s="39"/>
      <c r="X62" s="146"/>
      <c r="Y62" s="146"/>
      <c r="Z62" s="149"/>
      <c r="AA62" s="149"/>
      <c r="AB62" s="149"/>
      <c r="AC62" s="149"/>
      <c r="AD62" s="149"/>
      <c r="AE62" s="149"/>
      <c r="AF62" s="8"/>
      <c r="AG62" s="8"/>
      <c r="AH62" s="8"/>
      <c r="AI62" s="8"/>
      <c r="AJ62" s="8"/>
      <c r="AK62" s="8"/>
      <c r="AL62" s="8"/>
      <c r="AM62" s="8"/>
      <c r="AN62" s="8"/>
      <c r="AO62" s="8"/>
      <c r="AP62" s="8"/>
      <c r="AQ62" s="8"/>
      <c r="AR62" s="8"/>
      <c r="AS62" s="8"/>
      <c r="AT62" s="8"/>
      <c r="AU62" s="8"/>
    </row>
    <row r="63" spans="1:47" s="57" customFormat="1" ht="14.25" x14ac:dyDescent="0.2">
      <c r="A63" s="18"/>
      <c r="B63" s="18"/>
      <c r="D63" s="39"/>
      <c r="E63" s="18"/>
      <c r="F63" s="18"/>
      <c r="G63" s="18"/>
      <c r="H63" s="18"/>
      <c r="I63" s="18"/>
      <c r="J63" s="18"/>
      <c r="K63" s="18"/>
      <c r="L63" s="18"/>
      <c r="M63" s="18"/>
      <c r="N63" s="18"/>
      <c r="O63" s="18"/>
      <c r="P63" s="39"/>
      <c r="Q63" s="39"/>
      <c r="R63" s="39"/>
      <c r="S63" s="39"/>
      <c r="T63" s="39"/>
      <c r="U63" s="39"/>
      <c r="V63" s="39"/>
      <c r="W63" s="39"/>
      <c r="X63" s="146"/>
      <c r="Y63" s="146"/>
      <c r="Z63" s="149"/>
      <c r="AA63" s="149"/>
      <c r="AB63" s="149"/>
      <c r="AC63" s="149"/>
      <c r="AD63" s="149"/>
      <c r="AE63" s="149"/>
      <c r="AF63" s="8"/>
      <c r="AG63" s="8"/>
      <c r="AH63" s="8"/>
      <c r="AI63" s="8"/>
      <c r="AJ63" s="8"/>
      <c r="AK63" s="8"/>
      <c r="AL63" s="8"/>
      <c r="AM63" s="8"/>
      <c r="AN63" s="8"/>
      <c r="AO63" s="8"/>
      <c r="AP63" s="8"/>
      <c r="AQ63" s="8"/>
      <c r="AR63" s="8"/>
      <c r="AS63" s="8"/>
      <c r="AT63" s="8"/>
      <c r="AU63" s="8"/>
    </row>
    <row r="64" spans="1:47" s="57" customFormat="1" ht="14.25" x14ac:dyDescent="0.2">
      <c r="A64" s="18"/>
      <c r="B64" s="18"/>
      <c r="D64" s="39"/>
      <c r="E64" s="18"/>
      <c r="F64" s="18"/>
      <c r="G64" s="18"/>
      <c r="H64" s="18"/>
      <c r="I64" s="18"/>
      <c r="J64" s="18"/>
      <c r="K64" s="18"/>
      <c r="L64" s="18"/>
      <c r="M64" s="18"/>
      <c r="N64" s="18"/>
      <c r="O64" s="18"/>
      <c r="P64" s="39"/>
      <c r="Q64" s="39"/>
      <c r="R64" s="39"/>
      <c r="S64" s="39"/>
      <c r="T64" s="39"/>
      <c r="U64" s="39"/>
      <c r="V64" s="39"/>
      <c r="W64" s="39"/>
      <c r="X64" s="146"/>
      <c r="Y64" s="146"/>
      <c r="Z64" s="149"/>
      <c r="AA64" s="149"/>
      <c r="AB64" s="149"/>
      <c r="AC64" s="149"/>
      <c r="AD64" s="149"/>
      <c r="AE64" s="149"/>
      <c r="AF64" s="8"/>
      <c r="AG64" s="8"/>
      <c r="AH64" s="8"/>
      <c r="AI64" s="8"/>
      <c r="AJ64" s="8"/>
      <c r="AK64" s="8"/>
      <c r="AL64" s="8"/>
      <c r="AM64" s="8"/>
      <c r="AN64" s="8"/>
      <c r="AO64" s="8"/>
      <c r="AP64" s="8"/>
      <c r="AQ64" s="8"/>
      <c r="AR64" s="8"/>
      <c r="AS64" s="8"/>
      <c r="AT64" s="8"/>
      <c r="AU64" s="8"/>
    </row>
    <row r="65" spans="1:47" s="57" customFormat="1" ht="14.25" x14ac:dyDescent="0.2">
      <c r="A65" s="18"/>
      <c r="B65" s="18"/>
      <c r="D65" s="39"/>
      <c r="E65" s="18"/>
      <c r="F65" s="18"/>
      <c r="G65" s="18"/>
      <c r="H65" s="18"/>
      <c r="I65" s="18"/>
      <c r="J65" s="18"/>
      <c r="K65" s="18"/>
      <c r="L65" s="18"/>
      <c r="M65" s="18"/>
      <c r="N65" s="18"/>
      <c r="O65" s="18"/>
      <c r="P65" s="39"/>
      <c r="Q65" s="39"/>
      <c r="R65" s="39"/>
      <c r="S65" s="39"/>
      <c r="T65" s="39"/>
      <c r="U65" s="39"/>
      <c r="V65" s="39"/>
      <c r="W65" s="39"/>
      <c r="X65" s="146"/>
      <c r="Y65" s="146"/>
      <c r="Z65" s="149"/>
      <c r="AA65" s="149"/>
      <c r="AB65" s="149"/>
      <c r="AC65" s="149"/>
      <c r="AD65" s="149"/>
      <c r="AE65" s="149"/>
      <c r="AF65" s="8"/>
      <c r="AG65" s="8"/>
      <c r="AH65" s="8"/>
      <c r="AI65" s="8"/>
      <c r="AJ65" s="8"/>
      <c r="AK65" s="8"/>
      <c r="AL65" s="8"/>
      <c r="AM65" s="8"/>
      <c r="AN65" s="8"/>
      <c r="AO65" s="8"/>
      <c r="AP65" s="8"/>
      <c r="AQ65" s="8"/>
      <c r="AR65" s="8"/>
      <c r="AS65" s="8"/>
      <c r="AT65" s="8"/>
      <c r="AU65" s="8"/>
    </row>
    <row r="66" spans="1:47" s="57" customFormat="1" ht="14.25" x14ac:dyDescent="0.2">
      <c r="A66" s="18"/>
      <c r="B66" s="18"/>
      <c r="D66" s="39"/>
      <c r="E66" s="18"/>
      <c r="F66" s="18"/>
      <c r="G66" s="18"/>
      <c r="H66" s="18"/>
      <c r="I66" s="18"/>
      <c r="J66" s="18"/>
      <c r="K66" s="18"/>
      <c r="L66" s="18"/>
      <c r="M66" s="18"/>
      <c r="N66" s="18"/>
      <c r="O66" s="18"/>
      <c r="P66" s="39"/>
      <c r="Q66" s="39"/>
      <c r="R66" s="39"/>
      <c r="S66" s="39"/>
      <c r="T66" s="39"/>
      <c r="U66" s="39"/>
      <c r="V66" s="39"/>
      <c r="W66" s="39"/>
      <c r="X66" s="146"/>
      <c r="Y66" s="146"/>
      <c r="Z66" s="149"/>
      <c r="AA66" s="149"/>
      <c r="AB66" s="149"/>
      <c r="AC66" s="149"/>
      <c r="AD66" s="149"/>
      <c r="AE66" s="149"/>
      <c r="AF66" s="8"/>
      <c r="AG66" s="8"/>
      <c r="AH66" s="8"/>
      <c r="AI66" s="8"/>
      <c r="AJ66" s="8"/>
      <c r="AK66" s="8"/>
      <c r="AL66" s="8"/>
      <c r="AM66" s="8"/>
      <c r="AN66" s="8"/>
      <c r="AO66" s="8"/>
      <c r="AP66" s="8"/>
      <c r="AQ66" s="8"/>
      <c r="AR66" s="8"/>
      <c r="AS66" s="8"/>
      <c r="AT66" s="8"/>
      <c r="AU66" s="8"/>
    </row>
    <row r="67" spans="1:47" s="57" customFormat="1" ht="14.25" x14ac:dyDescent="0.2">
      <c r="A67" s="18"/>
      <c r="B67" s="18"/>
      <c r="D67" s="39"/>
      <c r="E67" s="18"/>
      <c r="F67" s="18"/>
      <c r="G67" s="18"/>
      <c r="H67" s="18"/>
      <c r="I67" s="18"/>
      <c r="J67" s="18"/>
      <c r="K67" s="18"/>
      <c r="L67" s="18"/>
      <c r="M67" s="18"/>
      <c r="N67" s="18"/>
      <c r="O67" s="18"/>
      <c r="P67" s="39"/>
      <c r="Q67" s="39"/>
      <c r="R67" s="39"/>
      <c r="S67" s="39"/>
      <c r="T67" s="39"/>
      <c r="U67" s="39"/>
      <c r="V67" s="39"/>
      <c r="W67" s="39"/>
      <c r="X67" s="146"/>
      <c r="Y67" s="146"/>
      <c r="Z67" s="149"/>
      <c r="AA67" s="149"/>
      <c r="AB67" s="149"/>
      <c r="AC67" s="149"/>
      <c r="AD67" s="149"/>
      <c r="AE67" s="149"/>
      <c r="AF67" s="8"/>
      <c r="AG67" s="8"/>
      <c r="AH67" s="8"/>
      <c r="AI67" s="8"/>
      <c r="AJ67" s="8"/>
      <c r="AK67" s="8"/>
      <c r="AL67" s="8"/>
      <c r="AM67" s="8"/>
      <c r="AN67" s="8"/>
      <c r="AO67" s="8"/>
      <c r="AP67" s="8"/>
      <c r="AQ67" s="8"/>
      <c r="AR67" s="8"/>
      <c r="AS67" s="8"/>
      <c r="AT67" s="8"/>
      <c r="AU67" s="8"/>
    </row>
    <row r="68" spans="1:47" s="57" customFormat="1" ht="14.25" x14ac:dyDescent="0.2">
      <c r="A68" s="18"/>
      <c r="B68" s="18"/>
      <c r="D68" s="39"/>
      <c r="E68" s="18"/>
      <c r="F68" s="18"/>
      <c r="G68" s="18"/>
      <c r="H68" s="18"/>
      <c r="I68" s="18"/>
      <c r="J68" s="18"/>
      <c r="K68" s="18"/>
      <c r="L68" s="18"/>
      <c r="M68" s="18"/>
      <c r="N68" s="18"/>
      <c r="O68" s="18"/>
      <c r="P68" s="39"/>
      <c r="Q68" s="39"/>
      <c r="R68" s="39"/>
      <c r="S68" s="39"/>
      <c r="T68" s="39"/>
      <c r="U68" s="39"/>
      <c r="V68" s="39"/>
      <c r="W68" s="39"/>
      <c r="X68" s="146"/>
      <c r="Y68" s="146"/>
      <c r="Z68" s="149"/>
      <c r="AA68" s="149"/>
      <c r="AB68" s="149"/>
      <c r="AC68" s="149"/>
      <c r="AD68" s="149"/>
      <c r="AE68" s="149"/>
      <c r="AF68" s="8"/>
      <c r="AG68" s="8"/>
      <c r="AH68" s="8"/>
      <c r="AI68" s="8"/>
      <c r="AJ68" s="8"/>
      <c r="AK68" s="8"/>
      <c r="AL68" s="8"/>
      <c r="AM68" s="8"/>
      <c r="AN68" s="8"/>
      <c r="AO68" s="8"/>
      <c r="AP68" s="8"/>
      <c r="AQ68" s="8"/>
      <c r="AR68" s="8"/>
      <c r="AS68" s="8"/>
      <c r="AT68" s="8"/>
      <c r="AU68" s="8"/>
    </row>
    <row r="69" spans="1:47" s="57" customFormat="1" ht="14.25" x14ac:dyDescent="0.2">
      <c r="A69" s="18"/>
      <c r="B69" s="18"/>
      <c r="D69" s="39"/>
      <c r="E69" s="18"/>
      <c r="F69" s="18"/>
      <c r="G69" s="18"/>
      <c r="H69" s="18"/>
      <c r="I69" s="18"/>
      <c r="J69" s="18"/>
      <c r="K69" s="18"/>
      <c r="L69" s="18"/>
      <c r="M69" s="18"/>
      <c r="N69" s="18"/>
      <c r="O69" s="18"/>
      <c r="P69" s="39"/>
      <c r="Q69" s="39"/>
      <c r="R69" s="39"/>
      <c r="S69" s="39"/>
      <c r="T69" s="39"/>
      <c r="U69" s="39"/>
      <c r="V69" s="39"/>
      <c r="W69" s="39"/>
      <c r="X69" s="146"/>
      <c r="Y69" s="146"/>
      <c r="Z69" s="149"/>
      <c r="AA69" s="149"/>
      <c r="AB69" s="149"/>
      <c r="AC69" s="149"/>
      <c r="AD69" s="149"/>
      <c r="AE69" s="149"/>
      <c r="AF69" s="8"/>
      <c r="AG69" s="8"/>
      <c r="AH69" s="8"/>
      <c r="AI69" s="8"/>
      <c r="AJ69" s="8"/>
      <c r="AK69" s="8"/>
      <c r="AL69" s="8"/>
      <c r="AM69" s="8"/>
      <c r="AN69" s="8"/>
      <c r="AO69" s="8"/>
      <c r="AP69" s="8"/>
      <c r="AQ69" s="8"/>
      <c r="AR69" s="8"/>
      <c r="AS69" s="8"/>
      <c r="AT69" s="8"/>
      <c r="AU69" s="8"/>
    </row>
    <row r="70" spans="1:47" s="57" customFormat="1" ht="14.25" x14ac:dyDescent="0.2">
      <c r="A70" s="18"/>
      <c r="B70" s="18"/>
      <c r="D70" s="39"/>
      <c r="E70" s="18"/>
      <c r="F70" s="18"/>
      <c r="G70" s="18"/>
      <c r="H70" s="18"/>
      <c r="I70" s="18"/>
      <c r="J70" s="18"/>
      <c r="K70" s="18"/>
      <c r="L70" s="18"/>
      <c r="M70" s="18"/>
      <c r="N70" s="18"/>
      <c r="O70" s="18"/>
      <c r="P70" s="39"/>
      <c r="Q70" s="39"/>
      <c r="R70" s="39"/>
      <c r="S70" s="39"/>
      <c r="T70" s="39"/>
      <c r="U70" s="39"/>
      <c r="V70" s="39"/>
      <c r="W70" s="39"/>
      <c r="X70" s="146"/>
      <c r="Y70" s="146"/>
      <c r="Z70" s="149"/>
      <c r="AA70" s="149"/>
      <c r="AB70" s="149"/>
      <c r="AC70" s="149"/>
      <c r="AD70" s="149"/>
      <c r="AE70" s="149"/>
      <c r="AF70" s="8"/>
      <c r="AG70" s="8"/>
      <c r="AH70" s="8"/>
      <c r="AI70" s="8"/>
      <c r="AJ70" s="8"/>
      <c r="AK70" s="8"/>
      <c r="AL70" s="8"/>
      <c r="AM70" s="8"/>
      <c r="AN70" s="8"/>
      <c r="AO70" s="8"/>
      <c r="AP70" s="8"/>
      <c r="AQ70" s="8"/>
      <c r="AR70" s="8"/>
      <c r="AS70" s="8"/>
      <c r="AT70" s="8"/>
      <c r="AU70" s="8"/>
    </row>
    <row r="71" spans="1:47" s="57" customFormat="1" ht="14.25" x14ac:dyDescent="0.2">
      <c r="A71" s="18"/>
      <c r="B71" s="18"/>
      <c r="D71" s="39"/>
      <c r="E71" s="18"/>
      <c r="F71" s="18"/>
      <c r="G71" s="18"/>
      <c r="H71" s="18"/>
      <c r="I71" s="18"/>
      <c r="J71" s="18"/>
      <c r="K71" s="18"/>
      <c r="L71" s="18"/>
      <c r="M71" s="18"/>
      <c r="N71" s="18"/>
      <c r="O71" s="18"/>
      <c r="P71" s="39"/>
      <c r="Q71" s="39"/>
      <c r="R71" s="39"/>
      <c r="S71" s="39"/>
      <c r="T71" s="39"/>
      <c r="U71" s="39"/>
      <c r="V71" s="39"/>
      <c r="W71" s="39"/>
      <c r="X71" s="146"/>
      <c r="Y71" s="146"/>
      <c r="Z71" s="149"/>
      <c r="AA71" s="149"/>
      <c r="AB71" s="149"/>
      <c r="AC71" s="149"/>
      <c r="AD71" s="149"/>
      <c r="AE71" s="149"/>
      <c r="AF71" s="8"/>
      <c r="AG71" s="8"/>
      <c r="AH71" s="8"/>
      <c r="AI71" s="8"/>
      <c r="AJ71" s="8"/>
      <c r="AK71" s="8"/>
      <c r="AL71" s="8"/>
      <c r="AM71" s="8"/>
      <c r="AN71" s="8"/>
      <c r="AO71" s="8"/>
      <c r="AP71" s="8"/>
      <c r="AQ71" s="8"/>
      <c r="AR71" s="8"/>
      <c r="AS71" s="8"/>
      <c r="AT71" s="8"/>
      <c r="AU71" s="8"/>
    </row>
    <row r="72" spans="1:47" s="57" customFormat="1" ht="14.25" x14ac:dyDescent="0.2">
      <c r="A72" s="18"/>
      <c r="B72" s="18"/>
      <c r="D72" s="39"/>
      <c r="E72" s="18"/>
      <c r="F72" s="18"/>
      <c r="G72" s="18"/>
      <c r="H72" s="18"/>
      <c r="I72" s="18"/>
      <c r="J72" s="18"/>
      <c r="K72" s="18"/>
      <c r="L72" s="18"/>
      <c r="M72" s="18"/>
      <c r="N72" s="18"/>
      <c r="O72" s="18"/>
      <c r="P72" s="39"/>
      <c r="Q72" s="39"/>
      <c r="R72" s="39"/>
      <c r="S72" s="39"/>
      <c r="T72" s="39"/>
      <c r="U72" s="39"/>
      <c r="V72" s="39"/>
      <c r="W72" s="39"/>
      <c r="X72" s="146"/>
      <c r="Y72" s="146"/>
      <c r="Z72" s="149"/>
      <c r="AA72" s="149"/>
      <c r="AB72" s="149"/>
      <c r="AC72" s="149"/>
      <c r="AD72" s="149"/>
      <c r="AE72" s="149"/>
      <c r="AF72" s="8"/>
      <c r="AG72" s="8"/>
      <c r="AH72" s="8"/>
      <c r="AI72" s="8"/>
      <c r="AJ72" s="8"/>
      <c r="AK72" s="8"/>
      <c r="AL72" s="8"/>
      <c r="AM72" s="8"/>
      <c r="AN72" s="8"/>
      <c r="AO72" s="8"/>
      <c r="AP72" s="8"/>
      <c r="AQ72" s="8"/>
      <c r="AR72" s="8"/>
      <c r="AS72" s="8"/>
      <c r="AT72" s="8"/>
      <c r="AU72" s="8"/>
    </row>
    <row r="73" spans="1:47" s="57" customFormat="1" ht="14.25" x14ac:dyDescent="0.2">
      <c r="A73" s="18"/>
      <c r="B73" s="18"/>
      <c r="D73" s="39"/>
      <c r="E73" s="18"/>
      <c r="F73" s="18"/>
      <c r="G73" s="18"/>
      <c r="H73" s="18"/>
      <c r="I73" s="18"/>
      <c r="J73" s="18"/>
      <c r="K73" s="18"/>
      <c r="L73" s="18"/>
      <c r="M73" s="18"/>
      <c r="N73" s="18"/>
      <c r="O73" s="18"/>
      <c r="P73" s="39"/>
      <c r="Q73" s="39"/>
      <c r="R73" s="39"/>
      <c r="S73" s="39"/>
      <c r="T73" s="39"/>
      <c r="U73" s="39"/>
      <c r="V73" s="39"/>
      <c r="W73" s="39"/>
      <c r="X73" s="146"/>
      <c r="Y73" s="146"/>
      <c r="Z73" s="149"/>
      <c r="AA73" s="149"/>
      <c r="AB73" s="149"/>
      <c r="AC73" s="149"/>
      <c r="AD73" s="149"/>
      <c r="AE73" s="149"/>
      <c r="AF73" s="8"/>
      <c r="AG73" s="8"/>
      <c r="AH73" s="8"/>
      <c r="AI73" s="8"/>
      <c r="AJ73" s="8"/>
      <c r="AK73" s="8"/>
      <c r="AL73" s="8"/>
      <c r="AM73" s="8"/>
      <c r="AN73" s="8"/>
      <c r="AO73" s="8"/>
      <c r="AP73" s="8"/>
      <c r="AQ73" s="8"/>
      <c r="AR73" s="8"/>
      <c r="AS73" s="8"/>
      <c r="AT73" s="8"/>
      <c r="AU73" s="8"/>
    </row>
    <row r="74" spans="1:47" s="57" customFormat="1" ht="14.25" x14ac:dyDescent="0.2">
      <c r="A74" s="18"/>
      <c r="B74" s="18"/>
      <c r="D74" s="39"/>
      <c r="E74" s="18"/>
      <c r="F74" s="18"/>
      <c r="G74" s="18"/>
      <c r="H74" s="18"/>
      <c r="I74" s="18"/>
      <c r="J74" s="18"/>
      <c r="K74" s="18"/>
      <c r="L74" s="18"/>
      <c r="M74" s="18"/>
      <c r="N74" s="18"/>
      <c r="O74" s="18"/>
      <c r="P74" s="39"/>
      <c r="Q74" s="39"/>
      <c r="R74" s="39"/>
      <c r="S74" s="39"/>
      <c r="T74" s="39"/>
      <c r="U74" s="39"/>
      <c r="V74" s="39"/>
      <c r="W74" s="39"/>
      <c r="X74" s="146"/>
      <c r="Y74" s="146"/>
      <c r="Z74" s="149"/>
      <c r="AA74" s="149"/>
      <c r="AB74" s="149"/>
      <c r="AC74" s="149"/>
      <c r="AD74" s="149"/>
      <c r="AE74" s="149"/>
      <c r="AF74" s="8"/>
      <c r="AG74" s="8"/>
      <c r="AH74" s="8"/>
      <c r="AI74" s="8"/>
      <c r="AJ74" s="8"/>
      <c r="AK74" s="8"/>
      <c r="AL74" s="8"/>
      <c r="AM74" s="8"/>
      <c r="AN74" s="8"/>
      <c r="AO74" s="8"/>
      <c r="AP74" s="8"/>
      <c r="AQ74" s="8"/>
      <c r="AR74" s="8"/>
      <c r="AS74" s="8"/>
      <c r="AT74" s="8"/>
      <c r="AU74" s="8"/>
    </row>
  </sheetData>
  <sheetProtection password="94E0" sheet="1"/>
  <mergeCells count="27">
    <mergeCell ref="A26:B26"/>
    <mergeCell ref="A25:B25"/>
    <mergeCell ref="A24:B24"/>
    <mergeCell ref="A13:B13"/>
    <mergeCell ref="A22:B22"/>
    <mergeCell ref="A20:B20"/>
    <mergeCell ref="A12:B12"/>
    <mergeCell ref="A15:B15"/>
    <mergeCell ref="A8:B8"/>
    <mergeCell ref="A16:B16"/>
    <mergeCell ref="A18:B18"/>
    <mergeCell ref="E2:F2"/>
    <mergeCell ref="E3:F3"/>
    <mergeCell ref="E4:F4"/>
    <mergeCell ref="A6:AI6"/>
    <mergeCell ref="A34:B34"/>
    <mergeCell ref="A32:B32"/>
    <mergeCell ref="A31:B31"/>
    <mergeCell ref="A29:B29"/>
    <mergeCell ref="A14:B14"/>
    <mergeCell ref="A28:B28"/>
    <mergeCell ref="A33:B33"/>
    <mergeCell ref="A11:B11"/>
    <mergeCell ref="A10:B10"/>
    <mergeCell ref="A9:B9"/>
    <mergeCell ref="A30:B30"/>
    <mergeCell ref="A27:B27"/>
  </mergeCells>
  <phoneticPr fontId="0" type="noConversion"/>
  <pageMargins left="0.44" right="0.28000000000000003" top="0.68" bottom="0.3" header="0.19" footer="0.47"/>
  <pageSetup scale="62" fitToWidth="2" orientation="landscape" r:id="rId1"/>
  <headerFooter alignWithMargins="0">
    <oddFooter xml:space="preserve">&amp;R
</oddFooter>
  </headerFooter>
  <colBreaks count="1" manualBreakCount="1">
    <brk id="17" max="36" man="1"/>
  </colBreaks>
  <ignoredErrors>
    <ignoredError sqref="E8"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R1694"/>
  <sheetViews>
    <sheetView zoomScale="75" zoomScaleNormal="75" workbookViewId="0">
      <selection activeCell="C22" sqref="C22:J22"/>
    </sheetView>
  </sheetViews>
  <sheetFormatPr defaultRowHeight="12.75" x14ac:dyDescent="0.2"/>
  <cols>
    <col min="1" max="1" width="9.42578125" style="83" bestFit="1" customWidth="1"/>
    <col min="2" max="2" width="58.85546875" style="33" customWidth="1"/>
    <col min="3" max="5" width="11.42578125" style="110" customWidth="1"/>
    <col min="6" max="7" width="12.5703125" style="110" customWidth="1"/>
    <col min="8" max="9" width="10.5703125" style="110" customWidth="1"/>
    <col min="10" max="10" width="11.85546875" style="110" customWidth="1"/>
    <col min="11" max="11" width="13.5703125" style="107" customWidth="1"/>
    <col min="12" max="16384" width="9.140625" style="33"/>
  </cols>
  <sheetData>
    <row r="1" spans="1:11" ht="24" customHeight="1" x14ac:dyDescent="0.2">
      <c r="A1" s="532" t="s">
        <v>215</v>
      </c>
      <c r="B1" s="533"/>
      <c r="C1" s="534"/>
      <c r="D1" s="534"/>
      <c r="E1" s="535"/>
      <c r="F1" s="535"/>
      <c r="G1" s="535"/>
      <c r="H1" s="534"/>
      <c r="I1" s="536"/>
      <c r="J1" s="537" t="str">
        <f>'SCC List'!A2</f>
        <v>(Rev.21, June 2019)</v>
      </c>
    </row>
    <row r="2" spans="1:11" s="155" customFormat="1" ht="24" customHeight="1" x14ac:dyDescent="0.2">
      <c r="A2" s="391" t="str">
        <f>'Build Main'!A2</f>
        <v>Port Authority Allegheny County / City of Pittsburgh</v>
      </c>
      <c r="B2" s="392"/>
      <c r="C2" s="392"/>
      <c r="D2" s="392"/>
      <c r="E2" s="392"/>
      <c r="F2" s="392"/>
      <c r="G2" s="392"/>
      <c r="H2" s="913" t="s">
        <v>58</v>
      </c>
      <c r="I2" s="914"/>
      <c r="J2" s="393">
        <f ca="1">'Build Main'!J2</f>
        <v>43740.547372800924</v>
      </c>
      <c r="K2" s="154"/>
    </row>
    <row r="3" spans="1:11" s="155" customFormat="1" ht="24" customHeight="1" x14ac:dyDescent="0.2">
      <c r="A3" s="391" t="str">
        <f>'Build Main'!A3</f>
        <v>Pittsburgh BRT</v>
      </c>
      <c r="B3" s="392"/>
      <c r="C3" s="392"/>
      <c r="D3" s="392"/>
      <c r="E3" s="392"/>
      <c r="F3" s="392"/>
      <c r="G3" s="392"/>
      <c r="H3" s="915"/>
      <c r="I3" s="916"/>
      <c r="J3" s="394"/>
      <c r="K3" s="154"/>
    </row>
    <row r="4" spans="1:11" s="155" customFormat="1" ht="24" customHeight="1" x14ac:dyDescent="0.2">
      <c r="A4" s="395" t="str">
        <f>'Build Main'!A4</f>
        <v>Engineering - 60% VE Estimate</v>
      </c>
      <c r="B4" s="396"/>
      <c r="C4" s="396"/>
      <c r="D4" s="396"/>
      <c r="E4" s="396"/>
      <c r="F4" s="396"/>
      <c r="G4" s="396"/>
      <c r="H4" s="917"/>
      <c r="I4" s="918"/>
      <c r="J4" s="397"/>
      <c r="K4" s="154"/>
    </row>
    <row r="5" spans="1:11" s="129" customFormat="1" ht="6" customHeight="1" x14ac:dyDescent="0.2">
      <c r="A5" s="910"/>
      <c r="B5" s="911"/>
      <c r="C5" s="911"/>
      <c r="D5" s="911"/>
      <c r="E5" s="911"/>
      <c r="F5" s="911"/>
      <c r="G5" s="911"/>
      <c r="H5" s="911"/>
      <c r="I5" s="911"/>
      <c r="J5" s="912"/>
      <c r="K5" s="128"/>
    </row>
    <row r="6" spans="1:11" ht="101.25" customHeight="1" x14ac:dyDescent="0.2">
      <c r="A6" s="905" t="s">
        <v>1</v>
      </c>
      <c r="B6" s="906"/>
      <c r="C6" s="906"/>
      <c r="D6" s="906"/>
      <c r="E6" s="906"/>
      <c r="F6" s="906"/>
      <c r="G6" s="906"/>
      <c r="H6" s="906"/>
      <c r="I6" s="906"/>
      <c r="J6" s="907"/>
    </row>
    <row r="7" spans="1:11" s="101" customFormat="1" ht="15" customHeight="1" x14ac:dyDescent="0.2">
      <c r="A7" s="538" t="str">
        <f>'SCC List'!A3:B3</f>
        <v>10 GUIDEWAY &amp; TRACK ELEMENTS (route miles)</v>
      </c>
      <c r="B7" s="539"/>
      <c r="C7" s="556"/>
      <c r="D7" s="557"/>
      <c r="E7" s="557"/>
      <c r="F7" s="558"/>
      <c r="G7" s="559"/>
      <c r="H7" s="560"/>
      <c r="I7" s="561"/>
      <c r="J7" s="562"/>
      <c r="K7" s="100"/>
    </row>
    <row r="8" spans="1:11" s="103" customFormat="1" ht="41.25" customHeight="1" x14ac:dyDescent="0.2">
      <c r="A8" s="540" t="str">
        <f>'SCC List'!A5:B5</f>
        <v>10.02</v>
      </c>
      <c r="B8" s="541" t="str">
        <f>'SCC List'!B5</f>
        <v>Guideway: At-grade semi-exclusive (allows cross-traffic)</v>
      </c>
      <c r="C8" s="919" t="s">
        <v>294</v>
      </c>
      <c r="D8" s="919"/>
      <c r="E8" s="919"/>
      <c r="F8" s="919"/>
      <c r="G8" s="919"/>
      <c r="H8" s="919"/>
      <c r="I8" s="919"/>
      <c r="J8" s="920"/>
      <c r="K8" s="102"/>
    </row>
    <row r="9" spans="1:11" s="101" customFormat="1" ht="15" customHeight="1" x14ac:dyDescent="0.2">
      <c r="A9" s="538" t="str">
        <f>'SCC List'!A17:B17</f>
        <v>20 STATIONS, STOPS, TERMINALS, INTERMODAL (number)</v>
      </c>
      <c r="B9" s="539"/>
      <c r="C9" s="563"/>
      <c r="D9" s="564"/>
      <c r="E9" s="564"/>
      <c r="F9" s="565"/>
      <c r="G9" s="566"/>
      <c r="H9" s="567"/>
      <c r="I9" s="568"/>
      <c r="J9" s="569"/>
      <c r="K9" s="100"/>
    </row>
    <row r="10" spans="1:11" s="103" customFormat="1" ht="32.25" customHeight="1" x14ac:dyDescent="0.2">
      <c r="A10" s="542">
        <f>'SCC List'!A18</f>
        <v>20.010000000000002</v>
      </c>
      <c r="B10" s="543" t="str">
        <f>'SCC List'!B18</f>
        <v>At-grade station, stop, shelter, mall, terminal, platform</v>
      </c>
      <c r="C10" s="919" t="s">
        <v>295</v>
      </c>
      <c r="D10" s="919"/>
      <c r="E10" s="919"/>
      <c r="F10" s="919"/>
      <c r="G10" s="919"/>
      <c r="H10" s="919"/>
      <c r="I10" s="919"/>
      <c r="J10" s="920"/>
      <c r="K10" s="102"/>
    </row>
    <row r="11" spans="1:11" s="101" customFormat="1" ht="15" customHeight="1" x14ac:dyDescent="0.2">
      <c r="A11" s="538" t="str">
        <f>'SCC List'!A25</f>
        <v>30 SUPPORT FACILITIES: YARDS, SHOPS, ADMIN. BLDGS</v>
      </c>
      <c r="B11" s="539"/>
      <c r="C11" s="570"/>
      <c r="D11" s="564"/>
      <c r="E11" s="564"/>
      <c r="F11" s="565"/>
      <c r="G11" s="566"/>
      <c r="H11" s="567"/>
      <c r="I11" s="568"/>
      <c r="J11" s="569"/>
      <c r="K11" s="100"/>
    </row>
    <row r="12" spans="1:11" s="103" customFormat="1" ht="15" customHeight="1" x14ac:dyDescent="0.2">
      <c r="A12" s="542">
        <f>'SCC List'!A27</f>
        <v>30.02</v>
      </c>
      <c r="B12" s="544" t="str">
        <f>'SCC List'!B27</f>
        <v xml:space="preserve">Light Maintenance Facility </v>
      </c>
      <c r="C12" s="919" t="s">
        <v>296</v>
      </c>
      <c r="D12" s="919"/>
      <c r="E12" s="919"/>
      <c r="F12" s="919"/>
      <c r="G12" s="919"/>
      <c r="H12" s="919"/>
      <c r="I12" s="919"/>
      <c r="J12" s="920"/>
      <c r="K12" s="102"/>
    </row>
    <row r="13" spans="1:11" s="101" customFormat="1" ht="15" customHeight="1" x14ac:dyDescent="0.2">
      <c r="A13" s="538" t="str">
        <f>'SCC List'!A31</f>
        <v>40 SITEWORK &amp; SPECIAL CONDITIONS</v>
      </c>
      <c r="B13" s="545"/>
      <c r="C13" s="570"/>
      <c r="D13" s="564"/>
      <c r="E13" s="564"/>
      <c r="F13" s="565"/>
      <c r="G13" s="566"/>
      <c r="H13" s="567"/>
      <c r="I13" s="568"/>
      <c r="J13" s="569"/>
      <c r="K13" s="100"/>
    </row>
    <row r="14" spans="1:11" s="103" customFormat="1" ht="45" customHeight="1" x14ac:dyDescent="0.2">
      <c r="A14" s="542">
        <f>'SCC List'!A33</f>
        <v>40.020000000000003</v>
      </c>
      <c r="B14" s="543" t="str">
        <f>'SCC List'!B33</f>
        <v>Site Utilities, Utility Relocation</v>
      </c>
      <c r="C14" s="919" t="s">
        <v>297</v>
      </c>
      <c r="D14" s="919"/>
      <c r="E14" s="919"/>
      <c r="F14" s="919"/>
      <c r="G14" s="919"/>
      <c r="H14" s="919"/>
      <c r="I14" s="919"/>
      <c r="J14" s="920"/>
      <c r="K14" s="102"/>
    </row>
    <row r="15" spans="1:11" s="103" customFormat="1" x14ac:dyDescent="0.2">
      <c r="A15" s="542">
        <f>'SCC List'!A34</f>
        <v>40.03</v>
      </c>
      <c r="B15" s="543" t="str">
        <f>'SCC List'!B34</f>
        <v>Haz. mat'l, contam'd soil removal/mitigation, ground water treatments</v>
      </c>
      <c r="C15" s="919" t="s">
        <v>298</v>
      </c>
      <c r="D15" s="919"/>
      <c r="E15" s="919"/>
      <c r="F15" s="919"/>
      <c r="G15" s="919"/>
      <c r="H15" s="919"/>
      <c r="I15" s="919"/>
      <c r="J15" s="920"/>
      <c r="K15" s="102"/>
    </row>
    <row r="16" spans="1:11" s="103" customFormat="1" ht="18" customHeight="1" x14ac:dyDescent="0.2">
      <c r="A16" s="542">
        <f>'SCC List'!A37</f>
        <v>40.06</v>
      </c>
      <c r="B16" s="546" t="str">
        <f>'SCC List'!B37</f>
        <v>Pedestrian / bike access and accommodation, landscaping</v>
      </c>
      <c r="C16" s="919" t="s">
        <v>299</v>
      </c>
      <c r="D16" s="919"/>
      <c r="E16" s="919"/>
      <c r="F16" s="919"/>
      <c r="G16" s="919"/>
      <c r="H16" s="919"/>
      <c r="I16" s="919"/>
      <c r="J16" s="920"/>
      <c r="K16" s="102"/>
    </row>
    <row r="17" spans="1:70" s="103" customFormat="1" ht="24.75" customHeight="1" x14ac:dyDescent="0.2">
      <c r="A17" s="542">
        <f>'SCC List'!A39</f>
        <v>40.08</v>
      </c>
      <c r="B17" s="543" t="str">
        <f>'SCC List'!B39</f>
        <v>Temporary Facilities and other indirect costs during construction</v>
      </c>
      <c r="C17" s="919" t="s">
        <v>300</v>
      </c>
      <c r="D17" s="919"/>
      <c r="E17" s="919"/>
      <c r="F17" s="919"/>
      <c r="G17" s="919"/>
      <c r="H17" s="919"/>
      <c r="I17" s="919"/>
      <c r="J17" s="920"/>
      <c r="K17" s="102"/>
    </row>
    <row r="18" spans="1:70" s="101" customFormat="1" ht="15" customHeight="1" x14ac:dyDescent="0.2">
      <c r="A18" s="538" t="str">
        <f>'SCC List'!A40</f>
        <v>50  SYSTEMS</v>
      </c>
      <c r="B18" s="539"/>
      <c r="C18" s="570"/>
      <c r="D18" s="564"/>
      <c r="E18" s="564"/>
      <c r="F18" s="565"/>
      <c r="G18" s="566"/>
      <c r="H18" s="567"/>
      <c r="I18" s="568"/>
      <c r="J18" s="569"/>
      <c r="K18" s="100"/>
    </row>
    <row r="19" spans="1:70" s="103" customFormat="1" ht="15" customHeight="1" x14ac:dyDescent="0.2">
      <c r="A19" s="542">
        <f>'SCC List'!A42</f>
        <v>50.02</v>
      </c>
      <c r="B19" s="543" t="str">
        <f>'SCC List'!B42</f>
        <v>Traffic signals and crossing protection</v>
      </c>
      <c r="C19" s="919" t="s">
        <v>301</v>
      </c>
      <c r="D19" s="919"/>
      <c r="E19" s="919"/>
      <c r="F19" s="919"/>
      <c r="G19" s="919"/>
      <c r="H19" s="919"/>
      <c r="I19" s="919"/>
      <c r="J19" s="920"/>
      <c r="K19" s="102"/>
    </row>
    <row r="20" spans="1:70" s="103" customFormat="1" ht="42" customHeight="1" x14ac:dyDescent="0.2">
      <c r="A20" s="542">
        <f>'SCC List'!A45</f>
        <v>50.05</v>
      </c>
      <c r="B20" s="543" t="str">
        <f>'SCC List'!B45</f>
        <v>Communications</v>
      </c>
      <c r="C20" s="919" t="s">
        <v>302</v>
      </c>
      <c r="D20" s="919"/>
      <c r="E20" s="919"/>
      <c r="F20" s="919"/>
      <c r="G20" s="919"/>
      <c r="H20" s="919"/>
      <c r="I20" s="919"/>
      <c r="J20" s="920"/>
      <c r="K20" s="102"/>
    </row>
    <row r="21" spans="1:70" s="103" customFormat="1" ht="15" customHeight="1" x14ac:dyDescent="0.2">
      <c r="A21" s="542">
        <f>'SCC List'!A46</f>
        <v>50.06</v>
      </c>
      <c r="B21" s="543" t="str">
        <f>'SCC List'!B46</f>
        <v>Fare collection system and equipment</v>
      </c>
      <c r="C21" s="919" t="s">
        <v>303</v>
      </c>
      <c r="D21" s="919"/>
      <c r="E21" s="919"/>
      <c r="F21" s="919"/>
      <c r="G21" s="919"/>
      <c r="H21" s="919"/>
      <c r="I21" s="919"/>
      <c r="J21" s="920"/>
      <c r="K21" s="102"/>
    </row>
    <row r="22" spans="1:70" s="103" customFormat="1" ht="30.75" customHeight="1" x14ac:dyDescent="0.2">
      <c r="A22" s="542">
        <f>'SCC List'!A47</f>
        <v>50.07</v>
      </c>
      <c r="B22" s="543" t="str">
        <f>'SCC List'!B47</f>
        <v>Central Control</v>
      </c>
      <c r="C22" s="919" t="s">
        <v>304</v>
      </c>
      <c r="D22" s="919"/>
      <c r="E22" s="919"/>
      <c r="F22" s="919"/>
      <c r="G22" s="919"/>
      <c r="H22" s="919"/>
      <c r="I22" s="919"/>
      <c r="J22" s="920"/>
      <c r="K22" s="102"/>
    </row>
    <row r="23" spans="1:70" s="104" customFormat="1" ht="15.95" customHeight="1" x14ac:dyDescent="0.2">
      <c r="A23" s="908" t="str">
        <f>'SCC Definitions'!A51:B51</f>
        <v>Construction Subtotal (10 - 50)</v>
      </c>
      <c r="B23" s="909"/>
      <c r="C23" s="571"/>
      <c r="D23" s="572"/>
      <c r="E23" s="572"/>
      <c r="F23" s="573"/>
      <c r="G23" s="574"/>
      <c r="H23" s="575"/>
      <c r="I23" s="576"/>
      <c r="J23" s="577"/>
      <c r="K23" s="100"/>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row>
    <row r="24" spans="1:70" s="101" customFormat="1" ht="15" x14ac:dyDescent="0.2">
      <c r="A24" s="538" t="str">
        <f>'SCC List'!A48:B48</f>
        <v>60 ROW, LAND, EXISTING IMPROVEMENTS</v>
      </c>
      <c r="B24" s="545"/>
      <c r="C24" s="570"/>
      <c r="D24" s="564"/>
      <c r="E24" s="564"/>
      <c r="F24" s="565"/>
      <c r="G24" s="566"/>
      <c r="H24" s="567"/>
      <c r="I24" s="568"/>
      <c r="J24" s="569"/>
      <c r="K24" s="100"/>
    </row>
    <row r="25" spans="1:70" s="103" customFormat="1" x14ac:dyDescent="0.2">
      <c r="A25" s="542">
        <f>'SCC List'!A49</f>
        <v>60.01</v>
      </c>
      <c r="B25" s="543" t="str">
        <f>'SCC List'!B49</f>
        <v xml:space="preserve">Purchase or lease of real estate  </v>
      </c>
      <c r="C25" s="919" t="s">
        <v>305</v>
      </c>
      <c r="D25" s="919"/>
      <c r="E25" s="919"/>
      <c r="F25" s="919"/>
      <c r="G25" s="919"/>
      <c r="H25" s="919"/>
      <c r="I25" s="919"/>
      <c r="J25" s="920"/>
      <c r="K25" s="102"/>
    </row>
    <row r="26" spans="1:70" s="101" customFormat="1" ht="15" customHeight="1" x14ac:dyDescent="0.2">
      <c r="A26" s="547" t="str">
        <f>'SCC List'!A51</f>
        <v>70 VEHICLES (number)</v>
      </c>
      <c r="B26" s="539"/>
      <c r="C26" s="563"/>
      <c r="D26" s="564"/>
      <c r="E26" s="564"/>
      <c r="F26" s="565"/>
      <c r="G26" s="566"/>
      <c r="H26" s="567"/>
      <c r="I26" s="568"/>
      <c r="J26" s="569"/>
      <c r="K26" s="100"/>
    </row>
    <row r="27" spans="1:70" s="103" customFormat="1" ht="36" customHeight="1" x14ac:dyDescent="0.2">
      <c r="A27" s="542">
        <f>'SCC List'!A55</f>
        <v>70.040000000000006</v>
      </c>
      <c r="B27" s="543" t="str">
        <f>'SCC List'!B55</f>
        <v>Bus</v>
      </c>
      <c r="C27" s="919" t="s">
        <v>306</v>
      </c>
      <c r="D27" s="919"/>
      <c r="E27" s="919"/>
      <c r="F27" s="919"/>
      <c r="G27" s="919"/>
      <c r="H27" s="919"/>
      <c r="I27" s="919"/>
      <c r="J27" s="920"/>
      <c r="K27" s="102"/>
    </row>
    <row r="28" spans="1:70" s="103" customFormat="1" ht="15" customHeight="1" x14ac:dyDescent="0.2">
      <c r="A28" s="542">
        <f>'SCC List'!A56</f>
        <v>70.05</v>
      </c>
      <c r="B28" s="543" t="str">
        <f>'SCC List'!B56</f>
        <v>Other</v>
      </c>
      <c r="C28" s="919" t="s">
        <v>307</v>
      </c>
      <c r="D28" s="919"/>
      <c r="E28" s="919"/>
      <c r="F28" s="919"/>
      <c r="G28" s="919"/>
      <c r="H28" s="919"/>
      <c r="I28" s="919"/>
      <c r="J28" s="920"/>
      <c r="K28" s="102"/>
    </row>
    <row r="29" spans="1:70" s="106" customFormat="1" ht="15" customHeight="1" x14ac:dyDescent="0.2">
      <c r="A29" s="547" t="str">
        <f>'SCC List'!A59</f>
        <v>80 PROFESSIONAL SERVICES (applies to Cats. 10-50)</v>
      </c>
      <c r="B29" s="548"/>
      <c r="C29" s="570"/>
      <c r="D29" s="564"/>
      <c r="E29" s="564"/>
      <c r="F29" s="565"/>
      <c r="G29" s="566"/>
      <c r="H29" s="567"/>
      <c r="I29" s="568"/>
      <c r="J29" s="569"/>
      <c r="K29" s="105"/>
    </row>
    <row r="30" spans="1:70" s="103" customFormat="1" ht="15" customHeight="1" x14ac:dyDescent="0.2">
      <c r="A30" s="549">
        <f>'SCC List'!A60</f>
        <v>80.010000000000005</v>
      </c>
      <c r="B30" s="541" t="str">
        <f>'SCC List'!B60</f>
        <v>Project Development</v>
      </c>
      <c r="C30" s="919" t="s">
        <v>308</v>
      </c>
      <c r="D30" s="919"/>
      <c r="E30" s="919"/>
      <c r="F30" s="919"/>
      <c r="G30" s="919"/>
      <c r="H30" s="919"/>
      <c r="I30" s="919"/>
      <c r="J30" s="920"/>
      <c r="K30" s="102"/>
    </row>
    <row r="31" spans="1:70" s="103" customFormat="1" ht="15" customHeight="1" x14ac:dyDescent="0.2">
      <c r="A31" s="549">
        <f>'SCC List'!A62</f>
        <v>80.03</v>
      </c>
      <c r="B31" s="541" t="str">
        <f>'SCC List'!B62</f>
        <v>Project Management for Design and Construction</v>
      </c>
      <c r="C31" s="919"/>
      <c r="D31" s="919"/>
      <c r="E31" s="919"/>
      <c r="F31" s="919"/>
      <c r="G31" s="919"/>
      <c r="H31" s="919"/>
      <c r="I31" s="919"/>
      <c r="J31" s="920"/>
      <c r="K31" s="102"/>
    </row>
    <row r="32" spans="1:70" s="103" customFormat="1" ht="30" customHeight="1" x14ac:dyDescent="0.2">
      <c r="A32" s="549">
        <f>'SCC List'!A63</f>
        <v>80.040000000000006</v>
      </c>
      <c r="B32" s="541" t="str">
        <f>'SCC List'!B63</f>
        <v xml:space="preserve">Construction Administration &amp; Management </v>
      </c>
      <c r="C32" s="919" t="s">
        <v>309</v>
      </c>
      <c r="D32" s="919"/>
      <c r="E32" s="919"/>
      <c r="F32" s="919"/>
      <c r="G32" s="919"/>
      <c r="H32" s="919"/>
      <c r="I32" s="919"/>
      <c r="J32" s="920"/>
      <c r="K32" s="102"/>
    </row>
    <row r="33" spans="1:70" s="103" customFormat="1" ht="57" customHeight="1" x14ac:dyDescent="0.2">
      <c r="A33" s="549">
        <f>'SCC List'!A64</f>
        <v>80.05</v>
      </c>
      <c r="B33" s="541" t="str">
        <f>'SCC List'!B64</f>
        <v xml:space="preserve">Professional Liability and other Non-Construction Insurance </v>
      </c>
      <c r="C33" s="919" t="s">
        <v>310</v>
      </c>
      <c r="D33" s="919"/>
      <c r="E33" s="919"/>
      <c r="F33" s="919"/>
      <c r="G33" s="919"/>
      <c r="H33" s="919"/>
      <c r="I33" s="919"/>
      <c r="J33" s="920"/>
      <c r="K33" s="102"/>
    </row>
    <row r="34" spans="1:70" s="103" customFormat="1" ht="18.75" customHeight="1" x14ac:dyDescent="0.2">
      <c r="A34" s="549">
        <f>'SCC List'!A65</f>
        <v>80.06</v>
      </c>
      <c r="B34" s="541" t="str">
        <f>'SCC List'!B65</f>
        <v>Legal; Permits; Review Fees by other agencies, cities, etc.</v>
      </c>
      <c r="C34" s="919" t="s">
        <v>311</v>
      </c>
      <c r="D34" s="919"/>
      <c r="E34" s="919"/>
      <c r="F34" s="919"/>
      <c r="G34" s="919"/>
      <c r="H34" s="919"/>
      <c r="I34" s="919"/>
      <c r="J34" s="920"/>
      <c r="K34" s="102"/>
    </row>
    <row r="35" spans="1:70" s="103" customFormat="1" ht="48.75" customHeight="1" x14ac:dyDescent="0.2">
      <c r="A35" s="549">
        <f>'SCC List'!A66</f>
        <v>80.069999999999993</v>
      </c>
      <c r="B35" s="541" t="str">
        <f>'SCC List'!B66</f>
        <v>Surveys, Testing, Investigation, Inspection</v>
      </c>
      <c r="C35" s="919" t="s">
        <v>312</v>
      </c>
      <c r="D35" s="919"/>
      <c r="E35" s="919"/>
      <c r="F35" s="919"/>
      <c r="G35" s="919"/>
      <c r="H35" s="919"/>
      <c r="I35" s="919"/>
      <c r="J35" s="920"/>
      <c r="K35" s="102"/>
    </row>
    <row r="36" spans="1:70" s="103" customFormat="1" ht="29.25" customHeight="1" x14ac:dyDescent="0.2">
      <c r="A36" s="549">
        <f>'SCC List'!A67</f>
        <v>80.08</v>
      </c>
      <c r="B36" s="541" t="str">
        <f>'SCC List'!B67</f>
        <v>Start up</v>
      </c>
      <c r="C36" s="919" t="s">
        <v>313</v>
      </c>
      <c r="D36" s="919"/>
      <c r="E36" s="919"/>
      <c r="F36" s="919"/>
      <c r="G36" s="919"/>
      <c r="H36" s="919"/>
      <c r="I36" s="919"/>
      <c r="J36" s="920"/>
      <c r="K36" s="102"/>
    </row>
    <row r="37" spans="1:70" s="103" customFormat="1" ht="15" customHeight="1" x14ac:dyDescent="0.2">
      <c r="A37" s="550" t="str">
        <f>'SCC Definitions'!A72</f>
        <v>Subtotal (10 - 80)</v>
      </c>
      <c r="B37" s="551"/>
      <c r="C37" s="571"/>
      <c r="D37" s="572"/>
      <c r="E37" s="572"/>
      <c r="F37" s="573"/>
      <c r="G37" s="574"/>
      <c r="H37" s="578"/>
      <c r="I37" s="576"/>
      <c r="J37" s="577"/>
      <c r="K37" s="102"/>
    </row>
    <row r="38" spans="1:70" s="101" customFormat="1" ht="15" customHeight="1" x14ac:dyDescent="0.2">
      <c r="A38" s="538" t="str">
        <f>'SCC List'!A68</f>
        <v>90 UNALLOCATED CONTINGENCY</v>
      </c>
      <c r="B38" s="545"/>
      <c r="C38" s="919" t="s">
        <v>314</v>
      </c>
      <c r="D38" s="919"/>
      <c r="E38" s="919"/>
      <c r="F38" s="919"/>
      <c r="G38" s="919"/>
      <c r="H38" s="919"/>
      <c r="I38" s="919"/>
      <c r="J38" s="920"/>
      <c r="K38" s="102"/>
    </row>
    <row r="39" spans="1:70" s="101" customFormat="1" ht="15" customHeight="1" x14ac:dyDescent="0.2">
      <c r="A39" s="552" t="str">
        <f>'SCC Definitions'!A74</f>
        <v>Subtotal (10 - 90)</v>
      </c>
      <c r="B39" s="553"/>
      <c r="C39" s="570"/>
      <c r="D39" s="564"/>
      <c r="E39" s="564"/>
      <c r="F39" s="565"/>
      <c r="G39" s="566"/>
      <c r="H39" s="567"/>
      <c r="I39" s="568"/>
      <c r="J39" s="569"/>
      <c r="K39" s="100"/>
    </row>
    <row r="40" spans="1:70" s="101" customFormat="1" ht="15" customHeight="1" x14ac:dyDescent="0.2">
      <c r="A40" s="547" t="str">
        <f>'SCC List'!A69</f>
        <v>100  FINANCE CHARGES</v>
      </c>
      <c r="B40" s="545"/>
      <c r="C40" s="919"/>
      <c r="D40" s="919"/>
      <c r="E40" s="919"/>
      <c r="F40" s="919"/>
      <c r="G40" s="919"/>
      <c r="H40" s="919"/>
      <c r="I40" s="919"/>
      <c r="J40" s="920"/>
      <c r="K40" s="102"/>
    </row>
    <row r="41" spans="1:70" s="104" customFormat="1" ht="15.95" customHeight="1" x14ac:dyDescent="0.2">
      <c r="A41" s="554" t="str">
        <f>'SCC Definitions'!A76</f>
        <v>Total Project Cost (10 - 100)</v>
      </c>
      <c r="B41" s="555"/>
      <c r="C41" s="571"/>
      <c r="D41" s="572"/>
      <c r="E41" s="572"/>
      <c r="F41" s="573"/>
      <c r="G41" s="574"/>
      <c r="H41" s="575"/>
      <c r="I41" s="576"/>
      <c r="J41" s="577"/>
      <c r="K41" s="100"/>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row>
    <row r="42" spans="1:70" s="108" customFormat="1" ht="15" customHeight="1" x14ac:dyDescent="0.2">
      <c r="C42" s="99"/>
      <c r="D42" s="99"/>
      <c r="E42" s="99"/>
      <c r="F42" s="99"/>
      <c r="G42" s="99"/>
      <c r="H42" s="99"/>
      <c r="I42" s="99"/>
      <c r="J42" s="99"/>
      <c r="K42" s="109"/>
    </row>
    <row r="43" spans="1:70" s="108" customFormat="1" ht="15" customHeight="1" x14ac:dyDescent="0.2">
      <c r="C43" s="99"/>
      <c r="D43" s="99"/>
      <c r="E43" s="99"/>
      <c r="F43" s="99"/>
      <c r="G43" s="99"/>
      <c r="H43" s="99"/>
      <c r="I43" s="99"/>
      <c r="J43" s="99"/>
      <c r="K43" s="109"/>
    </row>
    <row r="44" spans="1:70" s="108" customFormat="1" ht="15" customHeight="1" x14ac:dyDescent="0.2">
      <c r="C44" s="99"/>
      <c r="D44" s="99"/>
      <c r="E44" s="99"/>
      <c r="F44" s="99"/>
      <c r="G44" s="99"/>
      <c r="H44" s="99"/>
      <c r="I44" s="99"/>
      <c r="J44" s="99"/>
      <c r="K44" s="109"/>
    </row>
    <row r="45" spans="1:70" s="108" customFormat="1" ht="15" customHeight="1" x14ac:dyDescent="0.2">
      <c r="C45" s="99"/>
      <c r="D45" s="99"/>
      <c r="E45" s="99"/>
      <c r="F45" s="99"/>
      <c r="G45" s="99"/>
      <c r="H45" s="99"/>
      <c r="I45" s="99"/>
      <c r="J45" s="99"/>
      <c r="K45" s="109"/>
    </row>
    <row r="46" spans="1:70" s="108" customFormat="1" ht="15" customHeight="1" x14ac:dyDescent="0.2">
      <c r="C46" s="99"/>
      <c r="D46" s="99"/>
      <c r="E46" s="99"/>
      <c r="F46" s="99"/>
      <c r="G46" s="99"/>
      <c r="H46" s="99"/>
      <c r="I46" s="99"/>
      <c r="J46" s="99"/>
      <c r="K46" s="109"/>
    </row>
    <row r="47" spans="1:70" s="108" customFormat="1" ht="15" customHeight="1" x14ac:dyDescent="0.2">
      <c r="C47" s="99"/>
      <c r="D47" s="99"/>
      <c r="E47" s="99"/>
      <c r="F47" s="99"/>
      <c r="G47" s="99"/>
      <c r="H47" s="99"/>
      <c r="I47" s="99"/>
      <c r="J47" s="99"/>
      <c r="K47" s="109"/>
    </row>
    <row r="48" spans="1:70" s="108" customFormat="1" ht="15" customHeight="1" x14ac:dyDescent="0.2">
      <c r="C48" s="99"/>
      <c r="D48" s="99"/>
      <c r="E48" s="99"/>
      <c r="F48" s="99"/>
      <c r="G48" s="99"/>
      <c r="H48" s="99"/>
      <c r="I48" s="99"/>
      <c r="J48" s="99"/>
      <c r="K48" s="109"/>
    </row>
    <row r="49" spans="3:11" s="108" customFormat="1" ht="15" customHeight="1" x14ac:dyDescent="0.2">
      <c r="C49" s="99"/>
      <c r="D49" s="99"/>
      <c r="E49" s="99"/>
      <c r="F49" s="99"/>
      <c r="G49" s="99"/>
      <c r="H49" s="99"/>
      <c r="I49" s="99"/>
      <c r="J49" s="99"/>
      <c r="K49" s="109"/>
    </row>
    <row r="50" spans="3:11" s="108" customFormat="1" ht="15" customHeight="1" x14ac:dyDescent="0.2">
      <c r="C50" s="99"/>
      <c r="D50" s="99"/>
      <c r="E50" s="99"/>
      <c r="F50" s="99"/>
      <c r="G50" s="99"/>
      <c r="H50" s="99"/>
      <c r="I50" s="99"/>
      <c r="J50" s="99"/>
      <c r="K50" s="109"/>
    </row>
    <row r="51" spans="3:11" s="108" customFormat="1" ht="15" customHeight="1" x14ac:dyDescent="0.2">
      <c r="C51" s="99"/>
      <c r="D51" s="99"/>
      <c r="E51" s="99"/>
      <c r="F51" s="99"/>
      <c r="G51" s="99"/>
      <c r="H51" s="99"/>
      <c r="I51" s="99"/>
      <c r="J51" s="99"/>
      <c r="K51" s="109"/>
    </row>
    <row r="52" spans="3:11" s="108" customFormat="1" ht="15" customHeight="1" x14ac:dyDescent="0.2">
      <c r="C52" s="99"/>
      <c r="D52" s="99"/>
      <c r="E52" s="99"/>
      <c r="F52" s="99"/>
      <c r="G52" s="99"/>
      <c r="H52" s="99"/>
      <c r="I52" s="99"/>
      <c r="J52" s="99"/>
      <c r="K52" s="109"/>
    </row>
    <row r="53" spans="3:11" s="108" customFormat="1" ht="15" customHeight="1" x14ac:dyDescent="0.2">
      <c r="C53" s="99"/>
      <c r="D53" s="99"/>
      <c r="E53" s="99"/>
      <c r="F53" s="99"/>
      <c r="G53" s="99"/>
      <c r="H53" s="99"/>
      <c r="I53" s="99"/>
      <c r="J53" s="99"/>
      <c r="K53" s="109"/>
    </row>
    <row r="54" spans="3:11" s="108" customFormat="1" ht="15" customHeight="1" x14ac:dyDescent="0.2">
      <c r="C54" s="99"/>
      <c r="D54" s="99"/>
      <c r="E54" s="99"/>
      <c r="F54" s="99"/>
      <c r="G54" s="99"/>
      <c r="H54" s="99"/>
      <c r="I54" s="99"/>
      <c r="J54" s="99"/>
      <c r="K54" s="109"/>
    </row>
    <row r="55" spans="3:11" s="108" customFormat="1" ht="15" customHeight="1" x14ac:dyDescent="0.2">
      <c r="C55" s="99"/>
      <c r="D55" s="99"/>
      <c r="E55" s="99"/>
      <c r="F55" s="99"/>
      <c r="G55" s="99"/>
      <c r="H55" s="99"/>
      <c r="I55" s="99"/>
      <c r="J55" s="99"/>
      <c r="K55" s="109"/>
    </row>
    <row r="56" spans="3:11" s="108" customFormat="1" ht="15" customHeight="1" x14ac:dyDescent="0.2">
      <c r="C56" s="99"/>
      <c r="D56" s="99"/>
      <c r="E56" s="99"/>
      <c r="F56" s="99"/>
      <c r="G56" s="99"/>
      <c r="H56" s="99"/>
      <c r="I56" s="99"/>
      <c r="J56" s="99"/>
      <c r="K56" s="109"/>
    </row>
    <row r="57" spans="3:11" s="108" customFormat="1" ht="15" customHeight="1" x14ac:dyDescent="0.2">
      <c r="C57" s="99"/>
      <c r="D57" s="99"/>
      <c r="E57" s="99"/>
      <c r="F57" s="99"/>
      <c r="G57" s="99"/>
      <c r="H57" s="99"/>
      <c r="I57" s="99"/>
      <c r="J57" s="99"/>
      <c r="K57" s="109"/>
    </row>
    <row r="58" spans="3:11" s="108" customFormat="1" ht="15" customHeight="1" x14ac:dyDescent="0.2">
      <c r="C58" s="99"/>
      <c r="D58" s="99"/>
      <c r="E58" s="99"/>
      <c r="F58" s="99"/>
      <c r="G58" s="99"/>
      <c r="H58" s="99"/>
      <c r="I58" s="99"/>
      <c r="J58" s="99"/>
      <c r="K58" s="109"/>
    </row>
    <row r="59" spans="3:11" s="108" customFormat="1" ht="15" customHeight="1" x14ac:dyDescent="0.2">
      <c r="C59" s="99"/>
      <c r="D59" s="99"/>
      <c r="E59" s="99"/>
      <c r="F59" s="99"/>
      <c r="G59" s="99"/>
      <c r="H59" s="99"/>
      <c r="I59" s="99"/>
      <c r="J59" s="99"/>
      <c r="K59" s="109"/>
    </row>
    <row r="60" spans="3:11" s="108" customFormat="1" ht="15" customHeight="1" x14ac:dyDescent="0.2">
      <c r="C60" s="99"/>
      <c r="D60" s="99"/>
      <c r="E60" s="99"/>
      <c r="F60" s="99"/>
      <c r="G60" s="99"/>
      <c r="H60" s="99"/>
      <c r="I60" s="99"/>
      <c r="J60" s="99"/>
      <c r="K60" s="109"/>
    </row>
    <row r="61" spans="3:11" s="108" customFormat="1" ht="15" customHeight="1" x14ac:dyDescent="0.2">
      <c r="C61" s="99"/>
      <c r="D61" s="99"/>
      <c r="E61" s="99"/>
      <c r="F61" s="99"/>
      <c r="G61" s="99"/>
      <c r="H61" s="99"/>
      <c r="I61" s="99"/>
      <c r="J61" s="99"/>
      <c r="K61" s="109"/>
    </row>
    <row r="62" spans="3:11" s="108" customFormat="1" ht="14.25" x14ac:dyDescent="0.2">
      <c r="C62" s="99"/>
      <c r="D62" s="99"/>
      <c r="E62" s="99"/>
      <c r="F62" s="99"/>
      <c r="G62" s="99"/>
      <c r="H62" s="99"/>
      <c r="I62" s="99"/>
      <c r="J62" s="99"/>
      <c r="K62" s="109"/>
    </row>
    <row r="63" spans="3:11" s="108" customFormat="1" ht="14.25" x14ac:dyDescent="0.2">
      <c r="C63" s="99"/>
      <c r="D63" s="99"/>
      <c r="E63" s="99"/>
      <c r="F63" s="99"/>
      <c r="G63" s="99"/>
      <c r="H63" s="99"/>
      <c r="I63" s="99"/>
      <c r="J63" s="99"/>
      <c r="K63" s="109"/>
    </row>
    <row r="64" spans="3:11" s="108" customFormat="1" ht="14.25" x14ac:dyDescent="0.2">
      <c r="C64" s="99"/>
      <c r="D64" s="99"/>
      <c r="E64" s="99"/>
      <c r="F64" s="99"/>
      <c r="G64" s="99"/>
      <c r="H64" s="99"/>
      <c r="I64" s="99"/>
      <c r="J64" s="99"/>
      <c r="K64" s="109"/>
    </row>
    <row r="65" spans="3:11" s="108" customFormat="1" ht="14.25" x14ac:dyDescent="0.2">
      <c r="C65" s="99"/>
      <c r="D65" s="99"/>
      <c r="E65" s="99"/>
      <c r="F65" s="99"/>
      <c r="G65" s="99"/>
      <c r="H65" s="99"/>
      <c r="I65" s="99"/>
      <c r="J65" s="99"/>
      <c r="K65" s="109"/>
    </row>
    <row r="66" spans="3:11" s="108" customFormat="1" ht="14.25" x14ac:dyDescent="0.2">
      <c r="C66" s="99"/>
      <c r="D66" s="99"/>
      <c r="E66" s="99"/>
      <c r="F66" s="99"/>
      <c r="G66" s="99"/>
      <c r="H66" s="99"/>
      <c r="I66" s="99"/>
      <c r="J66" s="99"/>
      <c r="K66" s="109"/>
    </row>
    <row r="67" spans="3:11" s="108" customFormat="1" ht="14.25" x14ac:dyDescent="0.2">
      <c r="C67" s="99"/>
      <c r="D67" s="99"/>
      <c r="E67" s="99"/>
      <c r="F67" s="99"/>
      <c r="G67" s="99"/>
      <c r="H67" s="99"/>
      <c r="I67" s="99"/>
      <c r="J67" s="99"/>
      <c r="K67" s="109"/>
    </row>
    <row r="68" spans="3:11" s="108" customFormat="1" ht="14.25" x14ac:dyDescent="0.2">
      <c r="C68" s="99"/>
      <c r="D68" s="99"/>
      <c r="E68" s="99"/>
      <c r="F68" s="99"/>
      <c r="G68" s="99"/>
      <c r="H68" s="99"/>
      <c r="I68" s="99"/>
      <c r="J68" s="99"/>
      <c r="K68" s="109"/>
    </row>
    <row r="69" spans="3:11" s="108" customFormat="1" ht="14.25" x14ac:dyDescent="0.2">
      <c r="C69" s="99"/>
      <c r="D69" s="99"/>
      <c r="E69" s="99"/>
      <c r="F69" s="99"/>
      <c r="G69" s="99"/>
      <c r="H69" s="99"/>
      <c r="I69" s="99"/>
      <c r="J69" s="99"/>
      <c r="K69" s="109"/>
    </row>
    <row r="70" spans="3:11" s="108" customFormat="1" ht="14.25" x14ac:dyDescent="0.2">
      <c r="C70" s="99"/>
      <c r="D70" s="99"/>
      <c r="E70" s="99"/>
      <c r="F70" s="99"/>
      <c r="G70" s="99"/>
      <c r="H70" s="99"/>
      <c r="I70" s="99"/>
      <c r="J70" s="99"/>
      <c r="K70" s="109"/>
    </row>
    <row r="71" spans="3:11" s="108" customFormat="1" ht="14.25" x14ac:dyDescent="0.2">
      <c r="C71" s="99"/>
      <c r="D71" s="99"/>
      <c r="E71" s="99"/>
      <c r="F71" s="99"/>
      <c r="G71" s="99"/>
      <c r="H71" s="99"/>
      <c r="I71" s="99"/>
      <c r="J71" s="99"/>
      <c r="K71" s="109"/>
    </row>
    <row r="72" spans="3:11" s="108" customFormat="1" ht="14.25" x14ac:dyDescent="0.2">
      <c r="C72" s="99"/>
      <c r="D72" s="99"/>
      <c r="E72" s="99"/>
      <c r="F72" s="99"/>
      <c r="G72" s="99"/>
      <c r="H72" s="99"/>
      <c r="I72" s="99"/>
      <c r="J72" s="99"/>
      <c r="K72" s="109"/>
    </row>
    <row r="73" spans="3:11" s="108" customFormat="1" ht="14.25" x14ac:dyDescent="0.2">
      <c r="C73" s="99"/>
      <c r="D73" s="99"/>
      <c r="E73" s="99"/>
      <c r="F73" s="99"/>
      <c r="G73" s="99"/>
      <c r="H73" s="99"/>
      <c r="I73" s="99"/>
      <c r="J73" s="99"/>
      <c r="K73" s="109"/>
    </row>
    <row r="74" spans="3:11" s="108" customFormat="1" ht="14.25" x14ac:dyDescent="0.2">
      <c r="C74" s="99"/>
      <c r="D74" s="99"/>
      <c r="E74" s="99"/>
      <c r="F74" s="99"/>
      <c r="G74" s="99"/>
      <c r="H74" s="99"/>
      <c r="I74" s="99"/>
      <c r="J74" s="99"/>
      <c r="K74" s="109"/>
    </row>
    <row r="75" spans="3:11" s="108" customFormat="1" ht="14.25" x14ac:dyDescent="0.2">
      <c r="C75" s="99"/>
      <c r="D75" s="99"/>
      <c r="E75" s="99"/>
      <c r="F75" s="99"/>
      <c r="G75" s="99"/>
      <c r="H75" s="99"/>
      <c r="I75" s="99"/>
      <c r="J75" s="99"/>
      <c r="K75" s="109"/>
    </row>
    <row r="76" spans="3:11" s="108" customFormat="1" ht="14.25" x14ac:dyDescent="0.2">
      <c r="C76" s="99"/>
      <c r="D76" s="99"/>
      <c r="E76" s="99"/>
      <c r="F76" s="99"/>
      <c r="G76" s="99"/>
      <c r="H76" s="99"/>
      <c r="I76" s="99"/>
      <c r="J76" s="99"/>
      <c r="K76" s="109"/>
    </row>
    <row r="77" spans="3:11" s="108" customFormat="1" ht="14.25" x14ac:dyDescent="0.2">
      <c r="C77" s="99"/>
      <c r="D77" s="99"/>
      <c r="E77" s="99"/>
      <c r="F77" s="99"/>
      <c r="G77" s="99"/>
      <c r="H77" s="99"/>
      <c r="I77" s="99"/>
      <c r="J77" s="99"/>
      <c r="K77" s="109"/>
    </row>
    <row r="78" spans="3:11" s="108" customFormat="1" ht="14.25" x14ac:dyDescent="0.2">
      <c r="C78" s="99"/>
      <c r="D78" s="99"/>
      <c r="E78" s="99"/>
      <c r="F78" s="99"/>
      <c r="G78" s="99"/>
      <c r="H78" s="99"/>
      <c r="I78" s="99"/>
      <c r="J78" s="99"/>
      <c r="K78" s="109"/>
    </row>
    <row r="79" spans="3:11" s="108" customFormat="1" ht="14.25" x14ac:dyDescent="0.2">
      <c r="C79" s="99"/>
      <c r="D79" s="99"/>
      <c r="E79" s="99"/>
      <c r="F79" s="99"/>
      <c r="G79" s="99"/>
      <c r="H79" s="99"/>
      <c r="I79" s="99"/>
      <c r="J79" s="99"/>
      <c r="K79" s="109"/>
    </row>
    <row r="80" spans="3:11" s="108" customFormat="1" ht="14.25" x14ac:dyDescent="0.2">
      <c r="C80" s="99"/>
      <c r="D80" s="99"/>
      <c r="E80" s="99"/>
      <c r="F80" s="99"/>
      <c r="G80" s="99"/>
      <c r="H80" s="99"/>
      <c r="I80" s="99"/>
      <c r="J80" s="99"/>
      <c r="K80" s="109"/>
    </row>
    <row r="81" spans="1:11" s="108" customFormat="1" ht="14.25" x14ac:dyDescent="0.2">
      <c r="C81" s="99"/>
      <c r="D81" s="99"/>
      <c r="E81" s="99"/>
      <c r="F81" s="99"/>
      <c r="G81" s="99"/>
      <c r="H81" s="99"/>
      <c r="I81" s="99"/>
      <c r="J81" s="99"/>
      <c r="K81" s="109"/>
    </row>
    <row r="82" spans="1:11" s="108" customFormat="1" ht="14.25" x14ac:dyDescent="0.2">
      <c r="C82" s="99"/>
      <c r="D82" s="99"/>
      <c r="E82" s="99"/>
      <c r="F82" s="99"/>
      <c r="G82" s="99"/>
      <c r="H82" s="99"/>
      <c r="I82" s="99"/>
      <c r="J82" s="99"/>
      <c r="K82" s="109"/>
    </row>
    <row r="83" spans="1:11" s="108" customFormat="1" ht="14.25" x14ac:dyDescent="0.2">
      <c r="C83" s="99"/>
      <c r="D83" s="99"/>
      <c r="E83" s="99"/>
      <c r="F83" s="99"/>
      <c r="G83" s="99"/>
      <c r="H83" s="99"/>
      <c r="I83" s="99"/>
      <c r="J83" s="99"/>
      <c r="K83" s="109"/>
    </row>
    <row r="84" spans="1:11" s="108" customFormat="1" ht="14.25" x14ac:dyDescent="0.2">
      <c r="C84" s="99"/>
      <c r="D84" s="99"/>
      <c r="E84" s="99"/>
      <c r="F84" s="99"/>
      <c r="G84" s="99"/>
      <c r="H84" s="99"/>
      <c r="I84" s="99"/>
      <c r="J84" s="99"/>
      <c r="K84" s="109"/>
    </row>
    <row r="85" spans="1:11" s="108" customFormat="1" ht="14.25" x14ac:dyDescent="0.2">
      <c r="C85" s="99"/>
      <c r="D85" s="99"/>
      <c r="E85" s="99"/>
      <c r="F85" s="99"/>
      <c r="G85" s="99"/>
      <c r="H85" s="99"/>
      <c r="I85" s="99"/>
      <c r="J85" s="99"/>
      <c r="K85" s="109"/>
    </row>
    <row r="86" spans="1:11" s="103" customFormat="1" ht="14.25" x14ac:dyDescent="0.2">
      <c r="A86" s="108"/>
      <c r="B86" s="108"/>
      <c r="C86" s="99"/>
      <c r="D86" s="99"/>
      <c r="E86" s="99"/>
      <c r="F86" s="99"/>
      <c r="G86" s="99"/>
      <c r="H86" s="99"/>
      <c r="I86" s="99"/>
      <c r="J86" s="99"/>
      <c r="K86" s="102"/>
    </row>
    <row r="87" spans="1:11" s="103" customFormat="1" ht="14.25" x14ac:dyDescent="0.2">
      <c r="A87" s="108"/>
      <c r="B87" s="108"/>
      <c r="C87" s="99"/>
      <c r="D87" s="99"/>
      <c r="E87" s="99"/>
      <c r="F87" s="99"/>
      <c r="G87" s="99"/>
      <c r="H87" s="99"/>
      <c r="I87" s="99"/>
      <c r="J87" s="99"/>
      <c r="K87" s="102"/>
    </row>
    <row r="88" spans="1:11" s="103" customFormat="1" ht="14.25" x14ac:dyDescent="0.2">
      <c r="A88" s="108"/>
      <c r="B88" s="108"/>
      <c r="C88" s="99"/>
      <c r="D88" s="99"/>
      <c r="E88" s="99"/>
      <c r="F88" s="99"/>
      <c r="G88" s="99"/>
      <c r="H88" s="99"/>
      <c r="I88" s="99"/>
      <c r="J88" s="99"/>
      <c r="K88" s="102"/>
    </row>
    <row r="89" spans="1:11" s="103" customFormat="1" ht="14.25" x14ac:dyDescent="0.2">
      <c r="A89" s="108"/>
      <c r="B89" s="108"/>
      <c r="C89" s="99"/>
      <c r="D89" s="99"/>
      <c r="E89" s="99"/>
      <c r="F89" s="99"/>
      <c r="G89" s="99"/>
      <c r="H89" s="99"/>
      <c r="I89" s="99"/>
      <c r="J89" s="99"/>
      <c r="K89" s="102"/>
    </row>
    <row r="90" spans="1:11" s="103" customFormat="1" ht="14.25" x14ac:dyDescent="0.2">
      <c r="A90" s="108"/>
      <c r="B90" s="108"/>
      <c r="C90" s="99"/>
      <c r="D90" s="99"/>
      <c r="E90" s="99"/>
      <c r="F90" s="99"/>
      <c r="G90" s="99"/>
      <c r="H90" s="99"/>
      <c r="I90" s="99"/>
      <c r="J90" s="99"/>
      <c r="K90" s="102"/>
    </row>
    <row r="91" spans="1:11" s="103" customFormat="1" ht="14.25" x14ac:dyDescent="0.2">
      <c r="A91" s="108"/>
      <c r="B91" s="108"/>
      <c r="C91" s="99"/>
      <c r="D91" s="99"/>
      <c r="E91" s="99"/>
      <c r="F91" s="99"/>
      <c r="G91" s="99"/>
      <c r="H91" s="99"/>
      <c r="I91" s="99"/>
      <c r="J91" s="99"/>
      <c r="K91" s="102"/>
    </row>
    <row r="92" spans="1:11" s="103" customFormat="1" ht="14.25" x14ac:dyDescent="0.2">
      <c r="A92" s="108"/>
      <c r="B92" s="108"/>
      <c r="C92" s="99"/>
      <c r="D92" s="99"/>
      <c r="E92" s="99"/>
      <c r="F92" s="99"/>
      <c r="G92" s="99"/>
      <c r="H92" s="99"/>
      <c r="I92" s="99"/>
      <c r="J92" s="99"/>
      <c r="K92" s="102"/>
    </row>
    <row r="93" spans="1:11" s="103" customFormat="1" ht="14.25" x14ac:dyDescent="0.2">
      <c r="A93" s="108"/>
      <c r="B93" s="108"/>
      <c r="C93" s="99"/>
      <c r="D93" s="99"/>
      <c r="E93" s="99"/>
      <c r="F93" s="99"/>
      <c r="G93" s="99"/>
      <c r="H93" s="99"/>
      <c r="I93" s="99"/>
      <c r="J93" s="99"/>
      <c r="K93" s="102"/>
    </row>
    <row r="94" spans="1:11" s="103" customFormat="1" ht="14.25" x14ac:dyDescent="0.2">
      <c r="A94" s="108"/>
      <c r="B94" s="108"/>
      <c r="C94" s="99"/>
      <c r="D94" s="99"/>
      <c r="E94" s="99"/>
      <c r="F94" s="99"/>
      <c r="G94" s="99"/>
      <c r="H94" s="99"/>
      <c r="I94" s="99"/>
      <c r="J94" s="99"/>
      <c r="K94" s="102"/>
    </row>
    <row r="95" spans="1:11" s="103" customFormat="1" ht="14.25" x14ac:dyDescent="0.2">
      <c r="A95" s="108"/>
      <c r="B95" s="108"/>
      <c r="C95" s="99"/>
      <c r="D95" s="99"/>
      <c r="E95" s="99"/>
      <c r="F95" s="99"/>
      <c r="G95" s="99"/>
      <c r="H95" s="99"/>
      <c r="I95" s="99"/>
      <c r="J95" s="99"/>
      <c r="K95" s="102"/>
    </row>
    <row r="96" spans="1:11" s="103" customFormat="1" ht="14.25" x14ac:dyDescent="0.2">
      <c r="A96" s="108"/>
      <c r="B96" s="108"/>
      <c r="C96" s="99"/>
      <c r="D96" s="99"/>
      <c r="E96" s="99"/>
      <c r="F96" s="99"/>
      <c r="G96" s="99"/>
      <c r="H96" s="99"/>
      <c r="I96" s="99"/>
      <c r="J96" s="99"/>
      <c r="K96" s="102"/>
    </row>
    <row r="97" spans="1:11" s="103" customFormat="1" ht="14.25" x14ac:dyDescent="0.2">
      <c r="A97" s="108"/>
      <c r="B97" s="108"/>
      <c r="C97" s="99"/>
      <c r="D97" s="99"/>
      <c r="E97" s="99"/>
      <c r="F97" s="99"/>
      <c r="G97" s="99"/>
      <c r="H97" s="99"/>
      <c r="I97" s="99"/>
      <c r="J97" s="99"/>
      <c r="K97" s="102"/>
    </row>
    <row r="98" spans="1:11" s="103" customFormat="1" ht="14.25" x14ac:dyDescent="0.2">
      <c r="A98" s="108"/>
      <c r="B98" s="108"/>
      <c r="C98" s="99"/>
      <c r="D98" s="99"/>
      <c r="E98" s="99"/>
      <c r="F98" s="99"/>
      <c r="G98" s="99"/>
      <c r="H98" s="99"/>
      <c r="I98" s="99"/>
      <c r="J98" s="99"/>
      <c r="K98" s="102"/>
    </row>
    <row r="99" spans="1:11" s="103" customFormat="1" ht="14.25" x14ac:dyDescent="0.2">
      <c r="A99" s="108"/>
      <c r="B99" s="108"/>
      <c r="C99" s="99"/>
      <c r="D99" s="99"/>
      <c r="E99" s="99"/>
      <c r="F99" s="99"/>
      <c r="G99" s="99"/>
      <c r="H99" s="99"/>
      <c r="I99" s="99"/>
      <c r="J99" s="99"/>
      <c r="K99" s="102"/>
    </row>
    <row r="100" spans="1:11" s="103" customFormat="1" ht="14.25" x14ac:dyDescent="0.2">
      <c r="A100" s="108"/>
      <c r="B100" s="108"/>
      <c r="C100" s="99"/>
      <c r="D100" s="99"/>
      <c r="E100" s="99"/>
      <c r="F100" s="99"/>
      <c r="G100" s="99"/>
      <c r="H100" s="99"/>
      <c r="I100" s="99"/>
      <c r="J100" s="99"/>
      <c r="K100" s="102"/>
    </row>
    <row r="101" spans="1:11" s="103" customFormat="1" ht="14.25" x14ac:dyDescent="0.2">
      <c r="A101" s="108"/>
      <c r="B101" s="108"/>
      <c r="C101" s="99"/>
      <c r="D101" s="99"/>
      <c r="E101" s="99"/>
      <c r="F101" s="99"/>
      <c r="G101" s="99"/>
      <c r="H101" s="99"/>
      <c r="I101" s="99"/>
      <c r="J101" s="99"/>
      <c r="K101" s="102"/>
    </row>
    <row r="102" spans="1:11" s="103" customFormat="1" ht="14.25" x14ac:dyDescent="0.2">
      <c r="A102" s="108"/>
      <c r="B102" s="108"/>
      <c r="C102" s="99"/>
      <c r="D102" s="99"/>
      <c r="E102" s="99"/>
      <c r="F102" s="99"/>
      <c r="G102" s="99"/>
      <c r="H102" s="99"/>
      <c r="I102" s="99"/>
      <c r="J102" s="99"/>
      <c r="K102" s="102"/>
    </row>
    <row r="103" spans="1:11" s="103" customFormat="1" ht="14.25" x14ac:dyDescent="0.2">
      <c r="A103" s="108"/>
      <c r="B103" s="108"/>
      <c r="C103" s="99"/>
      <c r="D103" s="99"/>
      <c r="E103" s="99"/>
      <c r="F103" s="99"/>
      <c r="G103" s="99"/>
      <c r="H103" s="99"/>
      <c r="I103" s="99"/>
      <c r="J103" s="99"/>
      <c r="K103" s="102"/>
    </row>
    <row r="104" spans="1:11" s="103" customFormat="1" ht="14.25" x14ac:dyDescent="0.2">
      <c r="A104" s="108"/>
      <c r="B104" s="108"/>
      <c r="C104" s="99"/>
      <c r="D104" s="99"/>
      <c r="E104" s="99"/>
      <c r="F104" s="99"/>
      <c r="G104" s="99"/>
      <c r="H104" s="99"/>
      <c r="I104" s="99"/>
      <c r="J104" s="99"/>
      <c r="K104" s="102"/>
    </row>
    <row r="105" spans="1:11" s="103" customFormat="1" ht="14.25" x14ac:dyDescent="0.2">
      <c r="A105" s="108"/>
      <c r="B105" s="108"/>
      <c r="C105" s="99"/>
      <c r="D105" s="99"/>
      <c r="E105" s="99"/>
      <c r="F105" s="99"/>
      <c r="G105" s="99"/>
      <c r="H105" s="99"/>
      <c r="I105" s="99"/>
      <c r="J105" s="99"/>
      <c r="K105" s="102"/>
    </row>
    <row r="106" spans="1:11" s="103" customFormat="1" ht="14.25" x14ac:dyDescent="0.2">
      <c r="A106" s="108"/>
      <c r="B106" s="108"/>
      <c r="C106" s="99"/>
      <c r="D106" s="99"/>
      <c r="E106" s="99"/>
      <c r="F106" s="99"/>
      <c r="G106" s="99"/>
      <c r="H106" s="99"/>
      <c r="I106" s="99"/>
      <c r="J106" s="99"/>
      <c r="K106" s="102"/>
    </row>
    <row r="107" spans="1:11" s="103" customFormat="1" ht="14.25" x14ac:dyDescent="0.2">
      <c r="A107" s="108"/>
      <c r="B107" s="108"/>
      <c r="C107" s="99"/>
      <c r="D107" s="99"/>
      <c r="E107" s="99"/>
      <c r="F107" s="99"/>
      <c r="G107" s="99"/>
      <c r="H107" s="99"/>
      <c r="I107" s="99"/>
      <c r="J107" s="99"/>
      <c r="K107" s="102"/>
    </row>
    <row r="108" spans="1:11" s="103" customFormat="1" ht="14.25" x14ac:dyDescent="0.2">
      <c r="A108" s="108"/>
      <c r="B108" s="108"/>
      <c r="C108" s="99"/>
      <c r="D108" s="99"/>
      <c r="E108" s="99"/>
      <c r="F108" s="99"/>
      <c r="G108" s="99"/>
      <c r="H108" s="99"/>
      <c r="I108" s="99"/>
      <c r="J108" s="99"/>
      <c r="K108" s="102"/>
    </row>
    <row r="109" spans="1:11" s="103" customFormat="1" ht="14.25" x14ac:dyDescent="0.2">
      <c r="A109" s="108"/>
      <c r="B109" s="108"/>
      <c r="C109" s="99"/>
      <c r="D109" s="99"/>
      <c r="E109" s="99"/>
      <c r="F109" s="99"/>
      <c r="G109" s="99"/>
      <c r="H109" s="99"/>
      <c r="I109" s="99"/>
      <c r="J109" s="99"/>
      <c r="K109" s="102"/>
    </row>
    <row r="110" spans="1:11" s="103" customFormat="1" ht="14.25" x14ac:dyDescent="0.2">
      <c r="A110" s="108"/>
      <c r="B110" s="108"/>
      <c r="C110" s="99"/>
      <c r="D110" s="99"/>
      <c r="E110" s="99"/>
      <c r="F110" s="99"/>
      <c r="G110" s="99"/>
      <c r="H110" s="99"/>
      <c r="I110" s="99"/>
      <c r="J110" s="99"/>
      <c r="K110" s="102"/>
    </row>
    <row r="111" spans="1:11" s="103" customFormat="1" ht="14.25" x14ac:dyDescent="0.2">
      <c r="A111" s="108"/>
      <c r="B111" s="108"/>
      <c r="C111" s="99"/>
      <c r="D111" s="99"/>
      <c r="E111" s="99"/>
      <c r="F111" s="99"/>
      <c r="G111" s="99"/>
      <c r="H111" s="99"/>
      <c r="I111" s="99"/>
      <c r="J111" s="99"/>
      <c r="K111" s="102"/>
    </row>
    <row r="112" spans="1:11" s="103" customFormat="1" ht="14.25" x14ac:dyDescent="0.2">
      <c r="A112" s="108"/>
      <c r="B112" s="108"/>
      <c r="C112" s="99"/>
      <c r="D112" s="99"/>
      <c r="E112" s="99"/>
      <c r="F112" s="99"/>
      <c r="G112" s="99"/>
      <c r="H112" s="99"/>
      <c r="I112" s="99"/>
      <c r="J112" s="99"/>
      <c r="K112" s="102"/>
    </row>
    <row r="113" spans="1:11" s="103" customFormat="1" ht="14.25" x14ac:dyDescent="0.2">
      <c r="A113" s="108"/>
      <c r="B113" s="108"/>
      <c r="C113" s="99"/>
      <c r="D113" s="99"/>
      <c r="E113" s="99"/>
      <c r="F113" s="99"/>
      <c r="G113" s="99"/>
      <c r="H113" s="99"/>
      <c r="I113" s="99"/>
      <c r="J113" s="99"/>
      <c r="K113" s="102"/>
    </row>
    <row r="114" spans="1:11" s="103" customFormat="1" ht="14.25" x14ac:dyDescent="0.2">
      <c r="A114" s="108"/>
      <c r="B114" s="108"/>
      <c r="C114" s="99"/>
      <c r="D114" s="99"/>
      <c r="E114" s="99"/>
      <c r="F114" s="99"/>
      <c r="G114" s="99"/>
      <c r="H114" s="99"/>
      <c r="I114" s="99"/>
      <c r="J114" s="99"/>
      <c r="K114" s="102"/>
    </row>
    <row r="115" spans="1:11" s="103" customFormat="1" ht="14.25" x14ac:dyDescent="0.2">
      <c r="A115" s="108"/>
      <c r="B115" s="108"/>
      <c r="C115" s="99"/>
      <c r="D115" s="99"/>
      <c r="E115" s="99"/>
      <c r="F115" s="99"/>
      <c r="G115" s="99"/>
      <c r="H115" s="99"/>
      <c r="I115" s="99"/>
      <c r="J115" s="99"/>
      <c r="K115" s="102"/>
    </row>
    <row r="116" spans="1:11" s="103" customFormat="1" ht="14.25" x14ac:dyDescent="0.2">
      <c r="A116" s="108"/>
      <c r="B116" s="108"/>
      <c r="C116" s="99"/>
      <c r="D116" s="99"/>
      <c r="E116" s="99"/>
      <c r="F116" s="99"/>
      <c r="G116" s="99"/>
      <c r="H116" s="99"/>
      <c r="I116" s="99"/>
      <c r="J116" s="99"/>
      <c r="K116" s="102"/>
    </row>
    <row r="117" spans="1:11" s="103" customFormat="1" ht="14.25" x14ac:dyDescent="0.2">
      <c r="A117" s="108"/>
      <c r="B117" s="108"/>
      <c r="C117" s="99"/>
      <c r="D117" s="99"/>
      <c r="E117" s="99"/>
      <c r="F117" s="99"/>
      <c r="G117" s="99"/>
      <c r="H117" s="99"/>
      <c r="I117" s="99"/>
      <c r="J117" s="99"/>
      <c r="K117" s="102"/>
    </row>
    <row r="118" spans="1:11" s="103" customFormat="1" ht="14.25" x14ac:dyDescent="0.2">
      <c r="A118" s="108"/>
      <c r="B118" s="108"/>
      <c r="C118" s="99"/>
      <c r="D118" s="99"/>
      <c r="E118" s="99"/>
      <c r="F118" s="99"/>
      <c r="G118" s="99"/>
      <c r="H118" s="99"/>
      <c r="I118" s="99"/>
      <c r="J118" s="99"/>
      <c r="K118" s="102"/>
    </row>
    <row r="119" spans="1:11" s="103" customFormat="1" ht="14.25" x14ac:dyDescent="0.2">
      <c r="A119" s="108"/>
      <c r="B119" s="108"/>
      <c r="C119" s="99"/>
      <c r="D119" s="99"/>
      <c r="E119" s="99"/>
      <c r="F119" s="99"/>
      <c r="G119" s="99"/>
      <c r="H119" s="99"/>
      <c r="I119" s="99"/>
      <c r="J119" s="99"/>
      <c r="K119" s="102"/>
    </row>
    <row r="120" spans="1:11" s="103" customFormat="1" ht="14.25" x14ac:dyDescent="0.2">
      <c r="A120" s="108"/>
      <c r="B120" s="108"/>
      <c r="C120" s="99"/>
      <c r="D120" s="99"/>
      <c r="E120" s="99"/>
      <c r="F120" s="99"/>
      <c r="G120" s="99"/>
      <c r="H120" s="99"/>
      <c r="I120" s="99"/>
      <c r="J120" s="99"/>
      <c r="K120" s="102"/>
    </row>
    <row r="121" spans="1:11" s="103" customFormat="1" ht="14.25" x14ac:dyDescent="0.2">
      <c r="A121" s="108"/>
      <c r="B121" s="108"/>
      <c r="C121" s="99"/>
      <c r="D121" s="99"/>
      <c r="E121" s="99"/>
      <c r="F121" s="99"/>
      <c r="G121" s="99"/>
      <c r="H121" s="99"/>
      <c r="I121" s="99"/>
      <c r="J121" s="99"/>
      <c r="K121" s="102"/>
    </row>
    <row r="122" spans="1:11" s="103" customFormat="1" ht="14.25" x14ac:dyDescent="0.2">
      <c r="A122" s="108"/>
      <c r="B122" s="108"/>
      <c r="C122" s="99"/>
      <c r="D122" s="99"/>
      <c r="E122" s="99"/>
      <c r="F122" s="99"/>
      <c r="G122" s="99"/>
      <c r="H122" s="99"/>
      <c r="I122" s="99"/>
      <c r="J122" s="99"/>
      <c r="K122" s="102"/>
    </row>
    <row r="123" spans="1:11" s="103" customFormat="1" ht="14.25" x14ac:dyDescent="0.2">
      <c r="A123" s="108"/>
      <c r="B123" s="108"/>
      <c r="C123" s="99"/>
      <c r="D123" s="99"/>
      <c r="E123" s="99"/>
      <c r="F123" s="99"/>
      <c r="G123" s="99"/>
      <c r="H123" s="99"/>
      <c r="I123" s="99"/>
      <c r="J123" s="99"/>
      <c r="K123" s="102"/>
    </row>
    <row r="124" spans="1:11" s="103" customFormat="1" ht="14.25" x14ac:dyDescent="0.2">
      <c r="A124" s="108"/>
      <c r="B124" s="108"/>
      <c r="C124" s="99"/>
      <c r="D124" s="99"/>
      <c r="E124" s="99"/>
      <c r="F124" s="99"/>
      <c r="G124" s="99"/>
      <c r="H124" s="99"/>
      <c r="I124" s="99"/>
      <c r="J124" s="99"/>
      <c r="K124" s="102"/>
    </row>
    <row r="125" spans="1:11" s="103" customFormat="1" ht="14.25" x14ac:dyDescent="0.2">
      <c r="A125" s="108"/>
      <c r="B125" s="108"/>
      <c r="C125" s="99"/>
      <c r="D125" s="99"/>
      <c r="E125" s="99"/>
      <c r="F125" s="99"/>
      <c r="G125" s="99"/>
      <c r="H125" s="99"/>
      <c r="I125" s="99"/>
      <c r="J125" s="99"/>
      <c r="K125" s="102"/>
    </row>
    <row r="126" spans="1:11" ht="14.25" x14ac:dyDescent="0.2">
      <c r="A126" s="93"/>
      <c r="B126" s="93"/>
    </row>
    <row r="127" spans="1:11" ht="14.25" x14ac:dyDescent="0.2">
      <c r="A127" s="93"/>
      <c r="B127" s="93"/>
    </row>
    <row r="128" spans="1:11" ht="14.25" x14ac:dyDescent="0.2">
      <c r="A128" s="93"/>
      <c r="B128" s="93"/>
    </row>
    <row r="129" spans="1:2" ht="14.25" x14ac:dyDescent="0.2">
      <c r="A129" s="93"/>
      <c r="B129" s="93"/>
    </row>
    <row r="130" spans="1:2" ht="14.25" x14ac:dyDescent="0.2">
      <c r="A130" s="93"/>
      <c r="B130" s="93"/>
    </row>
    <row r="131" spans="1:2" ht="14.25" x14ac:dyDescent="0.2">
      <c r="A131" s="93"/>
      <c r="B131" s="93"/>
    </row>
    <row r="132" spans="1:2" ht="14.25" x14ac:dyDescent="0.2">
      <c r="A132" s="93"/>
      <c r="B132" s="93"/>
    </row>
    <row r="133" spans="1:2" ht="14.25" x14ac:dyDescent="0.2">
      <c r="A133" s="93"/>
      <c r="B133" s="93"/>
    </row>
    <row r="134" spans="1:2" ht="14.25" x14ac:dyDescent="0.2">
      <c r="A134" s="93"/>
      <c r="B134" s="93"/>
    </row>
    <row r="135" spans="1:2" ht="14.25" x14ac:dyDescent="0.2">
      <c r="A135" s="93"/>
      <c r="B135" s="93"/>
    </row>
    <row r="136" spans="1:2" ht="14.25" x14ac:dyDescent="0.2">
      <c r="A136" s="93"/>
      <c r="B136" s="93"/>
    </row>
    <row r="137" spans="1:2" ht="14.25" x14ac:dyDescent="0.2">
      <c r="A137" s="93"/>
      <c r="B137" s="93"/>
    </row>
    <row r="138" spans="1:2" ht="14.25" x14ac:dyDescent="0.2">
      <c r="A138" s="93"/>
      <c r="B138" s="93"/>
    </row>
    <row r="139" spans="1:2" ht="14.25" x14ac:dyDescent="0.2">
      <c r="A139" s="93"/>
      <c r="B139" s="93"/>
    </row>
    <row r="140" spans="1:2" ht="14.25" x14ac:dyDescent="0.2">
      <c r="A140" s="93"/>
      <c r="B140" s="93"/>
    </row>
    <row r="141" spans="1:2" ht="14.25" x14ac:dyDescent="0.2">
      <c r="A141" s="93"/>
      <c r="B141" s="93"/>
    </row>
    <row r="142" spans="1:2" ht="14.25" x14ac:dyDescent="0.2">
      <c r="A142" s="93"/>
      <c r="B142" s="93"/>
    </row>
    <row r="143" spans="1:2" ht="14.25" x14ac:dyDescent="0.2">
      <c r="A143" s="93"/>
      <c r="B143" s="93"/>
    </row>
    <row r="144" spans="1:2" ht="14.25" x14ac:dyDescent="0.2">
      <c r="A144" s="93"/>
      <c r="B144" s="93"/>
    </row>
    <row r="145" spans="1:2" ht="14.25" x14ac:dyDescent="0.2">
      <c r="A145" s="93"/>
      <c r="B145" s="93"/>
    </row>
    <row r="146" spans="1:2" ht="14.25" x14ac:dyDescent="0.2">
      <c r="A146" s="93"/>
      <c r="B146" s="93"/>
    </row>
    <row r="147" spans="1:2" ht="14.25" x14ac:dyDescent="0.2">
      <c r="A147" s="93"/>
      <c r="B147" s="93"/>
    </row>
    <row r="148" spans="1:2" ht="14.25" x14ac:dyDescent="0.2">
      <c r="A148" s="93"/>
      <c r="B148" s="93"/>
    </row>
    <row r="149" spans="1:2" ht="14.25" x14ac:dyDescent="0.2">
      <c r="A149" s="93"/>
      <c r="B149" s="93"/>
    </row>
    <row r="150" spans="1:2" ht="14.25" x14ac:dyDescent="0.2">
      <c r="A150" s="93"/>
      <c r="B150" s="93"/>
    </row>
    <row r="151" spans="1:2" ht="14.25" x14ac:dyDescent="0.2">
      <c r="A151" s="93"/>
      <c r="B151" s="93"/>
    </row>
    <row r="152" spans="1:2" ht="14.25" x14ac:dyDescent="0.2">
      <c r="A152" s="93"/>
      <c r="B152" s="93"/>
    </row>
    <row r="153" spans="1:2" ht="14.25" x14ac:dyDescent="0.2">
      <c r="A153" s="93"/>
      <c r="B153" s="93"/>
    </row>
    <row r="154" spans="1:2" ht="14.25" x14ac:dyDescent="0.2">
      <c r="A154" s="93"/>
      <c r="B154" s="93"/>
    </row>
    <row r="155" spans="1:2" ht="14.25" x14ac:dyDescent="0.2">
      <c r="A155" s="93"/>
      <c r="B155" s="93"/>
    </row>
    <row r="156" spans="1:2" ht="14.25" x14ac:dyDescent="0.2">
      <c r="A156" s="93"/>
      <c r="B156" s="93"/>
    </row>
    <row r="157" spans="1:2" ht="14.25" x14ac:dyDescent="0.2">
      <c r="A157" s="93"/>
      <c r="B157" s="93"/>
    </row>
    <row r="158" spans="1:2" ht="14.25" x14ac:dyDescent="0.2">
      <c r="A158" s="93"/>
      <c r="B158" s="93"/>
    </row>
    <row r="159" spans="1:2" ht="14.25" x14ac:dyDescent="0.2">
      <c r="A159" s="93"/>
      <c r="B159" s="93"/>
    </row>
    <row r="160" spans="1:2" ht="14.25" x14ac:dyDescent="0.2">
      <c r="A160" s="93"/>
      <c r="B160" s="93"/>
    </row>
    <row r="161" spans="1:2" ht="14.25" x14ac:dyDescent="0.2">
      <c r="A161" s="93"/>
      <c r="B161" s="93"/>
    </row>
    <row r="162" spans="1:2" ht="14.25" x14ac:dyDescent="0.2">
      <c r="A162" s="93"/>
      <c r="B162" s="93"/>
    </row>
    <row r="163" spans="1:2" ht="14.25" x14ac:dyDescent="0.2">
      <c r="A163" s="93"/>
      <c r="B163" s="93"/>
    </row>
    <row r="164" spans="1:2" ht="14.25" x14ac:dyDescent="0.2">
      <c r="A164" s="93"/>
      <c r="B164" s="93"/>
    </row>
    <row r="165" spans="1:2" ht="14.25" x14ac:dyDescent="0.2">
      <c r="A165" s="93"/>
      <c r="B165" s="93"/>
    </row>
    <row r="166" spans="1:2" ht="14.25" x14ac:dyDescent="0.2">
      <c r="A166" s="93"/>
      <c r="B166" s="93"/>
    </row>
    <row r="167" spans="1:2" ht="14.25" x14ac:dyDescent="0.2">
      <c r="A167" s="93"/>
      <c r="B167" s="93"/>
    </row>
    <row r="168" spans="1:2" ht="14.25" x14ac:dyDescent="0.2">
      <c r="A168" s="93"/>
      <c r="B168" s="93"/>
    </row>
    <row r="169" spans="1:2" ht="14.25" x14ac:dyDescent="0.2">
      <c r="A169" s="93"/>
      <c r="B169" s="93"/>
    </row>
    <row r="170" spans="1:2" ht="14.25" x14ac:dyDescent="0.2">
      <c r="A170" s="93"/>
      <c r="B170" s="93"/>
    </row>
    <row r="171" spans="1:2" ht="14.25" x14ac:dyDescent="0.2">
      <c r="A171" s="93"/>
      <c r="B171" s="93"/>
    </row>
    <row r="172" spans="1:2" ht="14.25" x14ac:dyDescent="0.2">
      <c r="A172" s="93"/>
      <c r="B172" s="93"/>
    </row>
    <row r="173" spans="1:2" ht="14.25" x14ac:dyDescent="0.2">
      <c r="A173" s="93"/>
      <c r="B173" s="93"/>
    </row>
    <row r="174" spans="1:2" ht="14.25" x14ac:dyDescent="0.2">
      <c r="A174" s="93"/>
      <c r="B174" s="93"/>
    </row>
    <row r="175" spans="1:2" ht="14.25" x14ac:dyDescent="0.2">
      <c r="A175" s="93"/>
      <c r="B175" s="93"/>
    </row>
    <row r="176" spans="1:2" ht="14.25" x14ac:dyDescent="0.2">
      <c r="A176" s="93"/>
      <c r="B176" s="93"/>
    </row>
    <row r="177" spans="1:2" ht="14.25" x14ac:dyDescent="0.2">
      <c r="A177" s="93"/>
      <c r="B177" s="93"/>
    </row>
    <row r="178" spans="1:2" ht="14.25" x14ac:dyDescent="0.2">
      <c r="A178" s="93"/>
      <c r="B178" s="93"/>
    </row>
    <row r="179" spans="1:2" ht="14.25" x14ac:dyDescent="0.2">
      <c r="A179" s="93"/>
      <c r="B179" s="93"/>
    </row>
    <row r="180" spans="1:2" ht="14.25" x14ac:dyDescent="0.2">
      <c r="A180" s="93"/>
      <c r="B180" s="93"/>
    </row>
    <row r="181" spans="1:2" ht="14.25" x14ac:dyDescent="0.2">
      <c r="A181" s="93"/>
      <c r="B181" s="93"/>
    </row>
    <row r="182" spans="1:2" ht="14.25" x14ac:dyDescent="0.2">
      <c r="A182" s="93"/>
      <c r="B182" s="93"/>
    </row>
    <row r="183" spans="1:2" ht="14.25" x14ac:dyDescent="0.2">
      <c r="A183" s="93"/>
      <c r="B183" s="93"/>
    </row>
    <row r="184" spans="1:2" ht="14.25" x14ac:dyDescent="0.2">
      <c r="A184" s="93"/>
      <c r="B184" s="93"/>
    </row>
    <row r="185" spans="1:2" ht="14.25" x14ac:dyDescent="0.2">
      <c r="A185" s="93"/>
      <c r="B185" s="93"/>
    </row>
    <row r="186" spans="1:2" ht="14.25" x14ac:dyDescent="0.2">
      <c r="A186" s="93"/>
      <c r="B186" s="93"/>
    </row>
    <row r="187" spans="1:2" ht="14.25" x14ac:dyDescent="0.2">
      <c r="A187" s="93"/>
      <c r="B187" s="93"/>
    </row>
    <row r="188" spans="1:2" ht="14.25" x14ac:dyDescent="0.2">
      <c r="A188" s="93"/>
      <c r="B188" s="93"/>
    </row>
    <row r="189" spans="1:2" ht="14.25" x14ac:dyDescent="0.2">
      <c r="A189" s="93"/>
      <c r="B189" s="93"/>
    </row>
    <row r="190" spans="1:2" ht="14.25" x14ac:dyDescent="0.2">
      <c r="A190" s="93"/>
      <c r="B190" s="93"/>
    </row>
    <row r="191" spans="1:2" ht="14.25" x14ac:dyDescent="0.2">
      <c r="A191" s="93"/>
      <c r="B191" s="93"/>
    </row>
    <row r="192" spans="1:2" ht="14.25" x14ac:dyDescent="0.2">
      <c r="A192" s="93"/>
      <c r="B192" s="93"/>
    </row>
    <row r="193" spans="1:2" ht="14.25" x14ac:dyDescent="0.2">
      <c r="A193" s="93"/>
      <c r="B193" s="93"/>
    </row>
    <row r="194" spans="1:2" ht="14.25" x14ac:dyDescent="0.2">
      <c r="A194" s="93"/>
      <c r="B194" s="93"/>
    </row>
    <row r="195" spans="1:2" ht="14.25" x14ac:dyDescent="0.2">
      <c r="A195" s="93"/>
      <c r="B195" s="93"/>
    </row>
    <row r="196" spans="1:2" ht="14.25" x14ac:dyDescent="0.2">
      <c r="A196" s="93"/>
      <c r="B196" s="93"/>
    </row>
    <row r="197" spans="1:2" ht="14.25" x14ac:dyDescent="0.2">
      <c r="A197" s="93"/>
      <c r="B197" s="93"/>
    </row>
    <row r="198" spans="1:2" ht="14.25" x14ac:dyDescent="0.2">
      <c r="A198" s="93"/>
      <c r="B198" s="93"/>
    </row>
    <row r="199" spans="1:2" ht="14.25" x14ac:dyDescent="0.2">
      <c r="A199" s="93"/>
      <c r="B199" s="93"/>
    </row>
    <row r="200" spans="1:2" ht="14.25" x14ac:dyDescent="0.2">
      <c r="A200" s="93"/>
      <c r="B200" s="93"/>
    </row>
    <row r="201" spans="1:2" ht="14.25" x14ac:dyDescent="0.2">
      <c r="A201" s="93"/>
      <c r="B201" s="93"/>
    </row>
    <row r="202" spans="1:2" ht="14.25" x14ac:dyDescent="0.2">
      <c r="A202" s="93"/>
      <c r="B202" s="93"/>
    </row>
    <row r="203" spans="1:2" ht="14.25" x14ac:dyDescent="0.2">
      <c r="A203" s="93"/>
      <c r="B203" s="93"/>
    </row>
    <row r="204" spans="1:2" ht="14.25" x14ac:dyDescent="0.2">
      <c r="A204" s="93"/>
      <c r="B204" s="93"/>
    </row>
    <row r="205" spans="1:2" ht="14.25" x14ac:dyDescent="0.2">
      <c r="A205" s="93"/>
      <c r="B205" s="93"/>
    </row>
    <row r="206" spans="1:2" ht="14.25" x14ac:dyDescent="0.2">
      <c r="A206" s="93"/>
      <c r="B206" s="93"/>
    </row>
    <row r="207" spans="1:2" ht="14.25" x14ac:dyDescent="0.2">
      <c r="A207" s="93"/>
      <c r="B207" s="93"/>
    </row>
    <row r="208" spans="1:2" ht="14.25" x14ac:dyDescent="0.2">
      <c r="A208" s="111"/>
      <c r="B208" s="93"/>
    </row>
    <row r="209" spans="1:2" ht="14.25" x14ac:dyDescent="0.2">
      <c r="A209" s="111"/>
      <c r="B209" s="93"/>
    </row>
    <row r="210" spans="1:2" ht="14.25" x14ac:dyDescent="0.2">
      <c r="A210" s="111"/>
      <c r="B210" s="93"/>
    </row>
    <row r="211" spans="1:2" ht="14.25" x14ac:dyDescent="0.2">
      <c r="A211" s="111"/>
      <c r="B211" s="93"/>
    </row>
    <row r="212" spans="1:2" ht="14.25" x14ac:dyDescent="0.2">
      <c r="A212" s="111"/>
      <c r="B212" s="93"/>
    </row>
    <row r="213" spans="1:2" ht="14.25" x14ac:dyDescent="0.2">
      <c r="A213" s="111"/>
      <c r="B213" s="93"/>
    </row>
    <row r="214" spans="1:2" ht="14.25" x14ac:dyDescent="0.2">
      <c r="A214" s="111"/>
      <c r="B214" s="93"/>
    </row>
    <row r="215" spans="1:2" ht="14.25" x14ac:dyDescent="0.2">
      <c r="A215" s="111"/>
      <c r="B215" s="93"/>
    </row>
    <row r="216" spans="1:2" ht="14.25" x14ac:dyDescent="0.2">
      <c r="A216" s="111"/>
      <c r="B216" s="93"/>
    </row>
    <row r="217" spans="1:2" ht="14.25" x14ac:dyDescent="0.2">
      <c r="A217" s="111"/>
      <c r="B217" s="93"/>
    </row>
    <row r="218" spans="1:2" ht="14.25" x14ac:dyDescent="0.2">
      <c r="A218" s="111"/>
      <c r="B218" s="93"/>
    </row>
    <row r="219" spans="1:2" ht="14.25" x14ac:dyDescent="0.2">
      <c r="A219" s="111"/>
      <c r="B219" s="93"/>
    </row>
    <row r="220" spans="1:2" ht="14.25" x14ac:dyDescent="0.2">
      <c r="A220" s="111"/>
      <c r="B220" s="93"/>
    </row>
    <row r="221" spans="1:2" ht="14.25" x14ac:dyDescent="0.2">
      <c r="A221" s="111"/>
      <c r="B221" s="93"/>
    </row>
    <row r="222" spans="1:2" ht="14.25" x14ac:dyDescent="0.2">
      <c r="A222" s="111"/>
      <c r="B222" s="93"/>
    </row>
    <row r="223" spans="1:2" ht="14.25" x14ac:dyDescent="0.2">
      <c r="A223" s="111"/>
      <c r="B223" s="93"/>
    </row>
    <row r="224" spans="1:2" ht="14.25" x14ac:dyDescent="0.2">
      <c r="A224" s="111"/>
      <c r="B224" s="93"/>
    </row>
    <row r="225" spans="1:2" ht="14.25" x14ac:dyDescent="0.2">
      <c r="A225" s="111"/>
      <c r="B225" s="93"/>
    </row>
    <row r="226" spans="1:2" ht="14.25" x14ac:dyDescent="0.2">
      <c r="A226" s="111"/>
      <c r="B226" s="93"/>
    </row>
    <row r="227" spans="1:2" ht="14.25" x14ac:dyDescent="0.2">
      <c r="A227" s="111"/>
      <c r="B227" s="93"/>
    </row>
    <row r="228" spans="1:2" ht="14.25" x14ac:dyDescent="0.2">
      <c r="A228" s="111"/>
      <c r="B228" s="93"/>
    </row>
    <row r="229" spans="1:2" ht="14.25" x14ac:dyDescent="0.2">
      <c r="A229" s="111"/>
      <c r="B229" s="93"/>
    </row>
    <row r="230" spans="1:2" ht="14.25" x14ac:dyDescent="0.2">
      <c r="A230" s="111"/>
      <c r="B230" s="93"/>
    </row>
    <row r="231" spans="1:2" ht="14.25" x14ac:dyDescent="0.2">
      <c r="A231" s="111"/>
      <c r="B231" s="93"/>
    </row>
    <row r="232" spans="1:2" ht="14.25" x14ac:dyDescent="0.2">
      <c r="A232" s="111"/>
      <c r="B232" s="93"/>
    </row>
    <row r="233" spans="1:2" ht="14.25" x14ac:dyDescent="0.2">
      <c r="A233" s="111"/>
      <c r="B233" s="93"/>
    </row>
    <row r="234" spans="1:2" ht="14.25" x14ac:dyDescent="0.2">
      <c r="A234" s="111"/>
      <c r="B234" s="93"/>
    </row>
    <row r="235" spans="1:2" ht="14.25" x14ac:dyDescent="0.2">
      <c r="A235" s="111"/>
      <c r="B235" s="93"/>
    </row>
    <row r="236" spans="1:2" ht="14.25" x14ac:dyDescent="0.2">
      <c r="A236" s="111"/>
      <c r="B236" s="93"/>
    </row>
    <row r="237" spans="1:2" ht="14.25" x14ac:dyDescent="0.2">
      <c r="A237" s="111"/>
      <c r="B237" s="93"/>
    </row>
    <row r="238" spans="1:2" ht="14.25" x14ac:dyDescent="0.2">
      <c r="A238" s="111"/>
      <c r="B238" s="93"/>
    </row>
    <row r="239" spans="1:2" ht="14.25" x14ac:dyDescent="0.2">
      <c r="A239" s="111"/>
      <c r="B239" s="93"/>
    </row>
    <row r="240" spans="1:2" ht="14.25" x14ac:dyDescent="0.2">
      <c r="A240" s="111"/>
      <c r="B240" s="93"/>
    </row>
    <row r="241" spans="1:2" ht="14.25" x14ac:dyDescent="0.2">
      <c r="A241" s="111"/>
      <c r="B241" s="93"/>
    </row>
    <row r="242" spans="1:2" ht="14.25" x14ac:dyDescent="0.2">
      <c r="A242" s="111"/>
      <c r="B242" s="93"/>
    </row>
    <row r="243" spans="1:2" ht="14.25" x14ac:dyDescent="0.2">
      <c r="A243" s="111"/>
      <c r="B243" s="93"/>
    </row>
    <row r="244" spans="1:2" ht="14.25" x14ac:dyDescent="0.2">
      <c r="A244" s="111"/>
      <c r="B244" s="93"/>
    </row>
    <row r="245" spans="1:2" ht="14.25" x14ac:dyDescent="0.2">
      <c r="A245" s="111"/>
      <c r="B245" s="93"/>
    </row>
    <row r="246" spans="1:2" ht="14.25" x14ac:dyDescent="0.2">
      <c r="A246" s="111"/>
      <c r="B246" s="93"/>
    </row>
    <row r="247" spans="1:2" ht="14.25" x14ac:dyDescent="0.2">
      <c r="A247" s="111"/>
      <c r="B247" s="93"/>
    </row>
    <row r="248" spans="1:2" ht="14.25" x14ac:dyDescent="0.2">
      <c r="A248" s="111"/>
      <c r="B248" s="93"/>
    </row>
    <row r="249" spans="1:2" ht="14.25" x14ac:dyDescent="0.2">
      <c r="A249" s="111"/>
      <c r="B249" s="93"/>
    </row>
    <row r="250" spans="1:2" ht="14.25" x14ac:dyDescent="0.2">
      <c r="A250" s="111"/>
      <c r="B250" s="93"/>
    </row>
    <row r="251" spans="1:2" ht="14.25" x14ac:dyDescent="0.2">
      <c r="A251" s="111"/>
      <c r="B251" s="93"/>
    </row>
    <row r="252" spans="1:2" ht="14.25" x14ac:dyDescent="0.2">
      <c r="A252" s="111"/>
      <c r="B252" s="93"/>
    </row>
    <row r="253" spans="1:2" ht="14.25" x14ac:dyDescent="0.2">
      <c r="A253" s="111"/>
      <c r="B253" s="93"/>
    </row>
    <row r="254" spans="1:2" ht="14.25" x14ac:dyDescent="0.2">
      <c r="A254" s="111"/>
      <c r="B254" s="93"/>
    </row>
    <row r="255" spans="1:2" ht="14.25" x14ac:dyDescent="0.2">
      <c r="A255" s="111"/>
      <c r="B255" s="93"/>
    </row>
    <row r="256" spans="1:2" ht="14.25" x14ac:dyDescent="0.2">
      <c r="A256" s="111"/>
      <c r="B256" s="93"/>
    </row>
    <row r="257" spans="1:2" ht="14.25" x14ac:dyDescent="0.2">
      <c r="A257" s="111"/>
      <c r="B257" s="93"/>
    </row>
    <row r="258" spans="1:2" ht="14.25" x14ac:dyDescent="0.2">
      <c r="A258" s="111"/>
      <c r="B258" s="93"/>
    </row>
    <row r="259" spans="1:2" ht="14.25" x14ac:dyDescent="0.2">
      <c r="A259" s="111"/>
      <c r="B259" s="93"/>
    </row>
    <row r="260" spans="1:2" ht="14.25" x14ac:dyDescent="0.2">
      <c r="A260" s="111"/>
      <c r="B260" s="93"/>
    </row>
    <row r="261" spans="1:2" ht="14.25" x14ac:dyDescent="0.2">
      <c r="A261" s="111"/>
      <c r="B261" s="93"/>
    </row>
    <row r="262" spans="1:2" ht="14.25" x14ac:dyDescent="0.2">
      <c r="A262" s="111"/>
      <c r="B262" s="93"/>
    </row>
    <row r="263" spans="1:2" ht="14.25" x14ac:dyDescent="0.2">
      <c r="A263" s="111"/>
      <c r="B263" s="93"/>
    </row>
    <row r="264" spans="1:2" ht="14.25" x14ac:dyDescent="0.2">
      <c r="A264" s="111"/>
      <c r="B264" s="93"/>
    </row>
    <row r="265" spans="1:2" ht="14.25" x14ac:dyDescent="0.2">
      <c r="A265" s="111"/>
      <c r="B265" s="93"/>
    </row>
    <row r="266" spans="1:2" ht="14.25" x14ac:dyDescent="0.2">
      <c r="A266" s="111"/>
      <c r="B266" s="93"/>
    </row>
    <row r="267" spans="1:2" ht="14.25" x14ac:dyDescent="0.2">
      <c r="A267" s="111"/>
      <c r="B267" s="93"/>
    </row>
    <row r="268" spans="1:2" ht="14.25" x14ac:dyDescent="0.2">
      <c r="A268" s="111"/>
      <c r="B268" s="93"/>
    </row>
    <row r="269" spans="1:2" ht="14.25" x14ac:dyDescent="0.2">
      <c r="A269" s="111"/>
      <c r="B269" s="93"/>
    </row>
    <row r="270" spans="1:2" ht="14.25" x14ac:dyDescent="0.2">
      <c r="A270" s="111"/>
      <c r="B270" s="93"/>
    </row>
    <row r="271" spans="1:2" ht="14.25" x14ac:dyDescent="0.2">
      <c r="A271" s="111"/>
      <c r="B271" s="93"/>
    </row>
    <row r="272" spans="1:2" ht="14.25" x14ac:dyDescent="0.2">
      <c r="A272" s="111"/>
      <c r="B272" s="93"/>
    </row>
    <row r="273" spans="1:2" ht="14.25" x14ac:dyDescent="0.2">
      <c r="A273" s="111"/>
      <c r="B273" s="93"/>
    </row>
    <row r="274" spans="1:2" ht="14.25" x14ac:dyDescent="0.2">
      <c r="A274" s="111"/>
      <c r="B274" s="93"/>
    </row>
    <row r="275" spans="1:2" ht="14.25" x14ac:dyDescent="0.2">
      <c r="A275" s="111"/>
      <c r="B275" s="93"/>
    </row>
    <row r="276" spans="1:2" ht="14.25" x14ac:dyDescent="0.2">
      <c r="A276" s="111"/>
      <c r="B276" s="93"/>
    </row>
    <row r="277" spans="1:2" ht="14.25" x14ac:dyDescent="0.2">
      <c r="A277" s="111"/>
      <c r="B277" s="93"/>
    </row>
    <row r="278" spans="1:2" ht="14.25" x14ac:dyDescent="0.2">
      <c r="A278" s="111"/>
      <c r="B278" s="93"/>
    </row>
    <row r="279" spans="1:2" ht="14.25" x14ac:dyDescent="0.2">
      <c r="A279" s="111"/>
      <c r="B279" s="93"/>
    </row>
    <row r="280" spans="1:2" ht="14.25" x14ac:dyDescent="0.2">
      <c r="A280" s="111"/>
      <c r="B280" s="93"/>
    </row>
    <row r="281" spans="1:2" ht="14.25" x14ac:dyDescent="0.2">
      <c r="A281" s="111"/>
      <c r="B281" s="93"/>
    </row>
    <row r="282" spans="1:2" ht="14.25" x14ac:dyDescent="0.2">
      <c r="A282" s="111"/>
      <c r="B282" s="93"/>
    </row>
    <row r="283" spans="1:2" ht="14.25" x14ac:dyDescent="0.2">
      <c r="A283" s="111"/>
      <c r="B283" s="93"/>
    </row>
    <row r="284" spans="1:2" ht="14.25" x14ac:dyDescent="0.2">
      <c r="A284" s="111"/>
      <c r="B284" s="93"/>
    </row>
    <row r="285" spans="1:2" ht="14.25" x14ac:dyDescent="0.2">
      <c r="A285" s="111"/>
      <c r="B285" s="93"/>
    </row>
    <row r="286" spans="1:2" ht="14.25" x14ac:dyDescent="0.2">
      <c r="A286" s="111"/>
      <c r="B286" s="93"/>
    </row>
    <row r="287" spans="1:2" ht="14.25" x14ac:dyDescent="0.2">
      <c r="A287" s="111"/>
      <c r="B287" s="93"/>
    </row>
    <row r="288" spans="1:2" ht="14.25" x14ac:dyDescent="0.2">
      <c r="A288" s="111"/>
      <c r="B288" s="93"/>
    </row>
    <row r="289" spans="1:2" ht="14.25" x14ac:dyDescent="0.2">
      <c r="A289" s="111"/>
      <c r="B289" s="93"/>
    </row>
    <row r="290" spans="1:2" ht="14.25" x14ac:dyDescent="0.2">
      <c r="A290" s="111"/>
      <c r="B290" s="93"/>
    </row>
    <row r="291" spans="1:2" ht="14.25" x14ac:dyDescent="0.2">
      <c r="A291" s="111"/>
      <c r="B291" s="93"/>
    </row>
    <row r="292" spans="1:2" ht="14.25" x14ac:dyDescent="0.2">
      <c r="A292" s="111"/>
      <c r="B292" s="93"/>
    </row>
    <row r="293" spans="1:2" ht="14.25" x14ac:dyDescent="0.2">
      <c r="A293" s="111"/>
      <c r="B293" s="93"/>
    </row>
    <row r="294" spans="1:2" ht="14.25" x14ac:dyDescent="0.2">
      <c r="A294" s="111"/>
      <c r="B294" s="93"/>
    </row>
    <row r="295" spans="1:2" ht="14.25" x14ac:dyDescent="0.2">
      <c r="A295" s="111"/>
      <c r="B295" s="93"/>
    </row>
    <row r="296" spans="1:2" ht="14.25" x14ac:dyDescent="0.2">
      <c r="A296" s="111"/>
      <c r="B296" s="93"/>
    </row>
    <row r="297" spans="1:2" ht="14.25" x14ac:dyDescent="0.2">
      <c r="A297" s="111"/>
      <c r="B297" s="93"/>
    </row>
    <row r="298" spans="1:2" ht="14.25" x14ac:dyDescent="0.2">
      <c r="A298" s="111"/>
      <c r="B298" s="93"/>
    </row>
    <row r="299" spans="1:2" ht="14.25" x14ac:dyDescent="0.2">
      <c r="A299" s="111"/>
      <c r="B299" s="93"/>
    </row>
    <row r="300" spans="1:2" ht="14.25" x14ac:dyDescent="0.2">
      <c r="A300" s="111"/>
      <c r="B300" s="93"/>
    </row>
    <row r="301" spans="1:2" ht="14.25" x14ac:dyDescent="0.2">
      <c r="A301" s="111"/>
      <c r="B301" s="93"/>
    </row>
    <row r="302" spans="1:2" ht="14.25" x14ac:dyDescent="0.2">
      <c r="A302" s="111"/>
      <c r="B302" s="93"/>
    </row>
    <row r="303" spans="1:2" ht="14.25" x14ac:dyDescent="0.2">
      <c r="A303" s="111"/>
      <c r="B303" s="93"/>
    </row>
    <row r="304" spans="1:2" ht="14.25" x14ac:dyDescent="0.2">
      <c r="A304" s="111"/>
      <c r="B304" s="93"/>
    </row>
    <row r="305" spans="1:2" ht="14.25" x14ac:dyDescent="0.2">
      <c r="A305" s="111"/>
      <c r="B305" s="93"/>
    </row>
    <row r="306" spans="1:2" ht="14.25" x14ac:dyDescent="0.2">
      <c r="A306" s="111"/>
      <c r="B306" s="93"/>
    </row>
    <row r="307" spans="1:2" ht="14.25" x14ac:dyDescent="0.2">
      <c r="A307" s="111"/>
      <c r="B307" s="93"/>
    </row>
    <row r="308" spans="1:2" ht="14.25" x14ac:dyDescent="0.2">
      <c r="A308" s="111"/>
      <c r="B308" s="93"/>
    </row>
    <row r="309" spans="1:2" ht="14.25" x14ac:dyDescent="0.2">
      <c r="A309" s="111"/>
      <c r="B309" s="93"/>
    </row>
    <row r="310" spans="1:2" ht="14.25" x14ac:dyDescent="0.2">
      <c r="A310" s="111"/>
      <c r="B310" s="93"/>
    </row>
    <row r="311" spans="1:2" ht="14.25" x14ac:dyDescent="0.2">
      <c r="A311" s="111"/>
      <c r="B311" s="93"/>
    </row>
    <row r="312" spans="1:2" ht="14.25" x14ac:dyDescent="0.2">
      <c r="A312" s="111"/>
      <c r="B312" s="93"/>
    </row>
    <row r="313" spans="1:2" ht="14.25" x14ac:dyDescent="0.2">
      <c r="A313" s="111"/>
      <c r="B313" s="93"/>
    </row>
    <row r="314" spans="1:2" ht="14.25" x14ac:dyDescent="0.2">
      <c r="A314" s="111"/>
      <c r="B314" s="93"/>
    </row>
    <row r="315" spans="1:2" ht="14.25" x14ac:dyDescent="0.2">
      <c r="A315" s="111"/>
      <c r="B315" s="93"/>
    </row>
    <row r="316" spans="1:2" ht="14.25" x14ac:dyDescent="0.2">
      <c r="A316" s="111"/>
      <c r="B316" s="93"/>
    </row>
    <row r="317" spans="1:2" ht="14.25" x14ac:dyDescent="0.2">
      <c r="A317" s="111"/>
      <c r="B317" s="93"/>
    </row>
    <row r="318" spans="1:2" ht="14.25" x14ac:dyDescent="0.2">
      <c r="A318" s="111"/>
      <c r="B318" s="93"/>
    </row>
    <row r="319" spans="1:2" ht="14.25" x14ac:dyDescent="0.2">
      <c r="A319" s="111"/>
      <c r="B319" s="93"/>
    </row>
    <row r="320" spans="1:2" ht="14.25" x14ac:dyDescent="0.2">
      <c r="A320" s="111"/>
      <c r="B320" s="93"/>
    </row>
    <row r="321" spans="1:2" ht="14.25" x14ac:dyDescent="0.2">
      <c r="A321" s="111"/>
      <c r="B321" s="93"/>
    </row>
    <row r="322" spans="1:2" ht="14.25" x14ac:dyDescent="0.2">
      <c r="A322" s="111"/>
      <c r="B322" s="93"/>
    </row>
    <row r="323" spans="1:2" ht="14.25" x14ac:dyDescent="0.2">
      <c r="A323" s="111"/>
      <c r="B323" s="93"/>
    </row>
    <row r="324" spans="1:2" ht="14.25" x14ac:dyDescent="0.2">
      <c r="A324" s="111"/>
      <c r="B324" s="93"/>
    </row>
    <row r="325" spans="1:2" ht="14.25" x14ac:dyDescent="0.2">
      <c r="A325" s="111"/>
      <c r="B325" s="93"/>
    </row>
    <row r="326" spans="1:2" ht="14.25" x14ac:dyDescent="0.2">
      <c r="A326" s="111"/>
      <c r="B326" s="93"/>
    </row>
    <row r="327" spans="1:2" ht="14.25" x14ac:dyDescent="0.2">
      <c r="A327" s="111"/>
      <c r="B327" s="93"/>
    </row>
    <row r="328" spans="1:2" ht="14.25" x14ac:dyDescent="0.2">
      <c r="A328" s="111"/>
      <c r="B328" s="93"/>
    </row>
    <row r="329" spans="1:2" ht="14.25" x14ac:dyDescent="0.2">
      <c r="A329" s="111"/>
      <c r="B329" s="93"/>
    </row>
    <row r="330" spans="1:2" ht="14.25" x14ac:dyDescent="0.2">
      <c r="A330" s="111"/>
      <c r="B330" s="93"/>
    </row>
    <row r="331" spans="1:2" ht="14.25" x14ac:dyDescent="0.2">
      <c r="A331" s="111"/>
      <c r="B331" s="93"/>
    </row>
    <row r="332" spans="1:2" ht="14.25" x14ac:dyDescent="0.2">
      <c r="A332" s="111"/>
      <c r="B332" s="93"/>
    </row>
    <row r="333" spans="1:2" ht="14.25" x14ac:dyDescent="0.2">
      <c r="A333" s="111"/>
      <c r="B333" s="93"/>
    </row>
    <row r="334" spans="1:2" ht="14.25" x14ac:dyDescent="0.2">
      <c r="A334" s="111"/>
      <c r="B334" s="93"/>
    </row>
    <row r="335" spans="1:2" ht="14.25" x14ac:dyDescent="0.2">
      <c r="A335" s="111"/>
      <c r="B335" s="93"/>
    </row>
    <row r="336" spans="1:2" ht="14.25" x14ac:dyDescent="0.2">
      <c r="A336" s="111"/>
      <c r="B336" s="93"/>
    </row>
    <row r="337" spans="1:2" ht="14.25" x14ac:dyDescent="0.2">
      <c r="A337" s="111"/>
      <c r="B337" s="93"/>
    </row>
    <row r="338" spans="1:2" ht="14.25" x14ac:dyDescent="0.2">
      <c r="A338" s="111"/>
      <c r="B338" s="93"/>
    </row>
    <row r="339" spans="1:2" ht="14.25" x14ac:dyDescent="0.2">
      <c r="A339" s="111"/>
      <c r="B339" s="93"/>
    </row>
    <row r="340" spans="1:2" ht="14.25" x14ac:dyDescent="0.2">
      <c r="A340" s="111"/>
      <c r="B340" s="93"/>
    </row>
    <row r="341" spans="1:2" ht="14.25" x14ac:dyDescent="0.2">
      <c r="A341" s="111"/>
      <c r="B341" s="93"/>
    </row>
    <row r="342" spans="1:2" ht="14.25" x14ac:dyDescent="0.2">
      <c r="A342" s="111"/>
      <c r="B342" s="93"/>
    </row>
    <row r="343" spans="1:2" ht="14.25" x14ac:dyDescent="0.2">
      <c r="A343" s="111"/>
      <c r="B343" s="93"/>
    </row>
    <row r="344" spans="1:2" ht="14.25" x14ac:dyDescent="0.2">
      <c r="A344" s="111"/>
      <c r="B344" s="93"/>
    </row>
    <row r="345" spans="1:2" ht="14.25" x14ac:dyDescent="0.2">
      <c r="A345" s="111"/>
      <c r="B345" s="93"/>
    </row>
    <row r="346" spans="1:2" ht="14.25" x14ac:dyDescent="0.2">
      <c r="A346" s="111"/>
      <c r="B346" s="93"/>
    </row>
    <row r="347" spans="1:2" ht="14.25" x14ac:dyDescent="0.2">
      <c r="A347" s="111"/>
      <c r="B347" s="93"/>
    </row>
    <row r="348" spans="1:2" ht="14.25" x14ac:dyDescent="0.2">
      <c r="A348" s="111"/>
      <c r="B348" s="93"/>
    </row>
    <row r="349" spans="1:2" ht="14.25" x14ac:dyDescent="0.2">
      <c r="A349" s="111"/>
      <c r="B349" s="93"/>
    </row>
    <row r="350" spans="1:2" ht="14.25" x14ac:dyDescent="0.2">
      <c r="A350" s="111"/>
      <c r="B350" s="93"/>
    </row>
    <row r="351" spans="1:2" ht="14.25" x14ac:dyDescent="0.2">
      <c r="A351" s="111"/>
      <c r="B351" s="93"/>
    </row>
    <row r="352" spans="1:2" ht="14.25" x14ac:dyDescent="0.2">
      <c r="A352" s="111"/>
      <c r="B352" s="93"/>
    </row>
    <row r="353" spans="1:2" ht="14.25" x14ac:dyDescent="0.2">
      <c r="A353" s="111"/>
      <c r="B353" s="93"/>
    </row>
    <row r="354" spans="1:2" ht="14.25" x14ac:dyDescent="0.2">
      <c r="A354" s="111"/>
      <c r="B354" s="93"/>
    </row>
    <row r="355" spans="1:2" ht="14.25" x14ac:dyDescent="0.2">
      <c r="A355" s="111"/>
      <c r="B355" s="93"/>
    </row>
    <row r="356" spans="1:2" ht="14.25" x14ac:dyDescent="0.2">
      <c r="A356" s="111"/>
      <c r="B356" s="93"/>
    </row>
    <row r="357" spans="1:2" ht="14.25" x14ac:dyDescent="0.2">
      <c r="A357" s="111"/>
      <c r="B357" s="93"/>
    </row>
    <row r="358" spans="1:2" ht="14.25" x14ac:dyDescent="0.2">
      <c r="A358" s="111"/>
      <c r="B358" s="93"/>
    </row>
    <row r="359" spans="1:2" ht="14.25" x14ac:dyDescent="0.2">
      <c r="A359" s="111"/>
      <c r="B359" s="93"/>
    </row>
    <row r="360" spans="1:2" ht="14.25" x14ac:dyDescent="0.2">
      <c r="A360" s="111"/>
      <c r="B360" s="93"/>
    </row>
    <row r="361" spans="1:2" ht="14.25" x14ac:dyDescent="0.2">
      <c r="A361" s="111"/>
      <c r="B361" s="93"/>
    </row>
    <row r="362" spans="1:2" ht="14.25" x14ac:dyDescent="0.2">
      <c r="A362" s="111"/>
      <c r="B362" s="93"/>
    </row>
    <row r="363" spans="1:2" ht="14.25" x14ac:dyDescent="0.2">
      <c r="A363" s="111"/>
      <c r="B363" s="93"/>
    </row>
    <row r="364" spans="1:2" ht="14.25" x14ac:dyDescent="0.2">
      <c r="A364" s="111"/>
      <c r="B364" s="93"/>
    </row>
    <row r="365" spans="1:2" ht="14.25" x14ac:dyDescent="0.2">
      <c r="A365" s="111"/>
      <c r="B365" s="93"/>
    </row>
    <row r="366" spans="1:2" ht="14.25" x14ac:dyDescent="0.2">
      <c r="A366" s="111"/>
      <c r="B366" s="93"/>
    </row>
    <row r="367" spans="1:2" ht="14.25" x14ac:dyDescent="0.2">
      <c r="A367" s="111"/>
      <c r="B367" s="93"/>
    </row>
    <row r="368" spans="1:2" ht="14.25" x14ac:dyDescent="0.2">
      <c r="A368" s="111"/>
      <c r="B368" s="93"/>
    </row>
    <row r="369" spans="1:2" ht="14.25" x14ac:dyDescent="0.2">
      <c r="A369" s="111"/>
      <c r="B369" s="93"/>
    </row>
    <row r="370" spans="1:2" ht="14.25" x14ac:dyDescent="0.2">
      <c r="A370" s="111"/>
      <c r="B370" s="93"/>
    </row>
    <row r="371" spans="1:2" ht="14.25" x14ac:dyDescent="0.2">
      <c r="A371" s="111"/>
      <c r="B371" s="93"/>
    </row>
    <row r="372" spans="1:2" ht="14.25" x14ac:dyDescent="0.2">
      <c r="A372" s="111"/>
      <c r="B372" s="93"/>
    </row>
    <row r="373" spans="1:2" ht="14.25" x14ac:dyDescent="0.2">
      <c r="A373" s="111"/>
      <c r="B373" s="93"/>
    </row>
    <row r="374" spans="1:2" ht="14.25" x14ac:dyDescent="0.2">
      <c r="A374" s="111"/>
      <c r="B374" s="93"/>
    </row>
    <row r="375" spans="1:2" ht="14.25" x14ac:dyDescent="0.2">
      <c r="A375" s="111"/>
      <c r="B375" s="93"/>
    </row>
    <row r="376" spans="1:2" ht="14.25" x14ac:dyDescent="0.2">
      <c r="A376" s="111"/>
      <c r="B376" s="93"/>
    </row>
    <row r="377" spans="1:2" ht="14.25" x14ac:dyDescent="0.2">
      <c r="A377" s="111"/>
      <c r="B377" s="93"/>
    </row>
    <row r="378" spans="1:2" ht="14.25" x14ac:dyDescent="0.2">
      <c r="A378" s="111"/>
      <c r="B378" s="93"/>
    </row>
    <row r="379" spans="1:2" ht="14.25" x14ac:dyDescent="0.2">
      <c r="A379" s="111"/>
      <c r="B379" s="93"/>
    </row>
    <row r="380" spans="1:2" ht="14.25" x14ac:dyDescent="0.2">
      <c r="A380" s="111"/>
      <c r="B380" s="93"/>
    </row>
    <row r="381" spans="1:2" ht="14.25" x14ac:dyDescent="0.2">
      <c r="A381" s="111"/>
      <c r="B381" s="93"/>
    </row>
    <row r="382" spans="1:2" ht="14.25" x14ac:dyDescent="0.2">
      <c r="A382" s="111"/>
      <c r="B382" s="93"/>
    </row>
    <row r="383" spans="1:2" ht="14.25" x14ac:dyDescent="0.2">
      <c r="A383" s="111"/>
      <c r="B383" s="93"/>
    </row>
    <row r="384" spans="1:2" ht="14.25" x14ac:dyDescent="0.2">
      <c r="A384" s="111"/>
      <c r="B384" s="93"/>
    </row>
    <row r="385" spans="1:2" ht="14.25" x14ac:dyDescent="0.2">
      <c r="A385" s="111"/>
      <c r="B385" s="93"/>
    </row>
    <row r="386" spans="1:2" ht="14.25" x14ac:dyDescent="0.2">
      <c r="A386" s="111"/>
      <c r="B386" s="93"/>
    </row>
    <row r="387" spans="1:2" ht="14.25" x14ac:dyDescent="0.2">
      <c r="A387" s="111"/>
      <c r="B387" s="93"/>
    </row>
    <row r="388" spans="1:2" ht="14.25" x14ac:dyDescent="0.2">
      <c r="A388" s="111"/>
      <c r="B388" s="93"/>
    </row>
    <row r="389" spans="1:2" ht="14.25" x14ac:dyDescent="0.2">
      <c r="A389" s="111"/>
      <c r="B389" s="93"/>
    </row>
    <row r="390" spans="1:2" ht="14.25" x14ac:dyDescent="0.2">
      <c r="A390" s="111"/>
      <c r="B390" s="93"/>
    </row>
    <row r="391" spans="1:2" ht="14.25" x14ac:dyDescent="0.2">
      <c r="A391" s="111"/>
      <c r="B391" s="93"/>
    </row>
    <row r="392" spans="1:2" ht="14.25" x14ac:dyDescent="0.2">
      <c r="A392" s="111"/>
      <c r="B392" s="93"/>
    </row>
    <row r="393" spans="1:2" ht="14.25" x14ac:dyDescent="0.2">
      <c r="A393" s="111"/>
      <c r="B393" s="93"/>
    </row>
    <row r="394" spans="1:2" ht="14.25" x14ac:dyDescent="0.2">
      <c r="A394" s="111"/>
      <c r="B394" s="93"/>
    </row>
    <row r="395" spans="1:2" ht="14.25" x14ac:dyDescent="0.2">
      <c r="A395" s="111"/>
      <c r="B395" s="93"/>
    </row>
    <row r="396" spans="1:2" ht="14.25" x14ac:dyDescent="0.2">
      <c r="A396" s="111"/>
      <c r="B396" s="93"/>
    </row>
    <row r="397" spans="1:2" ht="14.25" x14ac:dyDescent="0.2">
      <c r="A397" s="111"/>
      <c r="B397" s="93"/>
    </row>
    <row r="398" spans="1:2" ht="14.25" x14ac:dyDescent="0.2">
      <c r="A398" s="111"/>
      <c r="B398" s="93"/>
    </row>
    <row r="399" spans="1:2" ht="14.25" x14ac:dyDescent="0.2">
      <c r="A399" s="111"/>
      <c r="B399" s="93"/>
    </row>
    <row r="400" spans="1:2" ht="14.25" x14ac:dyDescent="0.2">
      <c r="A400" s="111"/>
      <c r="B400" s="93"/>
    </row>
    <row r="401" spans="1:2" ht="14.25" x14ac:dyDescent="0.2">
      <c r="A401" s="111"/>
      <c r="B401" s="93"/>
    </row>
    <row r="402" spans="1:2" ht="14.25" x14ac:dyDescent="0.2">
      <c r="A402" s="111"/>
      <c r="B402" s="93"/>
    </row>
    <row r="403" spans="1:2" ht="14.25" x14ac:dyDescent="0.2">
      <c r="A403" s="111"/>
      <c r="B403" s="93"/>
    </row>
    <row r="404" spans="1:2" ht="14.25" x14ac:dyDescent="0.2">
      <c r="A404" s="111"/>
      <c r="B404" s="93"/>
    </row>
    <row r="405" spans="1:2" ht="14.25" x14ac:dyDescent="0.2">
      <c r="A405" s="111"/>
      <c r="B405" s="93"/>
    </row>
    <row r="406" spans="1:2" ht="14.25" x14ac:dyDescent="0.2">
      <c r="A406" s="111"/>
      <c r="B406" s="93"/>
    </row>
    <row r="407" spans="1:2" ht="14.25" x14ac:dyDescent="0.2">
      <c r="A407" s="111"/>
      <c r="B407" s="93"/>
    </row>
    <row r="408" spans="1:2" ht="14.25" x14ac:dyDescent="0.2">
      <c r="A408" s="111"/>
      <c r="B408" s="93"/>
    </row>
    <row r="409" spans="1:2" ht="14.25" x14ac:dyDescent="0.2">
      <c r="A409" s="111"/>
      <c r="B409" s="93"/>
    </row>
    <row r="410" spans="1:2" ht="14.25" x14ac:dyDescent="0.2">
      <c r="A410" s="111"/>
      <c r="B410" s="93"/>
    </row>
    <row r="411" spans="1:2" ht="14.25" x14ac:dyDescent="0.2">
      <c r="A411" s="111"/>
      <c r="B411" s="93"/>
    </row>
    <row r="412" spans="1:2" ht="14.25" x14ac:dyDescent="0.2">
      <c r="A412" s="111"/>
      <c r="B412" s="93"/>
    </row>
    <row r="413" spans="1:2" ht="14.25" x14ac:dyDescent="0.2">
      <c r="A413" s="111"/>
      <c r="B413" s="93"/>
    </row>
    <row r="414" spans="1:2" ht="14.25" x14ac:dyDescent="0.2">
      <c r="A414" s="111"/>
      <c r="B414" s="93"/>
    </row>
    <row r="415" spans="1:2" ht="14.25" x14ac:dyDescent="0.2">
      <c r="A415" s="111"/>
      <c r="B415" s="93"/>
    </row>
    <row r="416" spans="1:2" ht="14.25" x14ac:dyDescent="0.2">
      <c r="A416" s="111"/>
      <c r="B416" s="93"/>
    </row>
    <row r="417" spans="1:2" ht="14.25" x14ac:dyDescent="0.2">
      <c r="A417" s="111"/>
      <c r="B417" s="93"/>
    </row>
    <row r="418" spans="1:2" ht="14.25" x14ac:dyDescent="0.2">
      <c r="A418" s="111"/>
      <c r="B418" s="93"/>
    </row>
    <row r="419" spans="1:2" ht="14.25" x14ac:dyDescent="0.2">
      <c r="A419" s="111"/>
      <c r="B419" s="93"/>
    </row>
    <row r="420" spans="1:2" ht="14.25" x14ac:dyDescent="0.2">
      <c r="A420" s="111"/>
      <c r="B420" s="93"/>
    </row>
    <row r="421" spans="1:2" ht="14.25" x14ac:dyDescent="0.2">
      <c r="A421" s="111"/>
      <c r="B421" s="93"/>
    </row>
    <row r="422" spans="1:2" ht="14.25" x14ac:dyDescent="0.2">
      <c r="A422" s="111"/>
      <c r="B422" s="93"/>
    </row>
    <row r="423" spans="1:2" ht="14.25" x14ac:dyDescent="0.2">
      <c r="A423" s="111"/>
      <c r="B423" s="93"/>
    </row>
    <row r="424" spans="1:2" ht="14.25" x14ac:dyDescent="0.2">
      <c r="A424" s="111"/>
      <c r="B424" s="93"/>
    </row>
    <row r="425" spans="1:2" ht="14.25" x14ac:dyDescent="0.2">
      <c r="A425" s="111"/>
      <c r="B425" s="93"/>
    </row>
    <row r="426" spans="1:2" ht="14.25" x14ac:dyDescent="0.2">
      <c r="A426" s="111"/>
      <c r="B426" s="93"/>
    </row>
    <row r="427" spans="1:2" ht="14.25" x14ac:dyDescent="0.2">
      <c r="A427" s="111"/>
      <c r="B427" s="93"/>
    </row>
    <row r="428" spans="1:2" ht="14.25" x14ac:dyDescent="0.2">
      <c r="A428" s="111"/>
      <c r="B428" s="93"/>
    </row>
    <row r="429" spans="1:2" ht="14.25" x14ac:dyDescent="0.2">
      <c r="A429" s="111"/>
      <c r="B429" s="93"/>
    </row>
    <row r="430" spans="1:2" ht="14.25" x14ac:dyDescent="0.2">
      <c r="A430" s="111"/>
      <c r="B430" s="93"/>
    </row>
    <row r="431" spans="1:2" ht="14.25" x14ac:dyDescent="0.2">
      <c r="A431" s="111"/>
      <c r="B431" s="93"/>
    </row>
    <row r="432" spans="1:2" ht="14.25" x14ac:dyDescent="0.2">
      <c r="A432" s="111"/>
      <c r="B432" s="93"/>
    </row>
    <row r="433" spans="1:2" ht="14.25" x14ac:dyDescent="0.2">
      <c r="A433" s="111"/>
      <c r="B433" s="93"/>
    </row>
    <row r="434" spans="1:2" ht="14.25" x14ac:dyDescent="0.2">
      <c r="A434" s="111"/>
      <c r="B434" s="93"/>
    </row>
    <row r="435" spans="1:2" ht="14.25" x14ac:dyDescent="0.2">
      <c r="A435" s="111"/>
      <c r="B435" s="93"/>
    </row>
    <row r="436" spans="1:2" ht="14.25" x14ac:dyDescent="0.2">
      <c r="A436" s="111"/>
      <c r="B436" s="93"/>
    </row>
    <row r="437" spans="1:2" ht="14.25" x14ac:dyDescent="0.2">
      <c r="A437" s="111"/>
      <c r="B437" s="93"/>
    </row>
    <row r="438" spans="1:2" ht="14.25" x14ac:dyDescent="0.2">
      <c r="A438" s="111"/>
      <c r="B438" s="93"/>
    </row>
    <row r="439" spans="1:2" ht="14.25" x14ac:dyDescent="0.2">
      <c r="A439" s="111"/>
      <c r="B439" s="93"/>
    </row>
    <row r="440" spans="1:2" ht="14.25" x14ac:dyDescent="0.2">
      <c r="A440" s="111"/>
      <c r="B440" s="93"/>
    </row>
    <row r="441" spans="1:2" ht="14.25" x14ac:dyDescent="0.2">
      <c r="A441" s="111"/>
      <c r="B441" s="93"/>
    </row>
    <row r="442" spans="1:2" ht="14.25" x14ac:dyDescent="0.2">
      <c r="A442" s="111"/>
      <c r="B442" s="93"/>
    </row>
    <row r="443" spans="1:2" ht="14.25" x14ac:dyDescent="0.2">
      <c r="A443" s="111"/>
      <c r="B443" s="93"/>
    </row>
    <row r="444" spans="1:2" ht="14.25" x14ac:dyDescent="0.2">
      <c r="A444" s="111"/>
      <c r="B444" s="93"/>
    </row>
    <row r="445" spans="1:2" ht="14.25" x14ac:dyDescent="0.2">
      <c r="A445" s="111"/>
      <c r="B445" s="93"/>
    </row>
    <row r="446" spans="1:2" ht="14.25" x14ac:dyDescent="0.2">
      <c r="A446" s="111"/>
      <c r="B446" s="93"/>
    </row>
    <row r="447" spans="1:2" ht="14.25" x14ac:dyDescent="0.2">
      <c r="A447" s="111"/>
      <c r="B447" s="93"/>
    </row>
    <row r="448" spans="1:2" ht="14.25" x14ac:dyDescent="0.2">
      <c r="A448" s="111"/>
      <c r="B448" s="93"/>
    </row>
    <row r="449" spans="1:2" ht="14.25" x14ac:dyDescent="0.2">
      <c r="A449" s="111"/>
      <c r="B449" s="93"/>
    </row>
    <row r="450" spans="1:2" ht="14.25" x14ac:dyDescent="0.2">
      <c r="A450" s="111"/>
      <c r="B450" s="93"/>
    </row>
    <row r="451" spans="1:2" ht="14.25" x14ac:dyDescent="0.2">
      <c r="A451" s="111"/>
      <c r="B451" s="93"/>
    </row>
    <row r="452" spans="1:2" ht="14.25" x14ac:dyDescent="0.2">
      <c r="A452" s="111"/>
      <c r="B452" s="93"/>
    </row>
    <row r="453" spans="1:2" ht="14.25" x14ac:dyDescent="0.2">
      <c r="A453" s="111"/>
      <c r="B453" s="93"/>
    </row>
    <row r="454" spans="1:2" ht="14.25" x14ac:dyDescent="0.2">
      <c r="A454" s="111"/>
      <c r="B454" s="93"/>
    </row>
    <row r="455" spans="1:2" ht="14.25" x14ac:dyDescent="0.2">
      <c r="A455" s="111"/>
      <c r="B455" s="93"/>
    </row>
    <row r="456" spans="1:2" ht="14.25" x14ac:dyDescent="0.2">
      <c r="A456" s="111"/>
      <c r="B456" s="93"/>
    </row>
    <row r="457" spans="1:2" ht="14.25" x14ac:dyDescent="0.2">
      <c r="A457" s="111"/>
      <c r="B457" s="93"/>
    </row>
    <row r="458" spans="1:2" ht="14.25" x14ac:dyDescent="0.2">
      <c r="A458" s="111"/>
      <c r="B458" s="93"/>
    </row>
    <row r="459" spans="1:2" ht="14.25" x14ac:dyDescent="0.2">
      <c r="A459" s="111"/>
      <c r="B459" s="93"/>
    </row>
    <row r="460" spans="1:2" ht="14.25" x14ac:dyDescent="0.2">
      <c r="A460" s="111"/>
      <c r="B460" s="93"/>
    </row>
    <row r="461" spans="1:2" ht="14.25" x14ac:dyDescent="0.2">
      <c r="A461" s="111"/>
      <c r="B461" s="93"/>
    </row>
    <row r="462" spans="1:2" ht="14.25" x14ac:dyDescent="0.2">
      <c r="A462" s="111"/>
      <c r="B462" s="93"/>
    </row>
    <row r="463" spans="1:2" ht="14.25" x14ac:dyDescent="0.2">
      <c r="A463" s="111"/>
      <c r="B463" s="93"/>
    </row>
    <row r="464" spans="1:2" ht="14.25" x14ac:dyDescent="0.2">
      <c r="A464" s="111"/>
      <c r="B464" s="93"/>
    </row>
    <row r="465" spans="1:2" ht="14.25" x14ac:dyDescent="0.2">
      <c r="A465" s="111"/>
      <c r="B465" s="93"/>
    </row>
    <row r="466" spans="1:2" ht="14.25" x14ac:dyDescent="0.2">
      <c r="A466" s="111"/>
      <c r="B466" s="93"/>
    </row>
    <row r="467" spans="1:2" ht="14.25" x14ac:dyDescent="0.2">
      <c r="A467" s="111"/>
      <c r="B467" s="93"/>
    </row>
    <row r="468" spans="1:2" ht="14.25" x14ac:dyDescent="0.2">
      <c r="A468" s="111"/>
      <c r="B468" s="93"/>
    </row>
    <row r="469" spans="1:2" ht="14.25" x14ac:dyDescent="0.2">
      <c r="A469" s="111"/>
      <c r="B469" s="93"/>
    </row>
    <row r="470" spans="1:2" ht="14.25" x14ac:dyDescent="0.2">
      <c r="A470" s="111"/>
      <c r="B470" s="93"/>
    </row>
    <row r="471" spans="1:2" ht="14.25" x14ac:dyDescent="0.2">
      <c r="A471" s="111"/>
      <c r="B471" s="93"/>
    </row>
    <row r="472" spans="1:2" ht="14.25" x14ac:dyDescent="0.2">
      <c r="A472" s="111"/>
      <c r="B472" s="93"/>
    </row>
    <row r="473" spans="1:2" ht="14.25" x14ac:dyDescent="0.2">
      <c r="A473" s="111"/>
      <c r="B473" s="93"/>
    </row>
    <row r="474" spans="1:2" ht="14.25" x14ac:dyDescent="0.2">
      <c r="A474" s="111"/>
      <c r="B474" s="93"/>
    </row>
    <row r="475" spans="1:2" ht="14.25" x14ac:dyDescent="0.2">
      <c r="A475" s="111"/>
      <c r="B475" s="93"/>
    </row>
    <row r="476" spans="1:2" ht="14.25" x14ac:dyDescent="0.2">
      <c r="A476" s="111"/>
      <c r="B476" s="93"/>
    </row>
    <row r="477" spans="1:2" ht="14.25" x14ac:dyDescent="0.2">
      <c r="A477" s="111"/>
      <c r="B477" s="93"/>
    </row>
    <row r="478" spans="1:2" ht="14.25" x14ac:dyDescent="0.2">
      <c r="A478" s="111"/>
      <c r="B478" s="93"/>
    </row>
    <row r="479" spans="1:2" ht="14.25" x14ac:dyDescent="0.2">
      <c r="A479" s="111"/>
      <c r="B479" s="93"/>
    </row>
    <row r="480" spans="1:2" ht="14.25" x14ac:dyDescent="0.2">
      <c r="A480" s="111"/>
      <c r="B480" s="93"/>
    </row>
    <row r="481" spans="1:2" ht="14.25" x14ac:dyDescent="0.2">
      <c r="A481" s="111"/>
      <c r="B481" s="93"/>
    </row>
    <row r="482" spans="1:2" ht="14.25" x14ac:dyDescent="0.2">
      <c r="A482" s="111"/>
      <c r="B482" s="93"/>
    </row>
    <row r="483" spans="1:2" ht="14.25" x14ac:dyDescent="0.2">
      <c r="A483" s="111"/>
      <c r="B483" s="93"/>
    </row>
    <row r="484" spans="1:2" ht="14.25" x14ac:dyDescent="0.2">
      <c r="A484" s="111"/>
      <c r="B484" s="93"/>
    </row>
    <row r="485" spans="1:2" ht="14.25" x14ac:dyDescent="0.2">
      <c r="A485" s="111"/>
      <c r="B485" s="93"/>
    </row>
    <row r="486" spans="1:2" ht="14.25" x14ac:dyDescent="0.2">
      <c r="A486" s="111"/>
      <c r="B486" s="93"/>
    </row>
    <row r="487" spans="1:2" ht="14.25" x14ac:dyDescent="0.2">
      <c r="A487" s="111"/>
      <c r="B487" s="93"/>
    </row>
    <row r="488" spans="1:2" ht="14.25" x14ac:dyDescent="0.2">
      <c r="A488" s="111"/>
      <c r="B488" s="93"/>
    </row>
    <row r="489" spans="1:2" ht="14.25" x14ac:dyDescent="0.2">
      <c r="A489" s="111"/>
      <c r="B489" s="93"/>
    </row>
    <row r="490" spans="1:2" ht="14.25" x14ac:dyDescent="0.2">
      <c r="A490" s="111"/>
      <c r="B490" s="93"/>
    </row>
    <row r="491" spans="1:2" ht="14.25" x14ac:dyDescent="0.2">
      <c r="A491" s="111"/>
      <c r="B491" s="93"/>
    </row>
    <row r="492" spans="1:2" ht="14.25" x14ac:dyDescent="0.2">
      <c r="A492" s="111"/>
      <c r="B492" s="93"/>
    </row>
    <row r="493" spans="1:2" ht="14.25" x14ac:dyDescent="0.2">
      <c r="A493" s="111"/>
      <c r="B493" s="93"/>
    </row>
    <row r="494" spans="1:2" ht="14.25" x14ac:dyDescent="0.2">
      <c r="A494" s="111"/>
      <c r="B494" s="93"/>
    </row>
    <row r="495" spans="1:2" ht="14.25" x14ac:dyDescent="0.2">
      <c r="A495" s="111"/>
      <c r="B495" s="93"/>
    </row>
    <row r="496" spans="1:2" ht="14.25" x14ac:dyDescent="0.2">
      <c r="A496" s="111"/>
      <c r="B496" s="93"/>
    </row>
    <row r="497" spans="1:2" ht="14.25" x14ac:dyDescent="0.2">
      <c r="A497" s="111"/>
      <c r="B497" s="93"/>
    </row>
    <row r="498" spans="1:2" ht="14.25" x14ac:dyDescent="0.2">
      <c r="A498" s="111"/>
      <c r="B498" s="93"/>
    </row>
    <row r="499" spans="1:2" ht="14.25" x14ac:dyDescent="0.2">
      <c r="A499" s="111"/>
      <c r="B499" s="93"/>
    </row>
    <row r="500" spans="1:2" ht="14.25" x14ac:dyDescent="0.2">
      <c r="A500" s="111"/>
      <c r="B500" s="93"/>
    </row>
    <row r="501" spans="1:2" ht="14.25" x14ac:dyDescent="0.2">
      <c r="A501" s="111"/>
      <c r="B501" s="93"/>
    </row>
    <row r="502" spans="1:2" ht="14.25" x14ac:dyDescent="0.2">
      <c r="A502" s="111"/>
      <c r="B502" s="93"/>
    </row>
    <row r="503" spans="1:2" ht="14.25" x14ac:dyDescent="0.2">
      <c r="A503" s="111"/>
      <c r="B503" s="93"/>
    </row>
    <row r="504" spans="1:2" ht="14.25" x14ac:dyDescent="0.2">
      <c r="A504" s="111"/>
      <c r="B504" s="93"/>
    </row>
    <row r="505" spans="1:2" ht="14.25" x14ac:dyDescent="0.2">
      <c r="A505" s="111"/>
      <c r="B505" s="93"/>
    </row>
    <row r="506" spans="1:2" ht="14.25" x14ac:dyDescent="0.2">
      <c r="A506" s="111"/>
      <c r="B506" s="93"/>
    </row>
    <row r="507" spans="1:2" ht="14.25" x14ac:dyDescent="0.2">
      <c r="A507" s="111"/>
      <c r="B507" s="93"/>
    </row>
    <row r="508" spans="1:2" ht="14.25" x14ac:dyDescent="0.2">
      <c r="A508" s="111"/>
      <c r="B508" s="93"/>
    </row>
    <row r="509" spans="1:2" ht="14.25" x14ac:dyDescent="0.2">
      <c r="A509" s="111"/>
      <c r="B509" s="93"/>
    </row>
    <row r="510" spans="1:2" ht="14.25" x14ac:dyDescent="0.2">
      <c r="A510" s="111"/>
      <c r="B510" s="93"/>
    </row>
    <row r="511" spans="1:2" ht="14.25" x14ac:dyDescent="0.2">
      <c r="A511" s="111"/>
      <c r="B511" s="93"/>
    </row>
    <row r="512" spans="1:2" ht="14.25" x14ac:dyDescent="0.2">
      <c r="A512" s="111"/>
      <c r="B512" s="93"/>
    </row>
    <row r="513" spans="1:2" ht="14.25" x14ac:dyDescent="0.2">
      <c r="A513" s="111"/>
      <c r="B513" s="93"/>
    </row>
    <row r="514" spans="1:2" ht="14.25" x14ac:dyDescent="0.2">
      <c r="A514" s="111"/>
      <c r="B514" s="93"/>
    </row>
    <row r="515" spans="1:2" ht="14.25" x14ac:dyDescent="0.2">
      <c r="A515" s="111"/>
      <c r="B515" s="93"/>
    </row>
    <row r="516" spans="1:2" ht="14.25" x14ac:dyDescent="0.2">
      <c r="A516" s="111"/>
      <c r="B516" s="93"/>
    </row>
    <row r="517" spans="1:2" ht="14.25" x14ac:dyDescent="0.2">
      <c r="A517" s="111"/>
      <c r="B517" s="93"/>
    </row>
    <row r="518" spans="1:2" ht="14.25" x14ac:dyDescent="0.2">
      <c r="A518" s="111"/>
      <c r="B518" s="93"/>
    </row>
    <row r="519" spans="1:2" ht="14.25" x14ac:dyDescent="0.2">
      <c r="A519" s="111"/>
      <c r="B519" s="93"/>
    </row>
    <row r="520" spans="1:2" ht="14.25" x14ac:dyDescent="0.2">
      <c r="A520" s="111"/>
      <c r="B520" s="93"/>
    </row>
    <row r="521" spans="1:2" ht="14.25" x14ac:dyDescent="0.2">
      <c r="A521" s="111"/>
      <c r="B521" s="93"/>
    </row>
    <row r="522" spans="1:2" ht="14.25" x14ac:dyDescent="0.2">
      <c r="A522" s="111"/>
      <c r="B522" s="93"/>
    </row>
    <row r="523" spans="1:2" ht="14.25" x14ac:dyDescent="0.2">
      <c r="A523" s="111"/>
      <c r="B523" s="93"/>
    </row>
    <row r="524" spans="1:2" ht="14.25" x14ac:dyDescent="0.2">
      <c r="A524" s="111"/>
      <c r="B524" s="93"/>
    </row>
    <row r="525" spans="1:2" ht="14.25" x14ac:dyDescent="0.2">
      <c r="A525" s="111"/>
      <c r="B525" s="93"/>
    </row>
    <row r="526" spans="1:2" ht="14.25" x14ac:dyDescent="0.2">
      <c r="A526" s="111"/>
      <c r="B526" s="93"/>
    </row>
    <row r="527" spans="1:2" ht="14.25" x14ac:dyDescent="0.2">
      <c r="A527" s="111"/>
      <c r="B527" s="93"/>
    </row>
    <row r="528" spans="1:2" ht="14.25" x14ac:dyDescent="0.2">
      <c r="A528" s="111"/>
      <c r="B528" s="93"/>
    </row>
    <row r="529" spans="1:2" ht="14.25" x14ac:dyDescent="0.2">
      <c r="A529" s="111"/>
      <c r="B529" s="93"/>
    </row>
    <row r="530" spans="1:2" ht="14.25" x14ac:dyDescent="0.2">
      <c r="A530" s="111"/>
      <c r="B530" s="93"/>
    </row>
    <row r="531" spans="1:2" ht="14.25" x14ac:dyDescent="0.2">
      <c r="A531" s="111"/>
      <c r="B531" s="93"/>
    </row>
    <row r="532" spans="1:2" ht="14.25" x14ac:dyDescent="0.2">
      <c r="A532" s="111"/>
      <c r="B532" s="93"/>
    </row>
    <row r="533" spans="1:2" ht="14.25" x14ac:dyDescent="0.2">
      <c r="A533" s="111"/>
      <c r="B533" s="93"/>
    </row>
    <row r="534" spans="1:2" ht="14.25" x14ac:dyDescent="0.2">
      <c r="A534" s="111"/>
      <c r="B534" s="93"/>
    </row>
    <row r="535" spans="1:2" ht="14.25" x14ac:dyDescent="0.2">
      <c r="A535" s="111"/>
      <c r="B535" s="93"/>
    </row>
    <row r="536" spans="1:2" ht="14.25" x14ac:dyDescent="0.2">
      <c r="A536" s="111"/>
      <c r="B536" s="93"/>
    </row>
    <row r="537" spans="1:2" ht="14.25" x14ac:dyDescent="0.2">
      <c r="A537" s="111"/>
      <c r="B537" s="93"/>
    </row>
    <row r="538" spans="1:2" ht="14.25" x14ac:dyDescent="0.2">
      <c r="A538" s="111"/>
      <c r="B538" s="93"/>
    </row>
    <row r="539" spans="1:2" ht="14.25" x14ac:dyDescent="0.2">
      <c r="A539" s="111"/>
      <c r="B539" s="93"/>
    </row>
    <row r="540" spans="1:2" ht="14.25" x14ac:dyDescent="0.2">
      <c r="A540" s="111"/>
      <c r="B540" s="93"/>
    </row>
    <row r="541" spans="1:2" ht="14.25" x14ac:dyDescent="0.2">
      <c r="A541" s="111"/>
      <c r="B541" s="93"/>
    </row>
    <row r="542" spans="1:2" ht="14.25" x14ac:dyDescent="0.2">
      <c r="A542" s="111"/>
      <c r="B542" s="93"/>
    </row>
    <row r="543" spans="1:2" ht="14.25" x14ac:dyDescent="0.2">
      <c r="A543" s="111"/>
      <c r="B543" s="93"/>
    </row>
    <row r="544" spans="1:2" ht="14.25" x14ac:dyDescent="0.2">
      <c r="A544" s="111"/>
      <c r="B544" s="93"/>
    </row>
    <row r="545" spans="1:2" ht="14.25" x14ac:dyDescent="0.2">
      <c r="A545" s="111"/>
      <c r="B545" s="93"/>
    </row>
    <row r="546" spans="1:2" ht="14.25" x14ac:dyDescent="0.2">
      <c r="A546" s="111"/>
      <c r="B546" s="93"/>
    </row>
    <row r="547" spans="1:2" ht="14.25" x14ac:dyDescent="0.2">
      <c r="A547" s="111"/>
      <c r="B547" s="93"/>
    </row>
    <row r="548" spans="1:2" ht="14.25" x14ac:dyDescent="0.2">
      <c r="A548" s="111"/>
      <c r="B548" s="93"/>
    </row>
    <row r="549" spans="1:2" ht="14.25" x14ac:dyDescent="0.2">
      <c r="A549" s="111"/>
      <c r="B549" s="93"/>
    </row>
    <row r="550" spans="1:2" ht="14.25" x14ac:dyDescent="0.2">
      <c r="A550" s="111"/>
      <c r="B550" s="93"/>
    </row>
    <row r="551" spans="1:2" ht="14.25" x14ac:dyDescent="0.2">
      <c r="A551" s="111"/>
      <c r="B551" s="93"/>
    </row>
    <row r="552" spans="1:2" ht="14.25" x14ac:dyDescent="0.2">
      <c r="A552" s="111"/>
      <c r="B552" s="93"/>
    </row>
    <row r="553" spans="1:2" ht="14.25" x14ac:dyDescent="0.2">
      <c r="A553" s="111"/>
      <c r="B553" s="93"/>
    </row>
    <row r="554" spans="1:2" ht="14.25" x14ac:dyDescent="0.2">
      <c r="A554" s="111"/>
      <c r="B554" s="93"/>
    </row>
    <row r="555" spans="1:2" ht="14.25" x14ac:dyDescent="0.2">
      <c r="A555" s="111"/>
      <c r="B555" s="93"/>
    </row>
    <row r="556" spans="1:2" ht="14.25" x14ac:dyDescent="0.2">
      <c r="A556" s="111"/>
      <c r="B556" s="93"/>
    </row>
    <row r="557" spans="1:2" ht="14.25" x14ac:dyDescent="0.2">
      <c r="A557" s="111"/>
      <c r="B557" s="93"/>
    </row>
    <row r="558" spans="1:2" ht="14.25" x14ac:dyDescent="0.2">
      <c r="A558" s="111"/>
      <c r="B558" s="93"/>
    </row>
    <row r="559" spans="1:2" ht="14.25" x14ac:dyDescent="0.2">
      <c r="A559" s="111"/>
      <c r="B559" s="93"/>
    </row>
    <row r="560" spans="1:2" ht="14.25" x14ac:dyDescent="0.2">
      <c r="A560" s="111"/>
      <c r="B560" s="93"/>
    </row>
    <row r="561" spans="1:2" ht="14.25" x14ac:dyDescent="0.2">
      <c r="A561" s="111"/>
      <c r="B561" s="93"/>
    </row>
    <row r="562" spans="1:2" ht="14.25" x14ac:dyDescent="0.2">
      <c r="A562" s="111"/>
      <c r="B562" s="93"/>
    </row>
    <row r="563" spans="1:2" ht="14.25" x14ac:dyDescent="0.2">
      <c r="A563" s="111"/>
      <c r="B563" s="93"/>
    </row>
    <row r="564" spans="1:2" ht="14.25" x14ac:dyDescent="0.2">
      <c r="A564" s="111"/>
      <c r="B564" s="93"/>
    </row>
    <row r="565" spans="1:2" ht="14.25" x14ac:dyDescent="0.2">
      <c r="A565" s="111"/>
      <c r="B565" s="93"/>
    </row>
    <row r="566" spans="1:2" ht="14.25" x14ac:dyDescent="0.2">
      <c r="A566" s="111"/>
      <c r="B566" s="93"/>
    </row>
    <row r="567" spans="1:2" ht="14.25" x14ac:dyDescent="0.2">
      <c r="A567" s="111"/>
      <c r="B567" s="93"/>
    </row>
    <row r="568" spans="1:2" ht="14.25" x14ac:dyDescent="0.2">
      <c r="A568" s="111"/>
      <c r="B568" s="93"/>
    </row>
    <row r="569" spans="1:2" ht="14.25" x14ac:dyDescent="0.2">
      <c r="A569" s="111"/>
      <c r="B569" s="93"/>
    </row>
    <row r="570" spans="1:2" ht="14.25" x14ac:dyDescent="0.2">
      <c r="A570" s="111"/>
      <c r="B570" s="93"/>
    </row>
    <row r="571" spans="1:2" ht="14.25" x14ac:dyDescent="0.2">
      <c r="A571" s="111"/>
      <c r="B571" s="93"/>
    </row>
    <row r="572" spans="1:2" ht="14.25" x14ac:dyDescent="0.2">
      <c r="A572" s="111"/>
      <c r="B572" s="93"/>
    </row>
    <row r="573" spans="1:2" ht="14.25" x14ac:dyDescent="0.2">
      <c r="A573" s="111"/>
      <c r="B573" s="93"/>
    </row>
    <row r="574" spans="1:2" ht="14.25" x14ac:dyDescent="0.2">
      <c r="A574" s="111"/>
      <c r="B574" s="93"/>
    </row>
    <row r="575" spans="1:2" ht="14.25" x14ac:dyDescent="0.2">
      <c r="A575" s="111"/>
      <c r="B575" s="93"/>
    </row>
    <row r="576" spans="1:2" ht="14.25" x14ac:dyDescent="0.2">
      <c r="A576" s="111"/>
      <c r="B576" s="93"/>
    </row>
    <row r="577" spans="1:2" ht="14.25" x14ac:dyDescent="0.2">
      <c r="A577" s="111"/>
      <c r="B577" s="93"/>
    </row>
    <row r="578" spans="1:2" ht="14.25" x14ac:dyDescent="0.2">
      <c r="A578" s="111"/>
      <c r="B578" s="93"/>
    </row>
    <row r="579" spans="1:2" ht="14.25" x14ac:dyDescent="0.2">
      <c r="A579" s="111"/>
      <c r="B579" s="93"/>
    </row>
    <row r="580" spans="1:2" ht="14.25" x14ac:dyDescent="0.2">
      <c r="A580" s="111"/>
      <c r="B580" s="93"/>
    </row>
    <row r="581" spans="1:2" ht="14.25" x14ac:dyDescent="0.2">
      <c r="A581" s="111"/>
      <c r="B581" s="93"/>
    </row>
    <row r="582" spans="1:2" ht="14.25" x14ac:dyDescent="0.2">
      <c r="A582" s="111"/>
      <c r="B582" s="93"/>
    </row>
    <row r="583" spans="1:2" ht="14.25" x14ac:dyDescent="0.2">
      <c r="A583" s="111"/>
      <c r="B583" s="93"/>
    </row>
    <row r="584" spans="1:2" ht="14.25" x14ac:dyDescent="0.2">
      <c r="A584" s="111"/>
      <c r="B584" s="93"/>
    </row>
    <row r="585" spans="1:2" ht="14.25" x14ac:dyDescent="0.2">
      <c r="A585" s="111"/>
      <c r="B585" s="93"/>
    </row>
    <row r="586" spans="1:2" ht="14.25" x14ac:dyDescent="0.2">
      <c r="A586" s="111"/>
      <c r="B586" s="93"/>
    </row>
    <row r="587" spans="1:2" ht="14.25" x14ac:dyDescent="0.2">
      <c r="A587" s="111"/>
      <c r="B587" s="93"/>
    </row>
    <row r="588" spans="1:2" ht="14.25" x14ac:dyDescent="0.2">
      <c r="A588" s="111"/>
      <c r="B588" s="93"/>
    </row>
    <row r="589" spans="1:2" ht="14.25" x14ac:dyDescent="0.2">
      <c r="A589" s="111"/>
      <c r="B589" s="93"/>
    </row>
    <row r="590" spans="1:2" ht="14.25" x14ac:dyDescent="0.2">
      <c r="A590" s="111"/>
      <c r="B590" s="93"/>
    </row>
    <row r="591" spans="1:2" ht="14.25" x14ac:dyDescent="0.2">
      <c r="A591" s="111"/>
      <c r="B591" s="93"/>
    </row>
    <row r="592" spans="1:2" ht="14.25" x14ac:dyDescent="0.2">
      <c r="A592" s="111"/>
      <c r="B592" s="93"/>
    </row>
    <row r="593" spans="1:2" ht="14.25" x14ac:dyDescent="0.2">
      <c r="A593" s="111"/>
      <c r="B593" s="93"/>
    </row>
    <row r="594" spans="1:2" ht="14.25" x14ac:dyDescent="0.2">
      <c r="A594" s="111"/>
      <c r="B594" s="93"/>
    </row>
    <row r="595" spans="1:2" ht="14.25" x14ac:dyDescent="0.2">
      <c r="A595" s="111"/>
      <c r="B595" s="93"/>
    </row>
    <row r="596" spans="1:2" ht="14.25" x14ac:dyDescent="0.2">
      <c r="A596" s="111"/>
      <c r="B596" s="93"/>
    </row>
    <row r="597" spans="1:2" ht="14.25" x14ac:dyDescent="0.2">
      <c r="A597" s="111"/>
      <c r="B597" s="93"/>
    </row>
    <row r="598" spans="1:2" ht="14.25" x14ac:dyDescent="0.2">
      <c r="A598" s="111"/>
      <c r="B598" s="93"/>
    </row>
    <row r="599" spans="1:2" ht="14.25" x14ac:dyDescent="0.2">
      <c r="A599" s="111"/>
      <c r="B599" s="93"/>
    </row>
    <row r="600" spans="1:2" ht="14.25" x14ac:dyDescent="0.2">
      <c r="A600" s="111"/>
      <c r="B600" s="93"/>
    </row>
    <row r="601" spans="1:2" ht="14.25" x14ac:dyDescent="0.2">
      <c r="A601" s="111"/>
      <c r="B601" s="93"/>
    </row>
    <row r="602" spans="1:2" ht="14.25" x14ac:dyDescent="0.2">
      <c r="A602" s="111"/>
      <c r="B602" s="93"/>
    </row>
    <row r="603" spans="1:2" ht="14.25" x14ac:dyDescent="0.2">
      <c r="A603" s="111"/>
      <c r="B603" s="93"/>
    </row>
    <row r="604" spans="1:2" ht="14.25" x14ac:dyDescent="0.2">
      <c r="A604" s="111"/>
      <c r="B604" s="93"/>
    </row>
    <row r="605" spans="1:2" ht="14.25" x14ac:dyDescent="0.2">
      <c r="A605" s="111"/>
      <c r="B605" s="93"/>
    </row>
    <row r="606" spans="1:2" ht="14.25" x14ac:dyDescent="0.2">
      <c r="A606" s="111"/>
      <c r="B606" s="93"/>
    </row>
    <row r="607" spans="1:2" ht="14.25" x14ac:dyDescent="0.2">
      <c r="A607" s="111"/>
      <c r="B607" s="93"/>
    </row>
    <row r="608" spans="1:2" ht="14.25" x14ac:dyDescent="0.2">
      <c r="A608" s="111"/>
      <c r="B608" s="93"/>
    </row>
    <row r="609" spans="1:2" ht="14.25" x14ac:dyDescent="0.2">
      <c r="A609" s="111"/>
      <c r="B609" s="93"/>
    </row>
    <row r="610" spans="1:2" ht="14.25" x14ac:dyDescent="0.2">
      <c r="A610" s="111"/>
      <c r="B610" s="93"/>
    </row>
    <row r="611" spans="1:2" ht="14.25" x14ac:dyDescent="0.2">
      <c r="A611" s="111"/>
      <c r="B611" s="93"/>
    </row>
    <row r="612" spans="1:2" ht="14.25" x14ac:dyDescent="0.2">
      <c r="A612" s="111"/>
      <c r="B612" s="93"/>
    </row>
    <row r="613" spans="1:2" ht="14.25" x14ac:dyDescent="0.2">
      <c r="A613" s="111"/>
      <c r="B613" s="93"/>
    </row>
    <row r="614" spans="1:2" ht="14.25" x14ac:dyDescent="0.2">
      <c r="A614" s="111"/>
      <c r="B614" s="93"/>
    </row>
    <row r="615" spans="1:2" ht="14.25" x14ac:dyDescent="0.2">
      <c r="A615" s="111"/>
      <c r="B615" s="93"/>
    </row>
    <row r="616" spans="1:2" ht="14.25" x14ac:dyDescent="0.2">
      <c r="A616" s="111"/>
      <c r="B616" s="93"/>
    </row>
    <row r="617" spans="1:2" ht="14.25" x14ac:dyDescent="0.2">
      <c r="A617" s="111"/>
      <c r="B617" s="93"/>
    </row>
    <row r="618" spans="1:2" ht="14.25" x14ac:dyDescent="0.2">
      <c r="A618" s="111"/>
      <c r="B618" s="93"/>
    </row>
    <row r="619" spans="1:2" ht="14.25" x14ac:dyDescent="0.2">
      <c r="A619" s="111"/>
      <c r="B619" s="93"/>
    </row>
    <row r="620" spans="1:2" ht="14.25" x14ac:dyDescent="0.2">
      <c r="A620" s="111"/>
      <c r="B620" s="93"/>
    </row>
    <row r="621" spans="1:2" ht="14.25" x14ac:dyDescent="0.2">
      <c r="A621" s="111"/>
      <c r="B621" s="93"/>
    </row>
    <row r="622" spans="1:2" ht="14.25" x14ac:dyDescent="0.2">
      <c r="A622" s="111"/>
      <c r="B622" s="93"/>
    </row>
    <row r="623" spans="1:2" ht="14.25" x14ac:dyDescent="0.2">
      <c r="A623" s="111"/>
      <c r="B623" s="93"/>
    </row>
    <row r="624" spans="1:2" ht="14.25" x14ac:dyDescent="0.2">
      <c r="A624" s="111"/>
      <c r="B624" s="93"/>
    </row>
    <row r="625" spans="1:2" ht="14.25" x14ac:dyDescent="0.2">
      <c r="A625" s="111"/>
      <c r="B625" s="93"/>
    </row>
    <row r="626" spans="1:2" ht="14.25" x14ac:dyDescent="0.2">
      <c r="A626" s="111"/>
      <c r="B626" s="93"/>
    </row>
    <row r="627" spans="1:2" ht="14.25" x14ac:dyDescent="0.2">
      <c r="A627" s="111"/>
      <c r="B627" s="93"/>
    </row>
    <row r="628" spans="1:2" ht="14.25" x14ac:dyDescent="0.2">
      <c r="A628" s="111"/>
      <c r="B628" s="93"/>
    </row>
    <row r="629" spans="1:2" ht="14.25" x14ac:dyDescent="0.2">
      <c r="A629" s="111"/>
      <c r="B629" s="93"/>
    </row>
    <row r="630" spans="1:2" ht="14.25" x14ac:dyDescent="0.2">
      <c r="A630" s="111"/>
      <c r="B630" s="93"/>
    </row>
    <row r="631" spans="1:2" ht="14.25" x14ac:dyDescent="0.2">
      <c r="A631" s="111"/>
      <c r="B631" s="93"/>
    </row>
    <row r="632" spans="1:2" ht="14.25" x14ac:dyDescent="0.2">
      <c r="A632" s="111"/>
      <c r="B632" s="93"/>
    </row>
    <row r="633" spans="1:2" ht="14.25" x14ac:dyDescent="0.2">
      <c r="A633" s="111"/>
      <c r="B633" s="93"/>
    </row>
    <row r="634" spans="1:2" ht="14.25" x14ac:dyDescent="0.2">
      <c r="A634" s="111"/>
      <c r="B634" s="93"/>
    </row>
    <row r="635" spans="1:2" ht="14.25" x14ac:dyDescent="0.2">
      <c r="A635" s="111"/>
      <c r="B635" s="93"/>
    </row>
    <row r="636" spans="1:2" ht="14.25" x14ac:dyDescent="0.2">
      <c r="A636" s="111"/>
      <c r="B636" s="93"/>
    </row>
    <row r="637" spans="1:2" ht="14.25" x14ac:dyDescent="0.2">
      <c r="A637" s="111"/>
      <c r="B637" s="93"/>
    </row>
    <row r="638" spans="1:2" ht="14.25" x14ac:dyDescent="0.2">
      <c r="A638" s="111"/>
      <c r="B638" s="93"/>
    </row>
    <row r="639" spans="1:2" ht="14.25" x14ac:dyDescent="0.2">
      <c r="A639" s="111"/>
      <c r="B639" s="93"/>
    </row>
    <row r="640" spans="1:2" ht="14.25" x14ac:dyDescent="0.2">
      <c r="A640" s="111"/>
      <c r="B640" s="93"/>
    </row>
    <row r="641" spans="1:2" ht="14.25" x14ac:dyDescent="0.2">
      <c r="A641" s="111"/>
      <c r="B641" s="93"/>
    </row>
    <row r="642" spans="1:2" ht="14.25" x14ac:dyDescent="0.2">
      <c r="A642" s="111"/>
      <c r="B642" s="93"/>
    </row>
    <row r="643" spans="1:2" ht="14.25" x14ac:dyDescent="0.2">
      <c r="A643" s="111"/>
      <c r="B643" s="93"/>
    </row>
    <row r="644" spans="1:2" ht="14.25" x14ac:dyDescent="0.2">
      <c r="A644" s="111"/>
      <c r="B644" s="93"/>
    </row>
    <row r="645" spans="1:2" ht="14.25" x14ac:dyDescent="0.2">
      <c r="A645" s="111"/>
      <c r="B645" s="93"/>
    </row>
    <row r="646" spans="1:2" ht="14.25" x14ac:dyDescent="0.2">
      <c r="A646" s="111"/>
      <c r="B646" s="93"/>
    </row>
    <row r="647" spans="1:2" ht="14.25" x14ac:dyDescent="0.2">
      <c r="A647" s="111"/>
      <c r="B647" s="93"/>
    </row>
    <row r="648" spans="1:2" ht="14.25" x14ac:dyDescent="0.2">
      <c r="A648" s="111"/>
      <c r="B648" s="93"/>
    </row>
    <row r="649" spans="1:2" ht="14.25" x14ac:dyDescent="0.2">
      <c r="A649" s="111"/>
      <c r="B649" s="93"/>
    </row>
    <row r="650" spans="1:2" ht="14.25" x14ac:dyDescent="0.2">
      <c r="A650" s="111"/>
      <c r="B650" s="93"/>
    </row>
    <row r="651" spans="1:2" ht="14.25" x14ac:dyDescent="0.2">
      <c r="A651" s="111"/>
      <c r="B651" s="93"/>
    </row>
    <row r="652" spans="1:2" ht="14.25" x14ac:dyDescent="0.2">
      <c r="A652" s="111"/>
      <c r="B652" s="93"/>
    </row>
    <row r="653" spans="1:2" ht="14.25" x14ac:dyDescent="0.2">
      <c r="A653" s="111"/>
      <c r="B653" s="93"/>
    </row>
    <row r="654" spans="1:2" ht="14.25" x14ac:dyDescent="0.2">
      <c r="A654" s="111"/>
      <c r="B654" s="93"/>
    </row>
    <row r="655" spans="1:2" ht="14.25" x14ac:dyDescent="0.2">
      <c r="A655" s="111"/>
      <c r="B655" s="93"/>
    </row>
    <row r="656" spans="1:2" ht="14.25" x14ac:dyDescent="0.2">
      <c r="A656" s="111"/>
      <c r="B656" s="93"/>
    </row>
    <row r="657" spans="1:2" ht="14.25" x14ac:dyDescent="0.2">
      <c r="A657" s="111"/>
      <c r="B657" s="93"/>
    </row>
    <row r="658" spans="1:2" ht="14.25" x14ac:dyDescent="0.2">
      <c r="A658" s="111"/>
      <c r="B658" s="93"/>
    </row>
    <row r="659" spans="1:2" ht="14.25" x14ac:dyDescent="0.2">
      <c r="A659" s="111"/>
      <c r="B659" s="93"/>
    </row>
    <row r="660" spans="1:2" ht="14.25" x14ac:dyDescent="0.2">
      <c r="A660" s="111"/>
      <c r="B660" s="93"/>
    </row>
    <row r="661" spans="1:2" ht="14.25" x14ac:dyDescent="0.2">
      <c r="A661" s="111"/>
      <c r="B661" s="93"/>
    </row>
    <row r="662" spans="1:2" ht="14.25" x14ac:dyDescent="0.2">
      <c r="A662" s="111"/>
      <c r="B662" s="93"/>
    </row>
    <row r="663" spans="1:2" ht="14.25" x14ac:dyDescent="0.2">
      <c r="A663" s="111"/>
      <c r="B663" s="93"/>
    </row>
    <row r="664" spans="1:2" ht="14.25" x14ac:dyDescent="0.2">
      <c r="A664" s="111"/>
      <c r="B664" s="93"/>
    </row>
    <row r="665" spans="1:2" ht="14.25" x14ac:dyDescent="0.2">
      <c r="A665" s="111"/>
      <c r="B665" s="93"/>
    </row>
    <row r="666" spans="1:2" ht="14.25" x14ac:dyDescent="0.2">
      <c r="A666" s="111"/>
      <c r="B666" s="93"/>
    </row>
    <row r="667" spans="1:2" ht="14.25" x14ac:dyDescent="0.2">
      <c r="A667" s="111"/>
      <c r="B667" s="93"/>
    </row>
    <row r="668" spans="1:2" ht="14.25" x14ac:dyDescent="0.2">
      <c r="A668" s="111"/>
      <c r="B668" s="93"/>
    </row>
    <row r="669" spans="1:2" ht="14.25" x14ac:dyDescent="0.2">
      <c r="A669" s="111"/>
      <c r="B669" s="93"/>
    </row>
    <row r="670" spans="1:2" ht="14.25" x14ac:dyDescent="0.2">
      <c r="A670" s="111"/>
      <c r="B670" s="93"/>
    </row>
    <row r="671" spans="1:2" ht="14.25" x14ac:dyDescent="0.2">
      <c r="A671" s="111"/>
      <c r="B671" s="93"/>
    </row>
    <row r="672" spans="1:2" ht="14.25" x14ac:dyDescent="0.2">
      <c r="A672" s="111"/>
      <c r="B672" s="93"/>
    </row>
    <row r="673" spans="1:2" ht="14.25" x14ac:dyDescent="0.2">
      <c r="A673" s="111"/>
      <c r="B673" s="93"/>
    </row>
    <row r="674" spans="1:2" ht="14.25" x14ac:dyDescent="0.2">
      <c r="A674" s="111"/>
      <c r="B674" s="93"/>
    </row>
    <row r="675" spans="1:2" ht="14.25" x14ac:dyDescent="0.2">
      <c r="A675" s="111"/>
      <c r="B675" s="93"/>
    </row>
    <row r="676" spans="1:2" ht="14.25" x14ac:dyDescent="0.2">
      <c r="A676" s="111"/>
      <c r="B676" s="93"/>
    </row>
    <row r="677" spans="1:2" ht="14.25" x14ac:dyDescent="0.2">
      <c r="A677" s="111"/>
      <c r="B677" s="93"/>
    </row>
    <row r="678" spans="1:2" ht="14.25" x14ac:dyDescent="0.2">
      <c r="A678" s="111"/>
      <c r="B678" s="93"/>
    </row>
    <row r="679" spans="1:2" ht="14.25" x14ac:dyDescent="0.2">
      <c r="A679" s="111"/>
      <c r="B679" s="93"/>
    </row>
    <row r="680" spans="1:2" ht="14.25" x14ac:dyDescent="0.2">
      <c r="A680" s="111"/>
      <c r="B680" s="93"/>
    </row>
    <row r="681" spans="1:2" ht="14.25" x14ac:dyDescent="0.2">
      <c r="A681" s="111"/>
      <c r="B681" s="93"/>
    </row>
    <row r="682" spans="1:2" ht="14.25" x14ac:dyDescent="0.2">
      <c r="A682" s="111"/>
      <c r="B682" s="93"/>
    </row>
    <row r="683" spans="1:2" ht="14.25" x14ac:dyDescent="0.2">
      <c r="A683" s="111"/>
      <c r="B683" s="93"/>
    </row>
    <row r="684" spans="1:2" ht="14.25" x14ac:dyDescent="0.2">
      <c r="A684" s="111"/>
      <c r="B684" s="93"/>
    </row>
    <row r="685" spans="1:2" ht="14.25" x14ac:dyDescent="0.2">
      <c r="A685" s="111"/>
      <c r="B685" s="93"/>
    </row>
    <row r="686" spans="1:2" ht="14.25" x14ac:dyDescent="0.2">
      <c r="A686" s="111"/>
      <c r="B686" s="93"/>
    </row>
    <row r="687" spans="1:2" ht="14.25" x14ac:dyDescent="0.2">
      <c r="A687" s="111"/>
      <c r="B687" s="93"/>
    </row>
    <row r="688" spans="1:2" ht="14.25" x14ac:dyDescent="0.2">
      <c r="A688" s="111"/>
      <c r="B688" s="93"/>
    </row>
    <row r="689" spans="1:2" ht="14.25" x14ac:dyDescent="0.2">
      <c r="A689" s="111"/>
      <c r="B689" s="93"/>
    </row>
    <row r="690" spans="1:2" ht="14.25" x14ac:dyDescent="0.2">
      <c r="A690" s="111"/>
      <c r="B690" s="93"/>
    </row>
    <row r="691" spans="1:2" ht="14.25" x14ac:dyDescent="0.2">
      <c r="A691" s="111"/>
      <c r="B691" s="93"/>
    </row>
    <row r="692" spans="1:2" ht="14.25" x14ac:dyDescent="0.2">
      <c r="A692" s="111"/>
      <c r="B692" s="93"/>
    </row>
    <row r="693" spans="1:2" ht="14.25" x14ac:dyDescent="0.2">
      <c r="A693" s="111"/>
      <c r="B693" s="93"/>
    </row>
    <row r="694" spans="1:2" ht="14.25" x14ac:dyDescent="0.2">
      <c r="A694" s="111"/>
      <c r="B694" s="93"/>
    </row>
    <row r="695" spans="1:2" ht="14.25" x14ac:dyDescent="0.2">
      <c r="A695" s="111"/>
      <c r="B695" s="93"/>
    </row>
    <row r="696" spans="1:2" ht="14.25" x14ac:dyDescent="0.2">
      <c r="A696" s="111"/>
      <c r="B696" s="93"/>
    </row>
    <row r="697" spans="1:2" ht="14.25" x14ac:dyDescent="0.2">
      <c r="A697" s="111"/>
      <c r="B697" s="93"/>
    </row>
    <row r="698" spans="1:2" ht="14.25" x14ac:dyDescent="0.2">
      <c r="A698" s="111"/>
      <c r="B698" s="93"/>
    </row>
    <row r="699" spans="1:2" ht="14.25" x14ac:dyDescent="0.2">
      <c r="A699" s="111"/>
      <c r="B699" s="93"/>
    </row>
    <row r="700" spans="1:2" ht="14.25" x14ac:dyDescent="0.2">
      <c r="A700" s="111"/>
      <c r="B700" s="93"/>
    </row>
    <row r="701" spans="1:2" ht="14.25" x14ac:dyDescent="0.2">
      <c r="A701" s="111"/>
      <c r="B701" s="93"/>
    </row>
    <row r="702" spans="1:2" ht="14.25" x14ac:dyDescent="0.2">
      <c r="A702" s="111"/>
      <c r="B702" s="93"/>
    </row>
    <row r="703" spans="1:2" ht="14.25" x14ac:dyDescent="0.2">
      <c r="A703" s="111"/>
      <c r="B703" s="93"/>
    </row>
    <row r="704" spans="1:2" ht="14.25" x14ac:dyDescent="0.2">
      <c r="A704" s="111"/>
      <c r="B704" s="93"/>
    </row>
    <row r="705" spans="1:2" ht="14.25" x14ac:dyDescent="0.2">
      <c r="A705" s="111"/>
      <c r="B705" s="93"/>
    </row>
    <row r="706" spans="1:2" ht="14.25" x14ac:dyDescent="0.2">
      <c r="A706" s="111"/>
      <c r="B706" s="93"/>
    </row>
    <row r="707" spans="1:2" ht="14.25" x14ac:dyDescent="0.2">
      <c r="A707" s="111"/>
      <c r="B707" s="93"/>
    </row>
    <row r="708" spans="1:2" ht="14.25" x14ac:dyDescent="0.2">
      <c r="A708" s="111"/>
      <c r="B708" s="93"/>
    </row>
    <row r="709" spans="1:2" ht="14.25" x14ac:dyDescent="0.2">
      <c r="A709" s="111"/>
      <c r="B709" s="93"/>
    </row>
    <row r="710" spans="1:2" ht="14.25" x14ac:dyDescent="0.2">
      <c r="A710" s="111"/>
      <c r="B710" s="93"/>
    </row>
    <row r="711" spans="1:2" ht="14.25" x14ac:dyDescent="0.2">
      <c r="A711" s="111"/>
      <c r="B711" s="93"/>
    </row>
    <row r="712" spans="1:2" ht="14.25" x14ac:dyDescent="0.2">
      <c r="A712" s="111"/>
      <c r="B712" s="93"/>
    </row>
    <row r="713" spans="1:2" ht="14.25" x14ac:dyDescent="0.2">
      <c r="A713" s="111"/>
      <c r="B713" s="93"/>
    </row>
    <row r="714" spans="1:2" ht="14.25" x14ac:dyDescent="0.2">
      <c r="A714" s="111"/>
      <c r="B714" s="93"/>
    </row>
    <row r="715" spans="1:2" ht="14.25" x14ac:dyDescent="0.2">
      <c r="A715" s="111"/>
      <c r="B715" s="93"/>
    </row>
    <row r="716" spans="1:2" ht="14.25" x14ac:dyDescent="0.2">
      <c r="A716" s="111"/>
      <c r="B716" s="93"/>
    </row>
    <row r="717" spans="1:2" ht="14.25" x14ac:dyDescent="0.2">
      <c r="A717" s="111"/>
      <c r="B717" s="93"/>
    </row>
    <row r="718" spans="1:2" ht="14.25" x14ac:dyDescent="0.2">
      <c r="A718" s="111"/>
      <c r="B718" s="93"/>
    </row>
    <row r="719" spans="1:2" ht="14.25" x14ac:dyDescent="0.2">
      <c r="A719" s="111"/>
      <c r="B719" s="93"/>
    </row>
    <row r="720" spans="1:2" ht="14.25" x14ac:dyDescent="0.2">
      <c r="A720" s="111"/>
      <c r="B720" s="93"/>
    </row>
    <row r="721" spans="1:2" ht="14.25" x14ac:dyDescent="0.2">
      <c r="A721" s="111"/>
      <c r="B721" s="93"/>
    </row>
    <row r="722" spans="1:2" ht="14.25" x14ac:dyDescent="0.2">
      <c r="A722" s="111"/>
      <c r="B722" s="93"/>
    </row>
    <row r="723" spans="1:2" ht="14.25" x14ac:dyDescent="0.2">
      <c r="A723" s="111"/>
      <c r="B723" s="93"/>
    </row>
    <row r="724" spans="1:2" ht="14.25" x14ac:dyDescent="0.2">
      <c r="A724" s="111"/>
      <c r="B724" s="93"/>
    </row>
    <row r="725" spans="1:2" ht="14.25" x14ac:dyDescent="0.2">
      <c r="A725" s="111"/>
      <c r="B725" s="93"/>
    </row>
    <row r="726" spans="1:2" ht="14.25" x14ac:dyDescent="0.2">
      <c r="A726" s="111"/>
      <c r="B726" s="93"/>
    </row>
    <row r="727" spans="1:2" ht="14.25" x14ac:dyDescent="0.2">
      <c r="A727" s="111"/>
      <c r="B727" s="93"/>
    </row>
    <row r="728" spans="1:2" ht="14.25" x14ac:dyDescent="0.2">
      <c r="A728" s="111"/>
      <c r="B728" s="93"/>
    </row>
    <row r="729" spans="1:2" ht="14.25" x14ac:dyDescent="0.2">
      <c r="A729" s="111"/>
      <c r="B729" s="93"/>
    </row>
    <row r="730" spans="1:2" ht="14.25" x14ac:dyDescent="0.2">
      <c r="A730" s="111"/>
      <c r="B730" s="93"/>
    </row>
    <row r="731" spans="1:2" ht="14.25" x14ac:dyDescent="0.2">
      <c r="A731" s="111"/>
      <c r="B731" s="93"/>
    </row>
    <row r="732" spans="1:2" ht="14.25" x14ac:dyDescent="0.2">
      <c r="A732" s="111"/>
      <c r="B732" s="93"/>
    </row>
    <row r="733" spans="1:2" ht="14.25" x14ac:dyDescent="0.2">
      <c r="A733" s="111"/>
      <c r="B733" s="93"/>
    </row>
    <row r="734" spans="1:2" ht="14.25" x14ac:dyDescent="0.2">
      <c r="A734" s="111"/>
      <c r="B734" s="93"/>
    </row>
    <row r="735" spans="1:2" ht="14.25" x14ac:dyDescent="0.2">
      <c r="A735" s="111"/>
      <c r="B735" s="93"/>
    </row>
    <row r="736" spans="1:2" ht="14.25" x14ac:dyDescent="0.2">
      <c r="A736" s="111"/>
      <c r="B736" s="93"/>
    </row>
    <row r="737" spans="1:2" ht="14.25" x14ac:dyDescent="0.2">
      <c r="A737" s="111"/>
      <c r="B737" s="93"/>
    </row>
    <row r="738" spans="1:2" ht="14.25" x14ac:dyDescent="0.2">
      <c r="A738" s="111"/>
      <c r="B738" s="93"/>
    </row>
    <row r="739" spans="1:2" ht="14.25" x14ac:dyDescent="0.2">
      <c r="A739" s="111"/>
      <c r="B739" s="93"/>
    </row>
    <row r="740" spans="1:2" ht="14.25" x14ac:dyDescent="0.2">
      <c r="A740" s="111"/>
      <c r="B740" s="93"/>
    </row>
    <row r="741" spans="1:2" ht="14.25" x14ac:dyDescent="0.2">
      <c r="A741" s="111"/>
      <c r="B741" s="93"/>
    </row>
    <row r="742" spans="1:2" ht="14.25" x14ac:dyDescent="0.2">
      <c r="A742" s="111"/>
      <c r="B742" s="93"/>
    </row>
    <row r="743" spans="1:2" ht="14.25" x14ac:dyDescent="0.2">
      <c r="A743" s="111"/>
      <c r="B743" s="93"/>
    </row>
    <row r="744" spans="1:2" ht="14.25" x14ac:dyDescent="0.2">
      <c r="A744" s="111"/>
      <c r="B744" s="93"/>
    </row>
    <row r="745" spans="1:2" ht="14.25" x14ac:dyDescent="0.2">
      <c r="A745" s="111"/>
      <c r="B745" s="93"/>
    </row>
    <row r="746" spans="1:2" ht="14.25" x14ac:dyDescent="0.2">
      <c r="A746" s="111"/>
      <c r="B746" s="93"/>
    </row>
    <row r="747" spans="1:2" ht="14.25" x14ac:dyDescent="0.2">
      <c r="A747" s="111"/>
      <c r="B747" s="93"/>
    </row>
    <row r="748" spans="1:2" ht="14.25" x14ac:dyDescent="0.2">
      <c r="A748" s="111"/>
      <c r="B748" s="93"/>
    </row>
    <row r="749" spans="1:2" ht="14.25" x14ac:dyDescent="0.2">
      <c r="A749" s="111"/>
      <c r="B749" s="93"/>
    </row>
    <row r="750" spans="1:2" ht="14.25" x14ac:dyDescent="0.2">
      <c r="A750" s="111"/>
      <c r="B750" s="93"/>
    </row>
    <row r="751" spans="1:2" ht="14.25" x14ac:dyDescent="0.2">
      <c r="A751" s="111"/>
      <c r="B751" s="93"/>
    </row>
    <row r="752" spans="1:2" ht="14.25" x14ac:dyDescent="0.2">
      <c r="A752" s="111"/>
      <c r="B752" s="93"/>
    </row>
    <row r="753" spans="1:2" ht="14.25" x14ac:dyDescent="0.2">
      <c r="A753" s="111"/>
      <c r="B753" s="93"/>
    </row>
    <row r="754" spans="1:2" ht="14.25" x14ac:dyDescent="0.2">
      <c r="A754" s="111"/>
      <c r="B754" s="93"/>
    </row>
    <row r="755" spans="1:2" ht="14.25" x14ac:dyDescent="0.2">
      <c r="A755" s="111"/>
      <c r="B755" s="93"/>
    </row>
    <row r="756" spans="1:2" ht="14.25" x14ac:dyDescent="0.2">
      <c r="A756" s="111"/>
      <c r="B756" s="93"/>
    </row>
    <row r="757" spans="1:2" ht="14.25" x14ac:dyDescent="0.2">
      <c r="A757" s="111"/>
      <c r="B757" s="93"/>
    </row>
    <row r="758" spans="1:2" ht="14.25" x14ac:dyDescent="0.2">
      <c r="A758" s="111"/>
      <c r="B758" s="93"/>
    </row>
    <row r="759" spans="1:2" ht="14.25" x14ac:dyDescent="0.2">
      <c r="A759" s="111"/>
      <c r="B759" s="93"/>
    </row>
    <row r="760" spans="1:2" ht="14.25" x14ac:dyDescent="0.2">
      <c r="A760" s="111"/>
      <c r="B760" s="93"/>
    </row>
    <row r="761" spans="1:2" ht="14.25" x14ac:dyDescent="0.2">
      <c r="A761" s="111"/>
      <c r="B761" s="93"/>
    </row>
    <row r="762" spans="1:2" ht="14.25" x14ac:dyDescent="0.2">
      <c r="A762" s="111"/>
      <c r="B762" s="93"/>
    </row>
    <row r="763" spans="1:2" ht="14.25" x14ac:dyDescent="0.2">
      <c r="A763" s="111"/>
      <c r="B763" s="93"/>
    </row>
    <row r="764" spans="1:2" ht="14.25" x14ac:dyDescent="0.2">
      <c r="A764" s="111"/>
      <c r="B764" s="93"/>
    </row>
    <row r="765" spans="1:2" ht="14.25" x14ac:dyDescent="0.2">
      <c r="A765" s="111"/>
      <c r="B765" s="93"/>
    </row>
    <row r="766" spans="1:2" ht="14.25" x14ac:dyDescent="0.2">
      <c r="A766" s="111"/>
      <c r="B766" s="93"/>
    </row>
    <row r="767" spans="1:2" ht="14.25" x14ac:dyDescent="0.2">
      <c r="A767" s="111"/>
      <c r="B767" s="93"/>
    </row>
    <row r="768" spans="1:2" ht="14.25" x14ac:dyDescent="0.2">
      <c r="A768" s="111"/>
      <c r="B768" s="93"/>
    </row>
    <row r="769" spans="1:2" ht="14.25" x14ac:dyDescent="0.2">
      <c r="A769" s="111"/>
      <c r="B769" s="93"/>
    </row>
    <row r="770" spans="1:2" ht="14.25" x14ac:dyDescent="0.2">
      <c r="A770" s="111"/>
      <c r="B770" s="93"/>
    </row>
    <row r="771" spans="1:2" ht="14.25" x14ac:dyDescent="0.2">
      <c r="A771" s="111"/>
      <c r="B771" s="93"/>
    </row>
    <row r="772" spans="1:2" ht="14.25" x14ac:dyDescent="0.2">
      <c r="A772" s="111"/>
      <c r="B772" s="93"/>
    </row>
    <row r="773" spans="1:2" ht="14.25" x14ac:dyDescent="0.2">
      <c r="A773" s="111"/>
      <c r="B773" s="93"/>
    </row>
    <row r="774" spans="1:2" ht="14.25" x14ac:dyDescent="0.2">
      <c r="A774" s="111"/>
      <c r="B774" s="93"/>
    </row>
    <row r="775" spans="1:2" ht="14.25" x14ac:dyDescent="0.2">
      <c r="A775" s="111"/>
      <c r="B775" s="93"/>
    </row>
    <row r="776" spans="1:2" ht="14.25" x14ac:dyDescent="0.2">
      <c r="A776" s="111"/>
      <c r="B776" s="93"/>
    </row>
    <row r="777" spans="1:2" ht="14.25" x14ac:dyDescent="0.2">
      <c r="A777" s="111"/>
      <c r="B777" s="93"/>
    </row>
    <row r="778" spans="1:2" ht="14.25" x14ac:dyDescent="0.2">
      <c r="A778" s="111"/>
      <c r="B778" s="93"/>
    </row>
    <row r="779" spans="1:2" ht="14.25" x14ac:dyDescent="0.2">
      <c r="A779" s="111"/>
      <c r="B779" s="93"/>
    </row>
    <row r="780" spans="1:2" ht="14.25" x14ac:dyDescent="0.2">
      <c r="A780" s="111"/>
      <c r="B780" s="93"/>
    </row>
    <row r="781" spans="1:2" ht="14.25" x14ac:dyDescent="0.2">
      <c r="A781" s="111"/>
      <c r="B781" s="93"/>
    </row>
    <row r="782" spans="1:2" ht="14.25" x14ac:dyDescent="0.2">
      <c r="A782" s="111"/>
      <c r="B782" s="93"/>
    </row>
    <row r="783" spans="1:2" ht="14.25" x14ac:dyDescent="0.2">
      <c r="A783" s="111"/>
      <c r="B783" s="93"/>
    </row>
    <row r="784" spans="1:2" ht="14.25" x14ac:dyDescent="0.2">
      <c r="A784" s="111"/>
      <c r="B784" s="93"/>
    </row>
    <row r="785" spans="1:2" ht="14.25" x14ac:dyDescent="0.2">
      <c r="A785" s="111"/>
      <c r="B785" s="93"/>
    </row>
    <row r="786" spans="1:2" ht="14.25" x14ac:dyDescent="0.2">
      <c r="A786" s="111"/>
      <c r="B786" s="93"/>
    </row>
    <row r="787" spans="1:2" ht="14.25" x14ac:dyDescent="0.2">
      <c r="A787" s="111"/>
      <c r="B787" s="93"/>
    </row>
    <row r="788" spans="1:2" ht="14.25" x14ac:dyDescent="0.2">
      <c r="A788" s="111"/>
      <c r="B788" s="93"/>
    </row>
    <row r="789" spans="1:2" ht="14.25" x14ac:dyDescent="0.2">
      <c r="A789" s="111"/>
      <c r="B789" s="93"/>
    </row>
    <row r="790" spans="1:2" ht="14.25" x14ac:dyDescent="0.2">
      <c r="A790" s="111"/>
      <c r="B790" s="93"/>
    </row>
    <row r="791" spans="1:2" ht="14.25" x14ac:dyDescent="0.2">
      <c r="A791" s="111"/>
      <c r="B791" s="93"/>
    </row>
    <row r="792" spans="1:2" ht="14.25" x14ac:dyDescent="0.2">
      <c r="A792" s="111"/>
      <c r="B792" s="93"/>
    </row>
    <row r="793" spans="1:2" ht="14.25" x14ac:dyDescent="0.2">
      <c r="A793" s="111"/>
      <c r="B793" s="93"/>
    </row>
    <row r="794" spans="1:2" ht="14.25" x14ac:dyDescent="0.2">
      <c r="A794" s="111"/>
      <c r="B794" s="93"/>
    </row>
    <row r="795" spans="1:2" ht="14.25" x14ac:dyDescent="0.2">
      <c r="A795" s="111"/>
      <c r="B795" s="93"/>
    </row>
    <row r="796" spans="1:2" ht="14.25" x14ac:dyDescent="0.2">
      <c r="A796" s="111"/>
      <c r="B796" s="93"/>
    </row>
    <row r="797" spans="1:2" ht="14.25" x14ac:dyDescent="0.2">
      <c r="A797" s="111"/>
      <c r="B797" s="93"/>
    </row>
    <row r="798" spans="1:2" ht="14.25" x14ac:dyDescent="0.2">
      <c r="A798" s="111"/>
      <c r="B798" s="93"/>
    </row>
    <row r="799" spans="1:2" ht="14.25" x14ac:dyDescent="0.2">
      <c r="A799" s="111"/>
      <c r="B799" s="93"/>
    </row>
    <row r="800" spans="1:2" ht="14.25" x14ac:dyDescent="0.2">
      <c r="A800" s="111"/>
      <c r="B800" s="93"/>
    </row>
    <row r="801" spans="1:2" ht="14.25" x14ac:dyDescent="0.2">
      <c r="A801" s="111"/>
      <c r="B801" s="93"/>
    </row>
    <row r="802" spans="1:2" ht="14.25" x14ac:dyDescent="0.2">
      <c r="A802" s="111"/>
      <c r="B802" s="93"/>
    </row>
    <row r="803" spans="1:2" ht="14.25" x14ac:dyDescent="0.2">
      <c r="A803" s="111"/>
      <c r="B803" s="93"/>
    </row>
    <row r="804" spans="1:2" ht="14.25" x14ac:dyDescent="0.2">
      <c r="A804" s="111"/>
      <c r="B804" s="93"/>
    </row>
    <row r="805" spans="1:2" ht="14.25" x14ac:dyDescent="0.2">
      <c r="A805" s="111"/>
      <c r="B805" s="93"/>
    </row>
    <row r="806" spans="1:2" ht="14.25" x14ac:dyDescent="0.2">
      <c r="A806" s="111"/>
      <c r="B806" s="93"/>
    </row>
    <row r="807" spans="1:2" ht="14.25" x14ac:dyDescent="0.2">
      <c r="A807" s="111"/>
      <c r="B807" s="93"/>
    </row>
    <row r="808" spans="1:2" ht="14.25" x14ac:dyDescent="0.2">
      <c r="A808" s="111"/>
      <c r="B808" s="93"/>
    </row>
    <row r="809" spans="1:2" ht="14.25" x14ac:dyDescent="0.2">
      <c r="A809" s="111"/>
      <c r="B809" s="93"/>
    </row>
    <row r="810" spans="1:2" ht="14.25" x14ac:dyDescent="0.2">
      <c r="A810" s="111"/>
      <c r="B810" s="93"/>
    </row>
    <row r="811" spans="1:2" ht="14.25" x14ac:dyDescent="0.2">
      <c r="A811" s="111"/>
      <c r="B811" s="93"/>
    </row>
    <row r="812" spans="1:2" ht="14.25" x14ac:dyDescent="0.2">
      <c r="A812" s="111"/>
      <c r="B812" s="93"/>
    </row>
    <row r="813" spans="1:2" ht="14.25" x14ac:dyDescent="0.2">
      <c r="A813" s="111"/>
      <c r="B813" s="93"/>
    </row>
    <row r="814" spans="1:2" ht="14.25" x14ac:dyDescent="0.2">
      <c r="A814" s="111"/>
      <c r="B814" s="93"/>
    </row>
    <row r="815" spans="1:2" ht="14.25" x14ac:dyDescent="0.2">
      <c r="A815" s="111"/>
      <c r="B815" s="93"/>
    </row>
    <row r="816" spans="1:2" ht="14.25" x14ac:dyDescent="0.2">
      <c r="A816" s="111"/>
      <c r="B816" s="93"/>
    </row>
    <row r="817" spans="1:2" ht="14.25" x14ac:dyDescent="0.2">
      <c r="A817" s="111"/>
      <c r="B817" s="93"/>
    </row>
    <row r="818" spans="1:2" ht="14.25" x14ac:dyDescent="0.2">
      <c r="A818" s="111"/>
      <c r="B818" s="93"/>
    </row>
    <row r="819" spans="1:2" ht="14.25" x14ac:dyDescent="0.2">
      <c r="A819" s="111"/>
      <c r="B819" s="93"/>
    </row>
    <row r="820" spans="1:2" ht="14.25" x14ac:dyDescent="0.2">
      <c r="A820" s="111"/>
      <c r="B820" s="93"/>
    </row>
    <row r="821" spans="1:2" ht="14.25" x14ac:dyDescent="0.2">
      <c r="A821" s="111"/>
      <c r="B821" s="93"/>
    </row>
    <row r="822" spans="1:2" ht="14.25" x14ac:dyDescent="0.2">
      <c r="A822" s="111"/>
      <c r="B822" s="93"/>
    </row>
    <row r="823" spans="1:2" ht="14.25" x14ac:dyDescent="0.2">
      <c r="A823" s="111"/>
      <c r="B823" s="93"/>
    </row>
    <row r="824" spans="1:2" ht="14.25" x14ac:dyDescent="0.2">
      <c r="A824" s="111"/>
      <c r="B824" s="93"/>
    </row>
    <row r="825" spans="1:2" ht="14.25" x14ac:dyDescent="0.2">
      <c r="A825" s="111"/>
      <c r="B825" s="93"/>
    </row>
    <row r="826" spans="1:2" ht="14.25" x14ac:dyDescent="0.2">
      <c r="A826" s="111"/>
      <c r="B826" s="93"/>
    </row>
    <row r="827" spans="1:2" ht="14.25" x14ac:dyDescent="0.2">
      <c r="A827" s="111"/>
      <c r="B827" s="93"/>
    </row>
    <row r="828" spans="1:2" ht="14.25" x14ac:dyDescent="0.2">
      <c r="A828" s="111"/>
      <c r="B828" s="93"/>
    </row>
    <row r="829" spans="1:2" ht="14.25" x14ac:dyDescent="0.2">
      <c r="A829" s="111"/>
      <c r="B829" s="93"/>
    </row>
    <row r="830" spans="1:2" ht="14.25" x14ac:dyDescent="0.2">
      <c r="A830" s="111"/>
      <c r="B830" s="93"/>
    </row>
    <row r="831" spans="1:2" ht="14.25" x14ac:dyDescent="0.2">
      <c r="A831" s="111"/>
      <c r="B831" s="93"/>
    </row>
    <row r="832" spans="1:2" ht="14.25" x14ac:dyDescent="0.2">
      <c r="A832" s="111"/>
      <c r="B832" s="93"/>
    </row>
    <row r="833" spans="1:2" ht="14.25" x14ac:dyDescent="0.2">
      <c r="A833" s="111"/>
      <c r="B833" s="93"/>
    </row>
    <row r="834" spans="1:2" ht="14.25" x14ac:dyDescent="0.2">
      <c r="A834" s="111"/>
      <c r="B834" s="93"/>
    </row>
    <row r="835" spans="1:2" ht="14.25" x14ac:dyDescent="0.2">
      <c r="A835" s="111"/>
      <c r="B835" s="93"/>
    </row>
    <row r="836" spans="1:2" ht="14.25" x14ac:dyDescent="0.2">
      <c r="A836" s="111"/>
      <c r="B836" s="93"/>
    </row>
    <row r="837" spans="1:2" ht="14.25" x14ac:dyDescent="0.2">
      <c r="A837" s="111"/>
      <c r="B837" s="93"/>
    </row>
    <row r="838" spans="1:2" ht="14.25" x14ac:dyDescent="0.2">
      <c r="A838" s="111"/>
      <c r="B838" s="93"/>
    </row>
    <row r="839" spans="1:2" ht="14.25" x14ac:dyDescent="0.2">
      <c r="A839" s="111"/>
      <c r="B839" s="93"/>
    </row>
    <row r="840" spans="1:2" ht="14.25" x14ac:dyDescent="0.2">
      <c r="A840" s="111"/>
      <c r="B840" s="93"/>
    </row>
    <row r="841" spans="1:2" ht="14.25" x14ac:dyDescent="0.2">
      <c r="A841" s="111"/>
      <c r="B841" s="93"/>
    </row>
    <row r="842" spans="1:2" ht="14.25" x14ac:dyDescent="0.2">
      <c r="A842" s="111"/>
      <c r="B842" s="93"/>
    </row>
    <row r="843" spans="1:2" ht="14.25" x14ac:dyDescent="0.2">
      <c r="A843" s="111"/>
      <c r="B843" s="93"/>
    </row>
    <row r="844" spans="1:2" ht="14.25" x14ac:dyDescent="0.2">
      <c r="A844" s="111"/>
      <c r="B844" s="93"/>
    </row>
    <row r="845" spans="1:2" ht="14.25" x14ac:dyDescent="0.2">
      <c r="A845" s="111"/>
      <c r="B845" s="93"/>
    </row>
    <row r="846" spans="1:2" ht="14.25" x14ac:dyDescent="0.2">
      <c r="A846" s="111"/>
      <c r="B846" s="93"/>
    </row>
    <row r="847" spans="1:2" ht="14.25" x14ac:dyDescent="0.2">
      <c r="A847" s="111"/>
      <c r="B847" s="93"/>
    </row>
    <row r="848" spans="1:2" ht="14.25" x14ac:dyDescent="0.2">
      <c r="A848" s="111"/>
      <c r="B848" s="93"/>
    </row>
    <row r="849" spans="1:2" ht="14.25" x14ac:dyDescent="0.2">
      <c r="A849" s="111"/>
      <c r="B849" s="93"/>
    </row>
    <row r="850" spans="1:2" ht="14.25" x14ac:dyDescent="0.2">
      <c r="A850" s="111"/>
      <c r="B850" s="93"/>
    </row>
    <row r="851" spans="1:2" ht="14.25" x14ac:dyDescent="0.2">
      <c r="A851" s="111"/>
      <c r="B851" s="93"/>
    </row>
    <row r="852" spans="1:2" ht="14.25" x14ac:dyDescent="0.2">
      <c r="A852" s="111"/>
      <c r="B852" s="93"/>
    </row>
    <row r="853" spans="1:2" ht="14.25" x14ac:dyDescent="0.2">
      <c r="A853" s="111"/>
      <c r="B853" s="93"/>
    </row>
    <row r="854" spans="1:2" ht="14.25" x14ac:dyDescent="0.2">
      <c r="A854" s="111"/>
      <c r="B854" s="93"/>
    </row>
    <row r="855" spans="1:2" ht="14.25" x14ac:dyDescent="0.2">
      <c r="A855" s="111"/>
      <c r="B855" s="93"/>
    </row>
    <row r="856" spans="1:2" ht="14.25" x14ac:dyDescent="0.2">
      <c r="A856" s="111"/>
      <c r="B856" s="93"/>
    </row>
    <row r="857" spans="1:2" ht="14.25" x14ac:dyDescent="0.2">
      <c r="A857" s="111"/>
      <c r="B857" s="93"/>
    </row>
    <row r="858" spans="1:2" ht="14.25" x14ac:dyDescent="0.2">
      <c r="A858" s="111"/>
      <c r="B858" s="93"/>
    </row>
    <row r="859" spans="1:2" ht="14.25" x14ac:dyDescent="0.2">
      <c r="A859" s="111"/>
      <c r="B859" s="93"/>
    </row>
    <row r="860" spans="1:2" ht="14.25" x14ac:dyDescent="0.2">
      <c r="A860" s="111"/>
      <c r="B860" s="93"/>
    </row>
    <row r="861" spans="1:2" ht="14.25" x14ac:dyDescent="0.2">
      <c r="A861" s="111"/>
      <c r="B861" s="93"/>
    </row>
    <row r="862" spans="1:2" ht="14.25" x14ac:dyDescent="0.2">
      <c r="A862" s="111"/>
      <c r="B862" s="93"/>
    </row>
    <row r="863" spans="1:2" ht="14.25" x14ac:dyDescent="0.2">
      <c r="A863" s="111"/>
      <c r="B863" s="93"/>
    </row>
    <row r="864" spans="1:2" ht="14.25" x14ac:dyDescent="0.2">
      <c r="A864" s="111"/>
      <c r="B864" s="93"/>
    </row>
    <row r="865" spans="1:2" ht="14.25" x14ac:dyDescent="0.2">
      <c r="A865" s="111"/>
      <c r="B865" s="93"/>
    </row>
    <row r="866" spans="1:2" ht="14.25" x14ac:dyDescent="0.2">
      <c r="A866" s="111"/>
      <c r="B866" s="93"/>
    </row>
    <row r="867" spans="1:2" ht="14.25" x14ac:dyDescent="0.2">
      <c r="A867" s="111"/>
      <c r="B867" s="93"/>
    </row>
    <row r="868" spans="1:2" ht="14.25" x14ac:dyDescent="0.2">
      <c r="A868" s="111"/>
      <c r="B868" s="93"/>
    </row>
    <row r="869" spans="1:2" ht="14.25" x14ac:dyDescent="0.2">
      <c r="A869" s="111"/>
      <c r="B869" s="93"/>
    </row>
    <row r="870" spans="1:2" ht="14.25" x14ac:dyDescent="0.2">
      <c r="A870" s="111"/>
      <c r="B870" s="93"/>
    </row>
    <row r="871" spans="1:2" ht="14.25" x14ac:dyDescent="0.2">
      <c r="A871" s="111"/>
      <c r="B871" s="93"/>
    </row>
    <row r="872" spans="1:2" ht="14.25" x14ac:dyDescent="0.2">
      <c r="A872" s="111"/>
      <c r="B872" s="93"/>
    </row>
    <row r="873" spans="1:2" ht="14.25" x14ac:dyDescent="0.2">
      <c r="A873" s="111"/>
      <c r="B873" s="93"/>
    </row>
    <row r="874" spans="1:2" ht="14.25" x14ac:dyDescent="0.2">
      <c r="A874" s="111"/>
      <c r="B874" s="93"/>
    </row>
    <row r="875" spans="1:2" ht="14.25" x14ac:dyDescent="0.2">
      <c r="A875" s="111"/>
      <c r="B875" s="93"/>
    </row>
    <row r="876" spans="1:2" ht="14.25" x14ac:dyDescent="0.2">
      <c r="A876" s="111"/>
      <c r="B876" s="93"/>
    </row>
    <row r="877" spans="1:2" ht="14.25" x14ac:dyDescent="0.2">
      <c r="A877" s="111"/>
      <c r="B877" s="93"/>
    </row>
    <row r="878" spans="1:2" ht="14.25" x14ac:dyDescent="0.2">
      <c r="A878" s="111"/>
      <c r="B878" s="93"/>
    </row>
    <row r="879" spans="1:2" ht="14.25" x14ac:dyDescent="0.2">
      <c r="A879" s="111"/>
      <c r="B879" s="93"/>
    </row>
    <row r="880" spans="1:2" ht="14.25" x14ac:dyDescent="0.2">
      <c r="A880" s="111"/>
      <c r="B880" s="93"/>
    </row>
    <row r="881" spans="1:2" ht="14.25" x14ac:dyDescent="0.2">
      <c r="A881" s="111"/>
      <c r="B881" s="93"/>
    </row>
    <row r="882" spans="1:2" ht="14.25" x14ac:dyDescent="0.2">
      <c r="A882" s="111"/>
      <c r="B882" s="93"/>
    </row>
    <row r="883" spans="1:2" ht="14.25" x14ac:dyDescent="0.2">
      <c r="A883" s="111"/>
      <c r="B883" s="93"/>
    </row>
    <row r="884" spans="1:2" ht="14.25" x14ac:dyDescent="0.2">
      <c r="A884" s="111"/>
      <c r="B884" s="93"/>
    </row>
    <row r="885" spans="1:2" ht="14.25" x14ac:dyDescent="0.2">
      <c r="A885" s="111"/>
      <c r="B885" s="93"/>
    </row>
    <row r="886" spans="1:2" ht="14.25" x14ac:dyDescent="0.2">
      <c r="A886" s="111"/>
      <c r="B886" s="93"/>
    </row>
    <row r="887" spans="1:2" ht="14.25" x14ac:dyDescent="0.2">
      <c r="A887" s="111"/>
      <c r="B887" s="93"/>
    </row>
    <row r="888" spans="1:2" ht="14.25" x14ac:dyDescent="0.2">
      <c r="A888" s="111"/>
      <c r="B888" s="93"/>
    </row>
    <row r="889" spans="1:2" ht="14.25" x14ac:dyDescent="0.2">
      <c r="A889" s="111"/>
      <c r="B889" s="93"/>
    </row>
    <row r="890" spans="1:2" ht="14.25" x14ac:dyDescent="0.2">
      <c r="A890" s="111"/>
      <c r="B890" s="93"/>
    </row>
    <row r="891" spans="1:2" ht="14.25" x14ac:dyDescent="0.2">
      <c r="A891" s="111"/>
      <c r="B891" s="93"/>
    </row>
    <row r="892" spans="1:2" ht="14.25" x14ac:dyDescent="0.2">
      <c r="A892" s="111"/>
      <c r="B892" s="93"/>
    </row>
    <row r="893" spans="1:2" ht="14.25" x14ac:dyDescent="0.2">
      <c r="A893" s="111"/>
      <c r="B893" s="93"/>
    </row>
    <row r="894" spans="1:2" ht="14.25" x14ac:dyDescent="0.2">
      <c r="A894" s="111"/>
      <c r="B894" s="93"/>
    </row>
    <row r="895" spans="1:2" ht="14.25" x14ac:dyDescent="0.2">
      <c r="A895" s="111"/>
      <c r="B895" s="93"/>
    </row>
    <row r="896" spans="1:2" ht="14.25" x14ac:dyDescent="0.2">
      <c r="A896" s="111"/>
      <c r="B896" s="93"/>
    </row>
    <row r="897" spans="1:2" ht="14.25" x14ac:dyDescent="0.2">
      <c r="A897" s="111"/>
      <c r="B897" s="93"/>
    </row>
    <row r="898" spans="1:2" ht="14.25" x14ac:dyDescent="0.2">
      <c r="A898" s="111"/>
      <c r="B898" s="93"/>
    </row>
    <row r="899" spans="1:2" ht="14.25" x14ac:dyDescent="0.2">
      <c r="A899" s="111"/>
      <c r="B899" s="93"/>
    </row>
    <row r="900" spans="1:2" ht="14.25" x14ac:dyDescent="0.2">
      <c r="A900" s="111"/>
      <c r="B900" s="93"/>
    </row>
    <row r="901" spans="1:2" ht="14.25" x14ac:dyDescent="0.2">
      <c r="A901" s="111"/>
      <c r="B901" s="93"/>
    </row>
    <row r="902" spans="1:2" ht="14.25" x14ac:dyDescent="0.2">
      <c r="A902" s="111"/>
      <c r="B902" s="93"/>
    </row>
    <row r="903" spans="1:2" ht="14.25" x14ac:dyDescent="0.2">
      <c r="A903" s="111"/>
      <c r="B903" s="93"/>
    </row>
    <row r="904" spans="1:2" ht="14.25" x14ac:dyDescent="0.2">
      <c r="A904" s="111"/>
      <c r="B904" s="93"/>
    </row>
    <row r="905" spans="1:2" ht="14.25" x14ac:dyDescent="0.2">
      <c r="A905" s="111"/>
      <c r="B905" s="93"/>
    </row>
    <row r="906" spans="1:2" ht="14.25" x14ac:dyDescent="0.2">
      <c r="A906" s="111"/>
      <c r="B906" s="93"/>
    </row>
    <row r="907" spans="1:2" ht="14.25" x14ac:dyDescent="0.2">
      <c r="A907" s="111"/>
      <c r="B907" s="93"/>
    </row>
    <row r="908" spans="1:2" ht="14.25" x14ac:dyDescent="0.2">
      <c r="A908" s="111"/>
      <c r="B908" s="93"/>
    </row>
    <row r="909" spans="1:2" ht="14.25" x14ac:dyDescent="0.2">
      <c r="A909" s="111"/>
      <c r="B909" s="93"/>
    </row>
    <row r="910" spans="1:2" ht="14.25" x14ac:dyDescent="0.2">
      <c r="A910" s="111"/>
      <c r="B910" s="93"/>
    </row>
    <row r="911" spans="1:2" ht="14.25" x14ac:dyDescent="0.2">
      <c r="A911" s="111"/>
      <c r="B911" s="93"/>
    </row>
    <row r="912" spans="1:2" ht="14.25" x14ac:dyDescent="0.2">
      <c r="A912" s="111"/>
      <c r="B912" s="93"/>
    </row>
    <row r="913" spans="1:2" ht="14.25" x14ac:dyDescent="0.2">
      <c r="A913" s="111"/>
      <c r="B913" s="93"/>
    </row>
    <row r="914" spans="1:2" ht="14.25" x14ac:dyDescent="0.2">
      <c r="A914" s="111"/>
      <c r="B914" s="93"/>
    </row>
    <row r="915" spans="1:2" ht="14.25" x14ac:dyDescent="0.2">
      <c r="A915" s="111"/>
      <c r="B915" s="93"/>
    </row>
    <row r="916" spans="1:2" ht="14.25" x14ac:dyDescent="0.2">
      <c r="A916" s="111"/>
      <c r="B916" s="93"/>
    </row>
    <row r="917" spans="1:2" ht="14.25" x14ac:dyDescent="0.2">
      <c r="A917" s="111"/>
      <c r="B917" s="93"/>
    </row>
    <row r="918" spans="1:2" ht="14.25" x14ac:dyDescent="0.2">
      <c r="A918" s="111"/>
      <c r="B918" s="93"/>
    </row>
    <row r="919" spans="1:2" ht="14.25" x14ac:dyDescent="0.2">
      <c r="A919" s="111"/>
      <c r="B919" s="93"/>
    </row>
    <row r="920" spans="1:2" ht="14.25" x14ac:dyDescent="0.2">
      <c r="A920" s="111"/>
      <c r="B920" s="93"/>
    </row>
    <row r="921" spans="1:2" ht="14.25" x14ac:dyDescent="0.2">
      <c r="A921" s="111"/>
      <c r="B921" s="93"/>
    </row>
    <row r="922" spans="1:2" ht="14.25" x14ac:dyDescent="0.2">
      <c r="A922" s="111"/>
      <c r="B922" s="93"/>
    </row>
    <row r="923" spans="1:2" ht="14.25" x14ac:dyDescent="0.2">
      <c r="A923" s="111"/>
      <c r="B923" s="93"/>
    </row>
    <row r="924" spans="1:2" ht="14.25" x14ac:dyDescent="0.2">
      <c r="A924" s="111"/>
      <c r="B924" s="93"/>
    </row>
    <row r="925" spans="1:2" ht="14.25" x14ac:dyDescent="0.2">
      <c r="A925" s="111"/>
      <c r="B925" s="93"/>
    </row>
    <row r="926" spans="1:2" ht="14.25" x14ac:dyDescent="0.2">
      <c r="A926" s="111"/>
      <c r="B926" s="93"/>
    </row>
    <row r="927" spans="1:2" ht="14.25" x14ac:dyDescent="0.2">
      <c r="A927" s="111"/>
      <c r="B927" s="93"/>
    </row>
    <row r="928" spans="1:2" ht="14.25" x14ac:dyDescent="0.2">
      <c r="A928" s="111"/>
      <c r="B928" s="93"/>
    </row>
    <row r="929" spans="1:2" ht="14.25" x14ac:dyDescent="0.2">
      <c r="A929" s="111"/>
      <c r="B929" s="93"/>
    </row>
    <row r="930" spans="1:2" ht="14.25" x14ac:dyDescent="0.2">
      <c r="A930" s="111"/>
      <c r="B930" s="93"/>
    </row>
    <row r="931" spans="1:2" ht="14.25" x14ac:dyDescent="0.2">
      <c r="A931" s="111"/>
      <c r="B931" s="93"/>
    </row>
    <row r="932" spans="1:2" ht="14.25" x14ac:dyDescent="0.2">
      <c r="A932" s="111"/>
      <c r="B932" s="93"/>
    </row>
    <row r="933" spans="1:2" ht="14.25" x14ac:dyDescent="0.2">
      <c r="A933" s="111"/>
      <c r="B933" s="93"/>
    </row>
    <row r="934" spans="1:2" ht="14.25" x14ac:dyDescent="0.2">
      <c r="A934" s="111"/>
      <c r="B934" s="93"/>
    </row>
    <row r="935" spans="1:2" ht="14.25" x14ac:dyDescent="0.2">
      <c r="A935" s="111"/>
      <c r="B935" s="93"/>
    </row>
    <row r="936" spans="1:2" ht="14.25" x14ac:dyDescent="0.2">
      <c r="A936" s="111"/>
      <c r="B936" s="93"/>
    </row>
    <row r="937" spans="1:2" ht="14.25" x14ac:dyDescent="0.2">
      <c r="A937" s="111"/>
      <c r="B937" s="93"/>
    </row>
    <row r="938" spans="1:2" ht="14.25" x14ac:dyDescent="0.2">
      <c r="A938" s="111"/>
      <c r="B938" s="93"/>
    </row>
    <row r="939" spans="1:2" ht="14.25" x14ac:dyDescent="0.2">
      <c r="A939" s="111"/>
      <c r="B939" s="93"/>
    </row>
    <row r="940" spans="1:2" ht="14.25" x14ac:dyDescent="0.2">
      <c r="A940" s="111"/>
      <c r="B940" s="93"/>
    </row>
    <row r="941" spans="1:2" ht="14.25" x14ac:dyDescent="0.2">
      <c r="A941" s="111"/>
      <c r="B941" s="93"/>
    </row>
    <row r="942" spans="1:2" ht="14.25" x14ac:dyDescent="0.2">
      <c r="A942" s="111"/>
      <c r="B942" s="93"/>
    </row>
    <row r="943" spans="1:2" ht="14.25" x14ac:dyDescent="0.2">
      <c r="A943" s="111"/>
      <c r="B943" s="93"/>
    </row>
    <row r="944" spans="1:2" ht="14.25" x14ac:dyDescent="0.2">
      <c r="A944" s="111"/>
      <c r="B944" s="93"/>
    </row>
    <row r="945" spans="1:2" ht="14.25" x14ac:dyDescent="0.2">
      <c r="A945" s="111"/>
      <c r="B945" s="93"/>
    </row>
    <row r="946" spans="1:2" ht="14.25" x14ac:dyDescent="0.2">
      <c r="A946" s="111"/>
      <c r="B946" s="93"/>
    </row>
    <row r="947" spans="1:2" ht="14.25" x14ac:dyDescent="0.2">
      <c r="A947" s="111"/>
      <c r="B947" s="93"/>
    </row>
    <row r="948" spans="1:2" ht="14.25" x14ac:dyDescent="0.2">
      <c r="A948" s="111"/>
      <c r="B948" s="93"/>
    </row>
    <row r="949" spans="1:2" ht="14.25" x14ac:dyDescent="0.2">
      <c r="A949" s="111"/>
      <c r="B949" s="93"/>
    </row>
    <row r="950" spans="1:2" ht="14.25" x14ac:dyDescent="0.2">
      <c r="A950" s="111"/>
      <c r="B950" s="93"/>
    </row>
    <row r="951" spans="1:2" ht="14.25" x14ac:dyDescent="0.2">
      <c r="A951" s="111"/>
      <c r="B951" s="93"/>
    </row>
    <row r="952" spans="1:2" ht="14.25" x14ac:dyDescent="0.2">
      <c r="A952" s="111"/>
      <c r="B952" s="93"/>
    </row>
    <row r="953" spans="1:2" ht="14.25" x14ac:dyDescent="0.2">
      <c r="A953" s="111"/>
      <c r="B953" s="93"/>
    </row>
    <row r="954" spans="1:2" ht="14.25" x14ac:dyDescent="0.2">
      <c r="A954" s="111"/>
      <c r="B954" s="93"/>
    </row>
    <row r="955" spans="1:2" ht="14.25" x14ac:dyDescent="0.2">
      <c r="A955" s="111"/>
      <c r="B955" s="93"/>
    </row>
    <row r="956" spans="1:2" ht="14.25" x14ac:dyDescent="0.2">
      <c r="A956" s="111"/>
      <c r="B956" s="93"/>
    </row>
    <row r="957" spans="1:2" ht="14.25" x14ac:dyDescent="0.2">
      <c r="A957" s="111"/>
      <c r="B957" s="93"/>
    </row>
    <row r="958" spans="1:2" ht="14.25" x14ac:dyDescent="0.2">
      <c r="A958" s="111"/>
      <c r="B958" s="93"/>
    </row>
    <row r="959" spans="1:2" ht="14.25" x14ac:dyDescent="0.2">
      <c r="A959" s="111"/>
      <c r="B959" s="93"/>
    </row>
    <row r="960" spans="1:2" ht="14.25" x14ac:dyDescent="0.2">
      <c r="A960" s="111"/>
      <c r="B960" s="93"/>
    </row>
    <row r="961" spans="1:2" ht="14.25" x14ac:dyDescent="0.2">
      <c r="A961" s="111"/>
      <c r="B961" s="93"/>
    </row>
    <row r="962" spans="1:2" ht="14.25" x14ac:dyDescent="0.2">
      <c r="A962" s="111"/>
      <c r="B962" s="93"/>
    </row>
    <row r="963" spans="1:2" ht="14.25" x14ac:dyDescent="0.2">
      <c r="A963" s="111"/>
      <c r="B963" s="93"/>
    </row>
    <row r="964" spans="1:2" ht="14.25" x14ac:dyDescent="0.2">
      <c r="A964" s="111"/>
      <c r="B964" s="93"/>
    </row>
    <row r="965" spans="1:2" ht="14.25" x14ac:dyDescent="0.2">
      <c r="A965" s="111"/>
      <c r="B965" s="93"/>
    </row>
    <row r="966" spans="1:2" ht="14.25" x14ac:dyDescent="0.2">
      <c r="A966" s="111"/>
      <c r="B966" s="93"/>
    </row>
    <row r="967" spans="1:2" ht="14.25" x14ac:dyDescent="0.2">
      <c r="A967" s="111"/>
      <c r="B967" s="93"/>
    </row>
    <row r="968" spans="1:2" ht="14.25" x14ac:dyDescent="0.2">
      <c r="A968" s="111"/>
      <c r="B968" s="93"/>
    </row>
    <row r="969" spans="1:2" ht="14.25" x14ac:dyDescent="0.2">
      <c r="A969" s="111"/>
      <c r="B969" s="93"/>
    </row>
    <row r="970" spans="1:2" ht="14.25" x14ac:dyDescent="0.2">
      <c r="A970" s="111"/>
      <c r="B970" s="93"/>
    </row>
    <row r="971" spans="1:2" ht="14.25" x14ac:dyDescent="0.2">
      <c r="A971" s="111"/>
      <c r="B971" s="93"/>
    </row>
    <row r="972" spans="1:2" ht="14.25" x14ac:dyDescent="0.2">
      <c r="A972" s="111"/>
      <c r="B972" s="93"/>
    </row>
    <row r="973" spans="1:2" ht="14.25" x14ac:dyDescent="0.2">
      <c r="A973" s="111"/>
      <c r="B973" s="93"/>
    </row>
    <row r="974" spans="1:2" ht="14.25" x14ac:dyDescent="0.2">
      <c r="A974" s="111"/>
      <c r="B974" s="93"/>
    </row>
    <row r="975" spans="1:2" ht="14.25" x14ac:dyDescent="0.2">
      <c r="A975" s="111"/>
      <c r="B975" s="93"/>
    </row>
    <row r="976" spans="1:2" ht="14.25" x14ac:dyDescent="0.2">
      <c r="A976" s="111"/>
      <c r="B976" s="93"/>
    </row>
    <row r="977" spans="1:2" ht="14.25" x14ac:dyDescent="0.2">
      <c r="A977" s="111"/>
      <c r="B977" s="93"/>
    </row>
    <row r="978" spans="1:2" ht="14.25" x14ac:dyDescent="0.2">
      <c r="A978" s="111"/>
      <c r="B978" s="93"/>
    </row>
    <row r="979" spans="1:2" ht="14.25" x14ac:dyDescent="0.2">
      <c r="A979" s="111"/>
      <c r="B979" s="93"/>
    </row>
    <row r="980" spans="1:2" ht="14.25" x14ac:dyDescent="0.2">
      <c r="A980" s="111"/>
      <c r="B980" s="93"/>
    </row>
    <row r="981" spans="1:2" ht="14.25" x14ac:dyDescent="0.2">
      <c r="A981" s="111"/>
      <c r="B981" s="93"/>
    </row>
    <row r="982" spans="1:2" ht="14.25" x14ac:dyDescent="0.2">
      <c r="A982" s="111"/>
      <c r="B982" s="93"/>
    </row>
    <row r="983" spans="1:2" ht="14.25" x14ac:dyDescent="0.2">
      <c r="A983" s="111"/>
      <c r="B983" s="93"/>
    </row>
    <row r="984" spans="1:2" ht="14.25" x14ac:dyDescent="0.2">
      <c r="A984" s="111"/>
      <c r="B984" s="93"/>
    </row>
    <row r="985" spans="1:2" ht="14.25" x14ac:dyDescent="0.2">
      <c r="A985" s="111"/>
      <c r="B985" s="93"/>
    </row>
    <row r="986" spans="1:2" ht="14.25" x14ac:dyDescent="0.2">
      <c r="A986" s="111"/>
      <c r="B986" s="93"/>
    </row>
    <row r="987" spans="1:2" ht="14.25" x14ac:dyDescent="0.2">
      <c r="A987" s="111"/>
      <c r="B987" s="93"/>
    </row>
    <row r="988" spans="1:2" ht="14.25" x14ac:dyDescent="0.2">
      <c r="A988" s="111"/>
      <c r="B988" s="93"/>
    </row>
    <row r="989" spans="1:2" ht="14.25" x14ac:dyDescent="0.2">
      <c r="A989" s="111"/>
      <c r="B989" s="93"/>
    </row>
    <row r="990" spans="1:2" ht="14.25" x14ac:dyDescent="0.2">
      <c r="A990" s="111"/>
      <c r="B990" s="93"/>
    </row>
    <row r="991" spans="1:2" ht="14.25" x14ac:dyDescent="0.2">
      <c r="A991" s="111"/>
      <c r="B991" s="93"/>
    </row>
    <row r="992" spans="1:2" ht="14.25" x14ac:dyDescent="0.2">
      <c r="A992" s="111"/>
      <c r="B992" s="93"/>
    </row>
    <row r="993" spans="1:2" ht="14.25" x14ac:dyDescent="0.2">
      <c r="A993" s="111"/>
      <c r="B993" s="93"/>
    </row>
    <row r="994" spans="1:2" ht="14.25" x14ac:dyDescent="0.2">
      <c r="A994" s="111"/>
      <c r="B994" s="93"/>
    </row>
    <row r="995" spans="1:2" ht="14.25" x14ac:dyDescent="0.2">
      <c r="A995" s="111"/>
      <c r="B995" s="93"/>
    </row>
    <row r="996" spans="1:2" ht="14.25" x14ac:dyDescent="0.2">
      <c r="A996" s="111"/>
      <c r="B996" s="93"/>
    </row>
    <row r="997" spans="1:2" ht="14.25" x14ac:dyDescent="0.2">
      <c r="A997" s="111"/>
      <c r="B997" s="93"/>
    </row>
    <row r="998" spans="1:2" ht="14.25" x14ac:dyDescent="0.2">
      <c r="A998" s="111"/>
      <c r="B998" s="93"/>
    </row>
    <row r="999" spans="1:2" ht="14.25" x14ac:dyDescent="0.2">
      <c r="A999" s="111"/>
      <c r="B999" s="93"/>
    </row>
    <row r="1000" spans="1:2" ht="14.25" x14ac:dyDescent="0.2">
      <c r="A1000" s="111"/>
      <c r="B1000" s="93"/>
    </row>
    <row r="1001" spans="1:2" ht="14.25" x14ac:dyDescent="0.2">
      <c r="A1001" s="111"/>
      <c r="B1001" s="93"/>
    </row>
    <row r="1002" spans="1:2" ht="14.25" x14ac:dyDescent="0.2">
      <c r="A1002" s="111"/>
      <c r="B1002" s="93"/>
    </row>
    <row r="1003" spans="1:2" ht="14.25" x14ac:dyDescent="0.2">
      <c r="A1003" s="111"/>
      <c r="B1003" s="93"/>
    </row>
    <row r="1004" spans="1:2" ht="14.25" x14ac:dyDescent="0.2">
      <c r="A1004" s="111"/>
      <c r="B1004" s="93"/>
    </row>
    <row r="1005" spans="1:2" ht="14.25" x14ac:dyDescent="0.2">
      <c r="A1005" s="111"/>
      <c r="B1005" s="93"/>
    </row>
    <row r="1006" spans="1:2" ht="14.25" x14ac:dyDescent="0.2">
      <c r="A1006" s="111"/>
      <c r="B1006" s="93"/>
    </row>
    <row r="1007" spans="1:2" ht="14.25" x14ac:dyDescent="0.2">
      <c r="A1007" s="111"/>
      <c r="B1007" s="93"/>
    </row>
    <row r="1008" spans="1:2" ht="14.25" x14ac:dyDescent="0.2">
      <c r="A1008" s="111"/>
      <c r="B1008" s="93"/>
    </row>
    <row r="1009" spans="1:2" ht="14.25" x14ac:dyDescent="0.2">
      <c r="A1009" s="111"/>
      <c r="B1009" s="93"/>
    </row>
    <row r="1010" spans="1:2" ht="14.25" x14ac:dyDescent="0.2">
      <c r="A1010" s="111"/>
      <c r="B1010" s="93"/>
    </row>
    <row r="1011" spans="1:2" ht="14.25" x14ac:dyDescent="0.2">
      <c r="A1011" s="111"/>
      <c r="B1011" s="93"/>
    </row>
    <row r="1012" spans="1:2" ht="14.25" x14ac:dyDescent="0.2">
      <c r="A1012" s="111"/>
      <c r="B1012" s="93"/>
    </row>
    <row r="1013" spans="1:2" ht="14.25" x14ac:dyDescent="0.2">
      <c r="A1013" s="111"/>
      <c r="B1013" s="93"/>
    </row>
    <row r="1014" spans="1:2" ht="14.25" x14ac:dyDescent="0.2">
      <c r="A1014" s="111"/>
      <c r="B1014" s="93"/>
    </row>
    <row r="1015" spans="1:2" ht="14.25" x14ac:dyDescent="0.2">
      <c r="A1015" s="111"/>
      <c r="B1015" s="93"/>
    </row>
    <row r="1016" spans="1:2" ht="14.25" x14ac:dyDescent="0.2">
      <c r="A1016" s="111"/>
      <c r="B1016" s="93"/>
    </row>
    <row r="1017" spans="1:2" ht="14.25" x14ac:dyDescent="0.2">
      <c r="A1017" s="111"/>
      <c r="B1017" s="93"/>
    </row>
    <row r="1018" spans="1:2" ht="14.25" x14ac:dyDescent="0.2">
      <c r="A1018" s="111"/>
      <c r="B1018" s="93"/>
    </row>
    <row r="1019" spans="1:2" ht="14.25" x14ac:dyDescent="0.2">
      <c r="A1019" s="111"/>
      <c r="B1019" s="93"/>
    </row>
    <row r="1020" spans="1:2" ht="14.25" x14ac:dyDescent="0.2">
      <c r="A1020" s="111"/>
      <c r="B1020" s="93"/>
    </row>
    <row r="1021" spans="1:2" ht="14.25" x14ac:dyDescent="0.2">
      <c r="A1021" s="111"/>
      <c r="B1021" s="93"/>
    </row>
    <row r="1022" spans="1:2" ht="14.25" x14ac:dyDescent="0.2">
      <c r="A1022" s="111"/>
      <c r="B1022" s="93"/>
    </row>
    <row r="1023" spans="1:2" ht="14.25" x14ac:dyDescent="0.2">
      <c r="A1023" s="111"/>
      <c r="B1023" s="93"/>
    </row>
    <row r="1024" spans="1:2" ht="14.25" x14ac:dyDescent="0.2">
      <c r="A1024" s="111"/>
      <c r="B1024" s="93"/>
    </row>
    <row r="1025" spans="1:2" ht="14.25" x14ac:dyDescent="0.2">
      <c r="A1025" s="111"/>
      <c r="B1025" s="93"/>
    </row>
    <row r="1026" spans="1:2" ht="14.25" x14ac:dyDescent="0.2">
      <c r="A1026" s="111"/>
      <c r="B1026" s="93"/>
    </row>
    <row r="1027" spans="1:2" ht="14.25" x14ac:dyDescent="0.2">
      <c r="A1027" s="111"/>
      <c r="B1027" s="93"/>
    </row>
    <row r="1028" spans="1:2" ht="14.25" x14ac:dyDescent="0.2">
      <c r="A1028" s="111"/>
      <c r="B1028" s="93"/>
    </row>
    <row r="1029" spans="1:2" ht="14.25" x14ac:dyDescent="0.2">
      <c r="A1029" s="111"/>
      <c r="B1029" s="93"/>
    </row>
    <row r="1030" spans="1:2" ht="14.25" x14ac:dyDescent="0.2">
      <c r="A1030" s="111"/>
      <c r="B1030" s="93"/>
    </row>
    <row r="1031" spans="1:2" ht="14.25" x14ac:dyDescent="0.2">
      <c r="A1031" s="111"/>
      <c r="B1031" s="93"/>
    </row>
    <row r="1032" spans="1:2" ht="14.25" x14ac:dyDescent="0.2">
      <c r="A1032" s="111"/>
      <c r="B1032" s="93"/>
    </row>
    <row r="1033" spans="1:2" ht="14.25" x14ac:dyDescent="0.2">
      <c r="A1033" s="111"/>
      <c r="B1033" s="93"/>
    </row>
    <row r="1034" spans="1:2" ht="14.25" x14ac:dyDescent="0.2">
      <c r="A1034" s="111"/>
      <c r="B1034" s="93"/>
    </row>
    <row r="1035" spans="1:2" ht="14.25" x14ac:dyDescent="0.2">
      <c r="A1035" s="111"/>
      <c r="B1035" s="93"/>
    </row>
    <row r="1036" spans="1:2" ht="14.25" x14ac:dyDescent="0.2">
      <c r="A1036" s="111"/>
      <c r="B1036" s="93"/>
    </row>
    <row r="1037" spans="1:2" ht="14.25" x14ac:dyDescent="0.2">
      <c r="A1037" s="111"/>
      <c r="B1037" s="93"/>
    </row>
    <row r="1038" spans="1:2" ht="14.25" x14ac:dyDescent="0.2">
      <c r="A1038" s="111"/>
      <c r="B1038" s="93"/>
    </row>
    <row r="1039" spans="1:2" ht="14.25" x14ac:dyDescent="0.2">
      <c r="A1039" s="111"/>
      <c r="B1039" s="93"/>
    </row>
    <row r="1040" spans="1:2" ht="14.25" x14ac:dyDescent="0.2">
      <c r="A1040" s="111"/>
      <c r="B1040" s="93"/>
    </row>
    <row r="1041" spans="1:2" ht="14.25" x14ac:dyDescent="0.2">
      <c r="A1041" s="111"/>
      <c r="B1041" s="93"/>
    </row>
    <row r="1042" spans="1:2" ht="14.25" x14ac:dyDescent="0.2">
      <c r="A1042" s="111"/>
      <c r="B1042" s="93"/>
    </row>
    <row r="1043" spans="1:2" ht="14.25" x14ac:dyDescent="0.2">
      <c r="A1043" s="111"/>
      <c r="B1043" s="93"/>
    </row>
    <row r="1044" spans="1:2" ht="14.25" x14ac:dyDescent="0.2">
      <c r="A1044" s="111"/>
      <c r="B1044" s="93"/>
    </row>
    <row r="1045" spans="1:2" ht="14.25" x14ac:dyDescent="0.2">
      <c r="A1045" s="111"/>
      <c r="B1045" s="93"/>
    </row>
    <row r="1046" spans="1:2" ht="14.25" x14ac:dyDescent="0.2">
      <c r="A1046" s="111"/>
      <c r="B1046" s="93"/>
    </row>
    <row r="1047" spans="1:2" ht="14.25" x14ac:dyDescent="0.2">
      <c r="A1047" s="111"/>
      <c r="B1047" s="93"/>
    </row>
    <row r="1048" spans="1:2" ht="14.25" x14ac:dyDescent="0.2">
      <c r="A1048" s="111"/>
      <c r="B1048" s="93"/>
    </row>
    <row r="1049" spans="1:2" ht="14.25" x14ac:dyDescent="0.2">
      <c r="A1049" s="111"/>
      <c r="B1049" s="93"/>
    </row>
    <row r="1050" spans="1:2" ht="14.25" x14ac:dyDescent="0.2">
      <c r="A1050" s="111"/>
      <c r="B1050" s="93"/>
    </row>
    <row r="1051" spans="1:2" ht="14.25" x14ac:dyDescent="0.2">
      <c r="A1051" s="111"/>
      <c r="B1051" s="93"/>
    </row>
    <row r="1052" spans="1:2" ht="14.25" x14ac:dyDescent="0.2">
      <c r="A1052" s="111"/>
      <c r="B1052" s="93"/>
    </row>
    <row r="1053" spans="1:2" ht="14.25" x14ac:dyDescent="0.2">
      <c r="A1053" s="111"/>
      <c r="B1053" s="93"/>
    </row>
    <row r="1054" spans="1:2" ht="14.25" x14ac:dyDescent="0.2">
      <c r="A1054" s="111"/>
      <c r="B1054" s="93"/>
    </row>
    <row r="1055" spans="1:2" ht="14.25" x14ac:dyDescent="0.2">
      <c r="A1055" s="111"/>
      <c r="B1055" s="93"/>
    </row>
    <row r="1056" spans="1:2" ht="14.25" x14ac:dyDescent="0.2">
      <c r="A1056" s="111"/>
      <c r="B1056" s="93"/>
    </row>
    <row r="1057" spans="1:2" ht="14.25" x14ac:dyDescent="0.2">
      <c r="A1057" s="111"/>
      <c r="B1057" s="93"/>
    </row>
    <row r="1058" spans="1:2" ht="14.25" x14ac:dyDescent="0.2">
      <c r="A1058" s="111"/>
      <c r="B1058" s="93"/>
    </row>
    <row r="1059" spans="1:2" ht="14.25" x14ac:dyDescent="0.2">
      <c r="A1059" s="111"/>
      <c r="B1059" s="93"/>
    </row>
    <row r="1060" spans="1:2" ht="14.25" x14ac:dyDescent="0.2">
      <c r="A1060" s="111"/>
      <c r="B1060" s="93"/>
    </row>
    <row r="1061" spans="1:2" ht="14.25" x14ac:dyDescent="0.2">
      <c r="A1061" s="111"/>
      <c r="B1061" s="93"/>
    </row>
    <row r="1062" spans="1:2" ht="14.25" x14ac:dyDescent="0.2">
      <c r="A1062" s="111"/>
      <c r="B1062" s="93"/>
    </row>
    <row r="1063" spans="1:2" ht="14.25" x14ac:dyDescent="0.2">
      <c r="A1063" s="111"/>
      <c r="B1063" s="93"/>
    </row>
    <row r="1064" spans="1:2" ht="14.25" x14ac:dyDescent="0.2">
      <c r="A1064" s="111"/>
      <c r="B1064" s="93"/>
    </row>
    <row r="1065" spans="1:2" ht="14.25" x14ac:dyDescent="0.2">
      <c r="A1065" s="111"/>
      <c r="B1065" s="93"/>
    </row>
    <row r="1066" spans="1:2" ht="14.25" x14ac:dyDescent="0.2">
      <c r="A1066" s="111"/>
      <c r="B1066" s="93"/>
    </row>
    <row r="1067" spans="1:2" ht="14.25" x14ac:dyDescent="0.2">
      <c r="A1067" s="111"/>
      <c r="B1067" s="93"/>
    </row>
    <row r="1068" spans="1:2" ht="14.25" x14ac:dyDescent="0.2">
      <c r="A1068" s="111"/>
      <c r="B1068" s="93"/>
    </row>
    <row r="1069" spans="1:2" ht="14.25" x14ac:dyDescent="0.2">
      <c r="A1069" s="111"/>
      <c r="B1069" s="93"/>
    </row>
    <row r="1070" spans="1:2" ht="14.25" x14ac:dyDescent="0.2">
      <c r="A1070" s="111"/>
      <c r="B1070" s="93"/>
    </row>
    <row r="1071" spans="1:2" ht="14.25" x14ac:dyDescent="0.2">
      <c r="A1071" s="111"/>
      <c r="B1071" s="93"/>
    </row>
    <row r="1072" spans="1:2" ht="14.25" x14ac:dyDescent="0.2">
      <c r="A1072" s="111"/>
      <c r="B1072" s="93"/>
    </row>
    <row r="1073" spans="1:2" ht="14.25" x14ac:dyDescent="0.2">
      <c r="A1073" s="111"/>
      <c r="B1073" s="93"/>
    </row>
    <row r="1074" spans="1:2" ht="14.25" x14ac:dyDescent="0.2">
      <c r="A1074" s="111"/>
      <c r="B1074" s="93"/>
    </row>
    <row r="1075" spans="1:2" ht="14.25" x14ac:dyDescent="0.2">
      <c r="A1075" s="111"/>
      <c r="B1075" s="93"/>
    </row>
    <row r="1076" spans="1:2" ht="14.25" x14ac:dyDescent="0.2">
      <c r="A1076" s="111"/>
      <c r="B1076" s="93"/>
    </row>
    <row r="1077" spans="1:2" ht="14.25" x14ac:dyDescent="0.2">
      <c r="A1077" s="111"/>
      <c r="B1077" s="93"/>
    </row>
    <row r="1078" spans="1:2" ht="14.25" x14ac:dyDescent="0.2">
      <c r="A1078" s="111"/>
      <c r="B1078" s="93"/>
    </row>
    <row r="1079" spans="1:2" ht="14.25" x14ac:dyDescent="0.2">
      <c r="A1079" s="111"/>
      <c r="B1079" s="93"/>
    </row>
    <row r="1080" spans="1:2" ht="14.25" x14ac:dyDescent="0.2">
      <c r="A1080" s="111"/>
      <c r="B1080" s="93"/>
    </row>
    <row r="1081" spans="1:2" ht="14.25" x14ac:dyDescent="0.2">
      <c r="A1081" s="111"/>
      <c r="B1081" s="93"/>
    </row>
    <row r="1082" spans="1:2" ht="14.25" x14ac:dyDescent="0.2">
      <c r="A1082" s="111"/>
      <c r="B1082" s="93"/>
    </row>
    <row r="1083" spans="1:2" ht="14.25" x14ac:dyDescent="0.2">
      <c r="A1083" s="111"/>
      <c r="B1083" s="93"/>
    </row>
    <row r="1084" spans="1:2" ht="14.25" x14ac:dyDescent="0.2">
      <c r="A1084" s="111"/>
      <c r="B1084" s="93"/>
    </row>
    <row r="1085" spans="1:2" ht="14.25" x14ac:dyDescent="0.2">
      <c r="A1085" s="111"/>
      <c r="B1085" s="93"/>
    </row>
    <row r="1086" spans="1:2" ht="14.25" x14ac:dyDescent="0.2">
      <c r="A1086" s="111"/>
      <c r="B1086" s="93"/>
    </row>
    <row r="1087" spans="1:2" ht="14.25" x14ac:dyDescent="0.2">
      <c r="A1087" s="111"/>
      <c r="B1087" s="93"/>
    </row>
    <row r="1088" spans="1:2" ht="14.25" x14ac:dyDescent="0.2">
      <c r="A1088" s="111"/>
      <c r="B1088" s="93"/>
    </row>
    <row r="1089" spans="1:2" ht="14.25" x14ac:dyDescent="0.2">
      <c r="A1089" s="111"/>
      <c r="B1089" s="93"/>
    </row>
    <row r="1090" spans="1:2" ht="14.25" x14ac:dyDescent="0.2">
      <c r="A1090" s="111"/>
      <c r="B1090" s="93"/>
    </row>
    <row r="1091" spans="1:2" ht="14.25" x14ac:dyDescent="0.2">
      <c r="A1091" s="111"/>
      <c r="B1091" s="93"/>
    </row>
    <row r="1092" spans="1:2" ht="14.25" x14ac:dyDescent="0.2">
      <c r="A1092" s="111"/>
      <c r="B1092" s="93"/>
    </row>
    <row r="1093" spans="1:2" ht="14.25" x14ac:dyDescent="0.2">
      <c r="A1093" s="111"/>
      <c r="B1093" s="93"/>
    </row>
    <row r="1094" spans="1:2" ht="14.25" x14ac:dyDescent="0.2">
      <c r="A1094" s="111"/>
      <c r="B1094" s="93"/>
    </row>
    <row r="1095" spans="1:2" ht="14.25" x14ac:dyDescent="0.2">
      <c r="A1095" s="111"/>
      <c r="B1095" s="93"/>
    </row>
    <row r="1096" spans="1:2" ht="14.25" x14ac:dyDescent="0.2">
      <c r="A1096" s="111"/>
      <c r="B1096" s="93"/>
    </row>
    <row r="1097" spans="1:2" ht="14.25" x14ac:dyDescent="0.2">
      <c r="A1097" s="111"/>
      <c r="B1097" s="93"/>
    </row>
    <row r="1098" spans="1:2" ht="14.25" x14ac:dyDescent="0.2">
      <c r="A1098" s="111"/>
      <c r="B1098" s="93"/>
    </row>
    <row r="1099" spans="1:2" ht="14.25" x14ac:dyDescent="0.2">
      <c r="A1099" s="111"/>
      <c r="B1099" s="93"/>
    </row>
    <row r="1100" spans="1:2" ht="14.25" x14ac:dyDescent="0.2">
      <c r="A1100" s="111"/>
      <c r="B1100" s="93"/>
    </row>
    <row r="1101" spans="1:2" ht="14.25" x14ac:dyDescent="0.2">
      <c r="A1101" s="111"/>
      <c r="B1101" s="93"/>
    </row>
    <row r="1102" spans="1:2" ht="14.25" x14ac:dyDescent="0.2">
      <c r="A1102" s="111"/>
      <c r="B1102" s="93"/>
    </row>
    <row r="1103" spans="1:2" ht="14.25" x14ac:dyDescent="0.2">
      <c r="A1103" s="111"/>
      <c r="B1103" s="93"/>
    </row>
    <row r="1104" spans="1:2" ht="14.25" x14ac:dyDescent="0.2">
      <c r="A1104" s="111"/>
      <c r="B1104" s="93"/>
    </row>
    <row r="1105" spans="1:2" ht="14.25" x14ac:dyDescent="0.2">
      <c r="A1105" s="111"/>
      <c r="B1105" s="93"/>
    </row>
    <row r="1106" spans="1:2" ht="14.25" x14ac:dyDescent="0.2">
      <c r="A1106" s="111"/>
      <c r="B1106" s="93"/>
    </row>
    <row r="1107" spans="1:2" ht="14.25" x14ac:dyDescent="0.2">
      <c r="A1107" s="111"/>
      <c r="B1107" s="93"/>
    </row>
    <row r="1108" spans="1:2" ht="14.25" x14ac:dyDescent="0.2">
      <c r="A1108" s="111"/>
      <c r="B1108" s="93"/>
    </row>
    <row r="1109" spans="1:2" ht="14.25" x14ac:dyDescent="0.2">
      <c r="A1109" s="111"/>
      <c r="B1109" s="93"/>
    </row>
    <row r="1110" spans="1:2" ht="14.25" x14ac:dyDescent="0.2">
      <c r="A1110" s="111"/>
      <c r="B1110" s="93"/>
    </row>
    <row r="1111" spans="1:2" ht="14.25" x14ac:dyDescent="0.2">
      <c r="A1111" s="111"/>
      <c r="B1111" s="93"/>
    </row>
    <row r="1112" spans="1:2" ht="14.25" x14ac:dyDescent="0.2">
      <c r="A1112" s="111"/>
      <c r="B1112" s="93"/>
    </row>
    <row r="1113" spans="1:2" ht="14.25" x14ac:dyDescent="0.2">
      <c r="A1113" s="111"/>
      <c r="B1113" s="93"/>
    </row>
    <row r="1114" spans="1:2" ht="14.25" x14ac:dyDescent="0.2">
      <c r="A1114" s="111"/>
      <c r="B1114" s="93"/>
    </row>
    <row r="1115" spans="1:2" ht="14.25" x14ac:dyDescent="0.2">
      <c r="A1115" s="111"/>
      <c r="B1115" s="93"/>
    </row>
    <row r="1116" spans="1:2" ht="14.25" x14ac:dyDescent="0.2">
      <c r="A1116" s="111"/>
      <c r="B1116" s="93"/>
    </row>
    <row r="1117" spans="1:2" ht="14.25" x14ac:dyDescent="0.2">
      <c r="A1117" s="111"/>
      <c r="B1117" s="93"/>
    </row>
    <row r="1118" spans="1:2" ht="14.25" x14ac:dyDescent="0.2">
      <c r="A1118" s="111"/>
      <c r="B1118" s="93"/>
    </row>
    <row r="1119" spans="1:2" ht="14.25" x14ac:dyDescent="0.2">
      <c r="A1119" s="111"/>
      <c r="B1119" s="93"/>
    </row>
    <row r="1120" spans="1:2" ht="14.25" x14ac:dyDescent="0.2">
      <c r="A1120" s="111"/>
      <c r="B1120" s="93"/>
    </row>
    <row r="1121" spans="1:2" ht="14.25" x14ac:dyDescent="0.2">
      <c r="A1121" s="111"/>
      <c r="B1121" s="93"/>
    </row>
    <row r="1122" spans="1:2" ht="14.25" x14ac:dyDescent="0.2">
      <c r="A1122" s="111"/>
      <c r="B1122" s="93"/>
    </row>
    <row r="1123" spans="1:2" ht="14.25" x14ac:dyDescent="0.2">
      <c r="A1123" s="111"/>
      <c r="B1123" s="93"/>
    </row>
    <row r="1124" spans="1:2" ht="14.25" x14ac:dyDescent="0.2">
      <c r="A1124" s="111"/>
      <c r="B1124" s="93"/>
    </row>
    <row r="1125" spans="1:2" ht="14.25" x14ac:dyDescent="0.2">
      <c r="A1125" s="111"/>
      <c r="B1125" s="93"/>
    </row>
    <row r="1126" spans="1:2" ht="14.25" x14ac:dyDescent="0.2">
      <c r="A1126" s="111"/>
      <c r="B1126" s="93"/>
    </row>
    <row r="1127" spans="1:2" ht="14.25" x14ac:dyDescent="0.2">
      <c r="A1127" s="111"/>
      <c r="B1127" s="93"/>
    </row>
    <row r="1128" spans="1:2" ht="14.25" x14ac:dyDescent="0.2">
      <c r="A1128" s="111"/>
      <c r="B1128" s="93"/>
    </row>
    <row r="1129" spans="1:2" ht="14.25" x14ac:dyDescent="0.2">
      <c r="A1129" s="111"/>
      <c r="B1129" s="93"/>
    </row>
    <row r="1130" spans="1:2" ht="14.25" x14ac:dyDescent="0.2">
      <c r="A1130" s="111"/>
      <c r="B1130" s="93"/>
    </row>
    <row r="1131" spans="1:2" ht="14.25" x14ac:dyDescent="0.2">
      <c r="A1131" s="111"/>
      <c r="B1131" s="93"/>
    </row>
    <row r="1132" spans="1:2" ht="14.25" x14ac:dyDescent="0.2">
      <c r="A1132" s="111"/>
      <c r="B1132" s="93"/>
    </row>
    <row r="1133" spans="1:2" ht="14.25" x14ac:dyDescent="0.2">
      <c r="A1133" s="111"/>
      <c r="B1133" s="93"/>
    </row>
    <row r="1134" spans="1:2" ht="14.25" x14ac:dyDescent="0.2">
      <c r="A1134" s="111"/>
      <c r="B1134" s="93"/>
    </row>
    <row r="1135" spans="1:2" ht="14.25" x14ac:dyDescent="0.2">
      <c r="A1135" s="111"/>
      <c r="B1135" s="93"/>
    </row>
    <row r="1136" spans="1:2" ht="14.25" x14ac:dyDescent="0.2">
      <c r="A1136" s="111"/>
      <c r="B1136" s="93"/>
    </row>
    <row r="1137" spans="1:2" ht="14.25" x14ac:dyDescent="0.2">
      <c r="A1137" s="111"/>
      <c r="B1137" s="93"/>
    </row>
    <row r="1138" spans="1:2" ht="14.25" x14ac:dyDescent="0.2">
      <c r="A1138" s="111"/>
      <c r="B1138" s="93"/>
    </row>
    <row r="1139" spans="1:2" ht="14.25" x14ac:dyDescent="0.2">
      <c r="A1139" s="111"/>
      <c r="B1139" s="93"/>
    </row>
    <row r="1140" spans="1:2" ht="14.25" x14ac:dyDescent="0.2">
      <c r="A1140" s="111"/>
      <c r="B1140" s="93"/>
    </row>
    <row r="1141" spans="1:2" ht="14.25" x14ac:dyDescent="0.2">
      <c r="A1141" s="111"/>
      <c r="B1141" s="93"/>
    </row>
    <row r="1142" spans="1:2" ht="14.25" x14ac:dyDescent="0.2">
      <c r="A1142" s="111"/>
      <c r="B1142" s="93"/>
    </row>
    <row r="1143" spans="1:2" ht="14.25" x14ac:dyDescent="0.2">
      <c r="A1143" s="111"/>
      <c r="B1143" s="93"/>
    </row>
    <row r="1144" spans="1:2" ht="14.25" x14ac:dyDescent="0.2">
      <c r="A1144" s="111"/>
      <c r="B1144" s="93"/>
    </row>
    <row r="1145" spans="1:2" ht="14.25" x14ac:dyDescent="0.2">
      <c r="A1145" s="111"/>
      <c r="B1145" s="93"/>
    </row>
    <row r="1146" spans="1:2" ht="14.25" x14ac:dyDescent="0.2">
      <c r="A1146" s="111"/>
      <c r="B1146" s="93"/>
    </row>
    <row r="1147" spans="1:2" ht="14.25" x14ac:dyDescent="0.2">
      <c r="A1147" s="111"/>
      <c r="B1147" s="93"/>
    </row>
    <row r="1148" spans="1:2" ht="14.25" x14ac:dyDescent="0.2">
      <c r="A1148" s="111"/>
      <c r="B1148" s="93"/>
    </row>
    <row r="1149" spans="1:2" ht="14.25" x14ac:dyDescent="0.2">
      <c r="A1149" s="111"/>
      <c r="B1149" s="93"/>
    </row>
    <row r="1150" spans="1:2" ht="14.25" x14ac:dyDescent="0.2">
      <c r="A1150" s="111"/>
      <c r="B1150" s="93"/>
    </row>
    <row r="1151" spans="1:2" ht="14.25" x14ac:dyDescent="0.2">
      <c r="A1151" s="111"/>
      <c r="B1151" s="93"/>
    </row>
    <row r="1152" spans="1:2" ht="14.25" x14ac:dyDescent="0.2">
      <c r="A1152" s="111"/>
      <c r="B1152" s="93"/>
    </row>
    <row r="1153" spans="1:2" ht="14.25" x14ac:dyDescent="0.2">
      <c r="A1153" s="111"/>
      <c r="B1153" s="93"/>
    </row>
    <row r="1154" spans="1:2" ht="14.25" x14ac:dyDescent="0.2">
      <c r="A1154" s="111"/>
      <c r="B1154" s="93"/>
    </row>
    <row r="1155" spans="1:2" ht="14.25" x14ac:dyDescent="0.2">
      <c r="A1155" s="111"/>
      <c r="B1155" s="93"/>
    </row>
    <row r="1156" spans="1:2" ht="14.25" x14ac:dyDescent="0.2">
      <c r="A1156" s="111"/>
      <c r="B1156" s="93"/>
    </row>
    <row r="1157" spans="1:2" ht="14.25" x14ac:dyDescent="0.2">
      <c r="A1157" s="111"/>
      <c r="B1157" s="93"/>
    </row>
    <row r="1158" spans="1:2" ht="14.25" x14ac:dyDescent="0.2">
      <c r="A1158" s="111"/>
      <c r="B1158" s="93"/>
    </row>
    <row r="1159" spans="1:2" ht="14.25" x14ac:dyDescent="0.2">
      <c r="A1159" s="111"/>
      <c r="B1159" s="93"/>
    </row>
    <row r="1160" spans="1:2" ht="14.25" x14ac:dyDescent="0.2">
      <c r="A1160" s="111"/>
      <c r="B1160" s="93"/>
    </row>
    <row r="1161" spans="1:2" ht="14.25" x14ac:dyDescent="0.2">
      <c r="A1161" s="111"/>
      <c r="B1161" s="93"/>
    </row>
    <row r="1162" spans="1:2" ht="14.25" x14ac:dyDescent="0.2">
      <c r="A1162" s="111"/>
      <c r="B1162" s="93"/>
    </row>
    <row r="1163" spans="1:2" ht="14.25" x14ac:dyDescent="0.2">
      <c r="A1163" s="111"/>
      <c r="B1163" s="93"/>
    </row>
    <row r="1164" spans="1:2" ht="14.25" x14ac:dyDescent="0.2">
      <c r="A1164" s="111"/>
      <c r="B1164" s="93"/>
    </row>
    <row r="1165" spans="1:2" ht="14.25" x14ac:dyDescent="0.2">
      <c r="A1165" s="111"/>
      <c r="B1165" s="93"/>
    </row>
    <row r="1166" spans="1:2" ht="14.25" x14ac:dyDescent="0.2">
      <c r="A1166" s="111"/>
      <c r="B1166" s="93"/>
    </row>
    <row r="1167" spans="1:2" ht="14.25" x14ac:dyDescent="0.2">
      <c r="A1167" s="111"/>
      <c r="B1167" s="93"/>
    </row>
    <row r="1168" spans="1:2" ht="14.25" x14ac:dyDescent="0.2">
      <c r="A1168" s="111"/>
      <c r="B1168" s="93"/>
    </row>
    <row r="1169" spans="1:2" ht="14.25" x14ac:dyDescent="0.2">
      <c r="A1169" s="111"/>
      <c r="B1169" s="93"/>
    </row>
    <row r="1170" spans="1:2" ht="14.25" x14ac:dyDescent="0.2">
      <c r="A1170" s="111"/>
      <c r="B1170" s="93"/>
    </row>
    <row r="1171" spans="1:2" ht="14.25" x14ac:dyDescent="0.2">
      <c r="A1171" s="111"/>
      <c r="B1171" s="93"/>
    </row>
    <row r="1172" spans="1:2" ht="14.25" x14ac:dyDescent="0.2">
      <c r="A1172" s="111"/>
      <c r="B1172" s="93"/>
    </row>
    <row r="1173" spans="1:2" ht="14.25" x14ac:dyDescent="0.2">
      <c r="A1173" s="111"/>
      <c r="B1173" s="93"/>
    </row>
    <row r="1174" spans="1:2" ht="14.25" x14ac:dyDescent="0.2">
      <c r="A1174" s="111"/>
      <c r="B1174" s="93"/>
    </row>
    <row r="1175" spans="1:2" ht="14.25" x14ac:dyDescent="0.2">
      <c r="A1175" s="111"/>
      <c r="B1175" s="93"/>
    </row>
    <row r="1176" spans="1:2" ht="14.25" x14ac:dyDescent="0.2">
      <c r="A1176" s="111"/>
      <c r="B1176" s="93"/>
    </row>
    <row r="1177" spans="1:2" ht="14.25" x14ac:dyDescent="0.2">
      <c r="A1177" s="111"/>
      <c r="B1177" s="93"/>
    </row>
    <row r="1178" spans="1:2" ht="14.25" x14ac:dyDescent="0.2">
      <c r="A1178" s="111"/>
      <c r="B1178" s="93"/>
    </row>
    <row r="1179" spans="1:2" ht="14.25" x14ac:dyDescent="0.2">
      <c r="A1179" s="111"/>
      <c r="B1179" s="93"/>
    </row>
    <row r="1180" spans="1:2" ht="14.25" x14ac:dyDescent="0.2">
      <c r="A1180" s="111"/>
      <c r="B1180" s="93"/>
    </row>
    <row r="1181" spans="1:2" ht="14.25" x14ac:dyDescent="0.2">
      <c r="A1181" s="111"/>
      <c r="B1181" s="93"/>
    </row>
    <row r="1182" spans="1:2" ht="14.25" x14ac:dyDescent="0.2">
      <c r="A1182" s="111"/>
      <c r="B1182" s="93"/>
    </row>
    <row r="1183" spans="1:2" ht="14.25" x14ac:dyDescent="0.2">
      <c r="A1183" s="111"/>
      <c r="B1183" s="93"/>
    </row>
    <row r="1184" spans="1:2" ht="14.25" x14ac:dyDescent="0.2">
      <c r="A1184" s="111"/>
      <c r="B1184" s="93"/>
    </row>
    <row r="1185" spans="1:2" ht="14.25" x14ac:dyDescent="0.2">
      <c r="A1185" s="111"/>
      <c r="B1185" s="93"/>
    </row>
    <row r="1186" spans="1:2" ht="14.25" x14ac:dyDescent="0.2">
      <c r="A1186" s="111"/>
      <c r="B1186" s="93"/>
    </row>
    <row r="1187" spans="1:2" ht="14.25" x14ac:dyDescent="0.2">
      <c r="A1187" s="111"/>
      <c r="B1187" s="93"/>
    </row>
    <row r="1188" spans="1:2" ht="14.25" x14ac:dyDescent="0.2">
      <c r="A1188" s="111"/>
      <c r="B1188" s="93"/>
    </row>
    <row r="1189" spans="1:2" ht="14.25" x14ac:dyDescent="0.2">
      <c r="A1189" s="111"/>
      <c r="B1189" s="93"/>
    </row>
    <row r="1190" spans="1:2" ht="14.25" x14ac:dyDescent="0.2">
      <c r="A1190" s="111"/>
      <c r="B1190" s="93"/>
    </row>
    <row r="1191" spans="1:2" ht="14.25" x14ac:dyDescent="0.2">
      <c r="A1191" s="111"/>
      <c r="B1191" s="93"/>
    </row>
    <row r="1192" spans="1:2" ht="14.25" x14ac:dyDescent="0.2">
      <c r="A1192" s="111"/>
      <c r="B1192" s="93"/>
    </row>
    <row r="1193" spans="1:2" ht="14.25" x14ac:dyDescent="0.2">
      <c r="A1193" s="111"/>
      <c r="B1193" s="93"/>
    </row>
    <row r="1194" spans="1:2" ht="14.25" x14ac:dyDescent="0.2">
      <c r="A1194" s="111"/>
      <c r="B1194" s="93"/>
    </row>
    <row r="1195" spans="1:2" ht="14.25" x14ac:dyDescent="0.2">
      <c r="A1195" s="111"/>
      <c r="B1195" s="93"/>
    </row>
    <row r="1196" spans="1:2" ht="14.25" x14ac:dyDescent="0.2">
      <c r="A1196" s="111"/>
      <c r="B1196" s="93"/>
    </row>
    <row r="1197" spans="1:2" ht="14.25" x14ac:dyDescent="0.2">
      <c r="A1197" s="111"/>
      <c r="B1197" s="93"/>
    </row>
    <row r="1198" spans="1:2" ht="14.25" x14ac:dyDescent="0.2">
      <c r="A1198" s="111"/>
      <c r="B1198" s="93"/>
    </row>
    <row r="1199" spans="1:2" ht="14.25" x14ac:dyDescent="0.2">
      <c r="A1199" s="111"/>
      <c r="B1199" s="93"/>
    </row>
    <row r="1200" spans="1:2" ht="14.25" x14ac:dyDescent="0.2">
      <c r="A1200" s="111"/>
      <c r="B1200" s="93"/>
    </row>
    <row r="1201" spans="1:2" ht="14.25" x14ac:dyDescent="0.2">
      <c r="A1201" s="111"/>
      <c r="B1201" s="93"/>
    </row>
    <row r="1202" spans="1:2" ht="14.25" x14ac:dyDescent="0.2">
      <c r="A1202" s="111"/>
      <c r="B1202" s="93"/>
    </row>
    <row r="1203" spans="1:2" ht="14.25" x14ac:dyDescent="0.2">
      <c r="A1203" s="111"/>
      <c r="B1203" s="93"/>
    </row>
    <row r="1204" spans="1:2" ht="14.25" x14ac:dyDescent="0.2">
      <c r="A1204" s="111"/>
      <c r="B1204" s="93"/>
    </row>
    <row r="1205" spans="1:2" ht="14.25" x14ac:dyDescent="0.2">
      <c r="A1205" s="111"/>
      <c r="B1205" s="93"/>
    </row>
    <row r="1206" spans="1:2" ht="14.25" x14ac:dyDescent="0.2">
      <c r="A1206" s="111"/>
      <c r="B1206" s="93"/>
    </row>
    <row r="1207" spans="1:2" ht="14.25" x14ac:dyDescent="0.2">
      <c r="A1207" s="111"/>
      <c r="B1207" s="93"/>
    </row>
    <row r="1208" spans="1:2" ht="14.25" x14ac:dyDescent="0.2">
      <c r="A1208" s="111"/>
      <c r="B1208" s="93"/>
    </row>
    <row r="1209" spans="1:2" ht="14.25" x14ac:dyDescent="0.2">
      <c r="A1209" s="111"/>
      <c r="B1209" s="93"/>
    </row>
    <row r="1210" spans="1:2" ht="14.25" x14ac:dyDescent="0.2">
      <c r="A1210" s="111"/>
      <c r="B1210" s="93"/>
    </row>
    <row r="1211" spans="1:2" ht="14.25" x14ac:dyDescent="0.2">
      <c r="A1211" s="111"/>
      <c r="B1211" s="93"/>
    </row>
    <row r="1212" spans="1:2" ht="14.25" x14ac:dyDescent="0.2">
      <c r="A1212" s="111"/>
      <c r="B1212" s="93"/>
    </row>
    <row r="1213" spans="1:2" ht="14.25" x14ac:dyDescent="0.2">
      <c r="A1213" s="111"/>
      <c r="B1213" s="93"/>
    </row>
    <row r="1214" spans="1:2" ht="14.25" x14ac:dyDescent="0.2">
      <c r="A1214" s="111"/>
      <c r="B1214" s="93"/>
    </row>
    <row r="1215" spans="1:2" ht="14.25" x14ac:dyDescent="0.2">
      <c r="A1215" s="111"/>
      <c r="B1215" s="93"/>
    </row>
    <row r="1216" spans="1:2" ht="14.25" x14ac:dyDescent="0.2">
      <c r="A1216" s="111"/>
      <c r="B1216" s="93"/>
    </row>
    <row r="1217" spans="1:2" ht="14.25" x14ac:dyDescent="0.2">
      <c r="A1217" s="111"/>
      <c r="B1217" s="93"/>
    </row>
    <row r="1218" spans="1:2" ht="14.25" x14ac:dyDescent="0.2">
      <c r="A1218" s="111"/>
      <c r="B1218" s="93"/>
    </row>
    <row r="1219" spans="1:2" ht="14.25" x14ac:dyDescent="0.2">
      <c r="A1219" s="111"/>
      <c r="B1219" s="93"/>
    </row>
    <row r="1220" spans="1:2" ht="14.25" x14ac:dyDescent="0.2">
      <c r="A1220" s="111"/>
      <c r="B1220" s="93"/>
    </row>
    <row r="1221" spans="1:2" ht="14.25" x14ac:dyDescent="0.2">
      <c r="A1221" s="111"/>
      <c r="B1221" s="93"/>
    </row>
    <row r="1222" spans="1:2" ht="14.25" x14ac:dyDescent="0.2">
      <c r="A1222" s="111"/>
      <c r="B1222" s="93"/>
    </row>
    <row r="1223" spans="1:2" ht="14.25" x14ac:dyDescent="0.2">
      <c r="A1223" s="111"/>
      <c r="B1223" s="93"/>
    </row>
    <row r="1224" spans="1:2" ht="14.25" x14ac:dyDescent="0.2">
      <c r="A1224" s="111"/>
      <c r="B1224" s="93"/>
    </row>
    <row r="1225" spans="1:2" ht="14.25" x14ac:dyDescent="0.2">
      <c r="A1225" s="111"/>
      <c r="B1225" s="93"/>
    </row>
    <row r="1226" spans="1:2" ht="14.25" x14ac:dyDescent="0.2">
      <c r="A1226" s="111"/>
      <c r="B1226" s="93"/>
    </row>
    <row r="1227" spans="1:2" ht="14.25" x14ac:dyDescent="0.2">
      <c r="A1227" s="111"/>
      <c r="B1227" s="93"/>
    </row>
    <row r="1228" spans="1:2" ht="14.25" x14ac:dyDescent="0.2">
      <c r="A1228" s="111"/>
      <c r="B1228" s="93"/>
    </row>
    <row r="1229" spans="1:2" ht="14.25" x14ac:dyDescent="0.2">
      <c r="A1229" s="111"/>
      <c r="B1229" s="93"/>
    </row>
    <row r="1230" spans="1:2" ht="14.25" x14ac:dyDescent="0.2">
      <c r="A1230" s="111"/>
      <c r="B1230" s="93"/>
    </row>
    <row r="1231" spans="1:2" ht="14.25" x14ac:dyDescent="0.2">
      <c r="A1231" s="111"/>
      <c r="B1231" s="93"/>
    </row>
    <row r="1232" spans="1:2" ht="14.25" x14ac:dyDescent="0.2">
      <c r="A1232" s="111"/>
      <c r="B1232" s="93"/>
    </row>
    <row r="1233" spans="1:2" ht="14.25" x14ac:dyDescent="0.2">
      <c r="A1233" s="111"/>
      <c r="B1233" s="93"/>
    </row>
    <row r="1234" spans="1:2" ht="14.25" x14ac:dyDescent="0.2">
      <c r="A1234" s="111"/>
      <c r="B1234" s="93"/>
    </row>
    <row r="1235" spans="1:2" ht="14.25" x14ac:dyDescent="0.2">
      <c r="A1235" s="111"/>
      <c r="B1235" s="93"/>
    </row>
    <row r="1236" spans="1:2" ht="14.25" x14ac:dyDescent="0.2">
      <c r="A1236" s="111"/>
      <c r="B1236" s="93"/>
    </row>
    <row r="1237" spans="1:2" ht="14.25" x14ac:dyDescent="0.2">
      <c r="A1237" s="111"/>
      <c r="B1237" s="93"/>
    </row>
    <row r="1238" spans="1:2" ht="14.25" x14ac:dyDescent="0.2">
      <c r="A1238" s="111"/>
      <c r="B1238" s="93"/>
    </row>
    <row r="1239" spans="1:2" ht="14.25" x14ac:dyDescent="0.2">
      <c r="A1239" s="111"/>
      <c r="B1239" s="93"/>
    </row>
    <row r="1240" spans="1:2" ht="14.25" x14ac:dyDescent="0.2">
      <c r="A1240" s="111"/>
      <c r="B1240" s="93"/>
    </row>
    <row r="1241" spans="1:2" ht="14.25" x14ac:dyDescent="0.2">
      <c r="A1241" s="111"/>
      <c r="B1241" s="93"/>
    </row>
    <row r="1242" spans="1:2" ht="14.25" x14ac:dyDescent="0.2">
      <c r="A1242" s="111"/>
      <c r="B1242" s="93"/>
    </row>
    <row r="1243" spans="1:2" ht="14.25" x14ac:dyDescent="0.2">
      <c r="A1243" s="111"/>
      <c r="B1243" s="93"/>
    </row>
    <row r="1244" spans="1:2" ht="14.25" x14ac:dyDescent="0.2">
      <c r="A1244" s="111"/>
      <c r="B1244" s="93"/>
    </row>
    <row r="1245" spans="1:2" ht="14.25" x14ac:dyDescent="0.2">
      <c r="A1245" s="111"/>
      <c r="B1245" s="93"/>
    </row>
    <row r="1246" spans="1:2" ht="14.25" x14ac:dyDescent="0.2">
      <c r="A1246" s="111"/>
      <c r="B1246" s="93"/>
    </row>
    <row r="1247" spans="1:2" ht="14.25" x14ac:dyDescent="0.2">
      <c r="A1247" s="111"/>
      <c r="B1247" s="93"/>
    </row>
    <row r="1248" spans="1:2" ht="14.25" x14ac:dyDescent="0.2">
      <c r="A1248" s="111"/>
      <c r="B1248" s="93"/>
    </row>
    <row r="1249" spans="1:2" ht="14.25" x14ac:dyDescent="0.2">
      <c r="A1249" s="111"/>
      <c r="B1249" s="93"/>
    </row>
    <row r="1250" spans="1:2" ht="14.25" x14ac:dyDescent="0.2">
      <c r="A1250" s="111"/>
      <c r="B1250" s="93"/>
    </row>
    <row r="1251" spans="1:2" ht="14.25" x14ac:dyDescent="0.2">
      <c r="A1251" s="111"/>
      <c r="B1251" s="93"/>
    </row>
    <row r="1252" spans="1:2" ht="14.25" x14ac:dyDescent="0.2">
      <c r="A1252" s="111"/>
      <c r="B1252" s="93"/>
    </row>
    <row r="1253" spans="1:2" ht="14.25" x14ac:dyDescent="0.2">
      <c r="A1253" s="111"/>
      <c r="B1253" s="93"/>
    </row>
    <row r="1254" spans="1:2" ht="14.25" x14ac:dyDescent="0.2">
      <c r="A1254" s="111"/>
      <c r="B1254" s="93"/>
    </row>
    <row r="1255" spans="1:2" ht="14.25" x14ac:dyDescent="0.2">
      <c r="A1255" s="111"/>
      <c r="B1255" s="93"/>
    </row>
    <row r="1256" spans="1:2" ht="14.25" x14ac:dyDescent="0.2">
      <c r="A1256" s="111"/>
      <c r="B1256" s="93"/>
    </row>
    <row r="1257" spans="1:2" ht="14.25" x14ac:dyDescent="0.2">
      <c r="A1257" s="111"/>
      <c r="B1257" s="93"/>
    </row>
    <row r="1258" spans="1:2" ht="14.25" x14ac:dyDescent="0.2">
      <c r="A1258" s="111"/>
      <c r="B1258" s="93"/>
    </row>
    <row r="1259" spans="1:2" ht="14.25" x14ac:dyDescent="0.2">
      <c r="A1259" s="111"/>
      <c r="B1259" s="93"/>
    </row>
    <row r="1260" spans="1:2" ht="14.25" x14ac:dyDescent="0.2">
      <c r="A1260" s="111"/>
      <c r="B1260" s="93"/>
    </row>
    <row r="1261" spans="1:2" ht="14.25" x14ac:dyDescent="0.2">
      <c r="A1261" s="111"/>
      <c r="B1261" s="93"/>
    </row>
    <row r="1262" spans="1:2" ht="14.25" x14ac:dyDescent="0.2">
      <c r="A1262" s="111"/>
      <c r="B1262" s="93"/>
    </row>
    <row r="1263" spans="1:2" ht="14.25" x14ac:dyDescent="0.2">
      <c r="A1263" s="111"/>
      <c r="B1263" s="93"/>
    </row>
    <row r="1264" spans="1:2" ht="14.25" x14ac:dyDescent="0.2">
      <c r="A1264" s="111"/>
      <c r="B1264" s="93"/>
    </row>
    <row r="1265" spans="1:2" ht="14.25" x14ac:dyDescent="0.2">
      <c r="A1265" s="111"/>
      <c r="B1265" s="93"/>
    </row>
    <row r="1266" spans="1:2" ht="14.25" x14ac:dyDescent="0.2">
      <c r="A1266" s="111"/>
      <c r="B1266" s="93"/>
    </row>
    <row r="1267" spans="1:2" ht="14.25" x14ac:dyDescent="0.2">
      <c r="A1267" s="111"/>
      <c r="B1267" s="93"/>
    </row>
    <row r="1268" spans="1:2" ht="14.25" x14ac:dyDescent="0.2">
      <c r="A1268" s="111"/>
      <c r="B1268" s="93"/>
    </row>
    <row r="1269" spans="1:2" ht="14.25" x14ac:dyDescent="0.2">
      <c r="A1269" s="111"/>
      <c r="B1269" s="93"/>
    </row>
    <row r="1270" spans="1:2" ht="14.25" x14ac:dyDescent="0.2">
      <c r="A1270" s="111"/>
      <c r="B1270" s="93"/>
    </row>
    <row r="1271" spans="1:2" ht="14.25" x14ac:dyDescent="0.2">
      <c r="A1271" s="111"/>
      <c r="B1271" s="93"/>
    </row>
    <row r="1272" spans="1:2" ht="14.25" x14ac:dyDescent="0.2">
      <c r="A1272" s="111"/>
      <c r="B1272" s="93"/>
    </row>
    <row r="1273" spans="1:2" ht="14.25" x14ac:dyDescent="0.2">
      <c r="A1273" s="111"/>
      <c r="B1273" s="93"/>
    </row>
    <row r="1274" spans="1:2" ht="14.25" x14ac:dyDescent="0.2">
      <c r="A1274" s="111"/>
      <c r="B1274" s="93"/>
    </row>
    <row r="1275" spans="1:2" ht="14.25" x14ac:dyDescent="0.2">
      <c r="A1275" s="111"/>
      <c r="B1275" s="93"/>
    </row>
    <row r="1276" spans="1:2" ht="14.25" x14ac:dyDescent="0.2">
      <c r="A1276" s="111"/>
      <c r="B1276" s="93"/>
    </row>
    <row r="1277" spans="1:2" ht="14.25" x14ac:dyDescent="0.2">
      <c r="A1277" s="111"/>
      <c r="B1277" s="93"/>
    </row>
    <row r="1278" spans="1:2" ht="14.25" x14ac:dyDescent="0.2">
      <c r="A1278" s="111"/>
      <c r="B1278" s="93"/>
    </row>
    <row r="1279" spans="1:2" ht="14.25" x14ac:dyDescent="0.2">
      <c r="A1279" s="111"/>
      <c r="B1279" s="93"/>
    </row>
    <row r="1280" spans="1:2" ht="14.25" x14ac:dyDescent="0.2">
      <c r="A1280" s="111"/>
      <c r="B1280" s="93"/>
    </row>
    <row r="1281" spans="1:2" ht="14.25" x14ac:dyDescent="0.2">
      <c r="A1281" s="111"/>
      <c r="B1281" s="93"/>
    </row>
    <row r="1282" spans="1:2" ht="14.25" x14ac:dyDescent="0.2">
      <c r="A1282" s="111"/>
      <c r="B1282" s="93"/>
    </row>
    <row r="1283" spans="1:2" ht="14.25" x14ac:dyDescent="0.2">
      <c r="A1283" s="111"/>
      <c r="B1283" s="93"/>
    </row>
    <row r="1284" spans="1:2" ht="14.25" x14ac:dyDescent="0.2">
      <c r="A1284" s="111"/>
      <c r="B1284" s="93"/>
    </row>
    <row r="1285" spans="1:2" ht="14.25" x14ac:dyDescent="0.2">
      <c r="A1285" s="111"/>
      <c r="B1285" s="93"/>
    </row>
    <row r="1286" spans="1:2" ht="14.25" x14ac:dyDescent="0.2">
      <c r="A1286" s="111"/>
      <c r="B1286" s="93"/>
    </row>
    <row r="1287" spans="1:2" ht="14.25" x14ac:dyDescent="0.2">
      <c r="A1287" s="111"/>
      <c r="B1287" s="93"/>
    </row>
    <row r="1288" spans="1:2" ht="14.25" x14ac:dyDescent="0.2">
      <c r="A1288" s="111"/>
      <c r="B1288" s="93"/>
    </row>
    <row r="1289" spans="1:2" ht="14.25" x14ac:dyDescent="0.2">
      <c r="A1289" s="111"/>
      <c r="B1289" s="93"/>
    </row>
    <row r="1290" spans="1:2" ht="14.25" x14ac:dyDescent="0.2">
      <c r="A1290" s="111"/>
      <c r="B1290" s="93"/>
    </row>
    <row r="1291" spans="1:2" ht="14.25" x14ac:dyDescent="0.2">
      <c r="A1291" s="111"/>
      <c r="B1291" s="93"/>
    </row>
    <row r="1292" spans="1:2" ht="14.25" x14ac:dyDescent="0.2">
      <c r="A1292" s="111"/>
      <c r="B1292" s="93"/>
    </row>
    <row r="1293" spans="1:2" ht="14.25" x14ac:dyDescent="0.2">
      <c r="A1293" s="111"/>
      <c r="B1293" s="93"/>
    </row>
    <row r="1294" spans="1:2" ht="14.25" x14ac:dyDescent="0.2">
      <c r="A1294" s="111"/>
      <c r="B1294" s="93"/>
    </row>
    <row r="1295" spans="1:2" ht="14.25" x14ac:dyDescent="0.2">
      <c r="A1295" s="111"/>
      <c r="B1295" s="93"/>
    </row>
    <row r="1296" spans="1:2" ht="14.25" x14ac:dyDescent="0.2">
      <c r="A1296" s="111"/>
      <c r="B1296" s="93"/>
    </row>
    <row r="1297" spans="1:2" ht="14.25" x14ac:dyDescent="0.2">
      <c r="A1297" s="111"/>
      <c r="B1297" s="93"/>
    </row>
    <row r="1298" spans="1:2" ht="14.25" x14ac:dyDescent="0.2">
      <c r="A1298" s="111"/>
      <c r="B1298" s="93"/>
    </row>
    <row r="1299" spans="1:2" ht="14.25" x14ac:dyDescent="0.2">
      <c r="A1299" s="111"/>
      <c r="B1299" s="93"/>
    </row>
    <row r="1300" spans="1:2" ht="14.25" x14ac:dyDescent="0.2">
      <c r="A1300" s="111"/>
      <c r="B1300" s="93"/>
    </row>
    <row r="1301" spans="1:2" ht="14.25" x14ac:dyDescent="0.2">
      <c r="A1301" s="111"/>
      <c r="B1301" s="93"/>
    </row>
    <row r="1302" spans="1:2" ht="14.25" x14ac:dyDescent="0.2">
      <c r="A1302" s="111"/>
      <c r="B1302" s="93"/>
    </row>
    <row r="1303" spans="1:2" ht="14.25" x14ac:dyDescent="0.2">
      <c r="A1303" s="111"/>
      <c r="B1303" s="93"/>
    </row>
    <row r="1304" spans="1:2" ht="14.25" x14ac:dyDescent="0.2">
      <c r="A1304" s="111"/>
      <c r="B1304" s="93"/>
    </row>
    <row r="1305" spans="1:2" ht="14.25" x14ac:dyDescent="0.2">
      <c r="A1305" s="111"/>
      <c r="B1305" s="93"/>
    </row>
    <row r="1306" spans="1:2" ht="14.25" x14ac:dyDescent="0.2">
      <c r="A1306" s="111"/>
      <c r="B1306" s="93"/>
    </row>
    <row r="1307" spans="1:2" ht="14.25" x14ac:dyDescent="0.2">
      <c r="A1307" s="111"/>
      <c r="B1307" s="93"/>
    </row>
    <row r="1308" spans="1:2" ht="14.25" x14ac:dyDescent="0.2">
      <c r="A1308" s="111"/>
      <c r="B1308" s="93"/>
    </row>
    <row r="1309" spans="1:2" ht="14.25" x14ac:dyDescent="0.2">
      <c r="A1309" s="111"/>
      <c r="B1309" s="93"/>
    </row>
    <row r="1310" spans="1:2" ht="14.25" x14ac:dyDescent="0.2">
      <c r="A1310" s="111"/>
      <c r="B1310" s="93"/>
    </row>
    <row r="1311" spans="1:2" ht="14.25" x14ac:dyDescent="0.2">
      <c r="A1311" s="111"/>
      <c r="B1311" s="93"/>
    </row>
    <row r="1312" spans="1:2" ht="14.25" x14ac:dyDescent="0.2">
      <c r="A1312" s="111"/>
      <c r="B1312" s="93"/>
    </row>
    <row r="1313" spans="1:2" ht="14.25" x14ac:dyDescent="0.2">
      <c r="A1313" s="111"/>
      <c r="B1313" s="93"/>
    </row>
    <row r="1314" spans="1:2" ht="14.25" x14ac:dyDescent="0.2">
      <c r="A1314" s="111"/>
      <c r="B1314" s="93"/>
    </row>
    <row r="1315" spans="1:2" ht="14.25" x14ac:dyDescent="0.2">
      <c r="A1315" s="111"/>
      <c r="B1315" s="93"/>
    </row>
    <row r="1316" spans="1:2" ht="14.25" x14ac:dyDescent="0.2">
      <c r="A1316" s="111"/>
      <c r="B1316" s="93"/>
    </row>
    <row r="1317" spans="1:2" ht="14.25" x14ac:dyDescent="0.2">
      <c r="A1317" s="111"/>
      <c r="B1317" s="93"/>
    </row>
    <row r="1318" spans="1:2" ht="14.25" x14ac:dyDescent="0.2">
      <c r="A1318" s="111"/>
      <c r="B1318" s="93"/>
    </row>
    <row r="1319" spans="1:2" ht="14.25" x14ac:dyDescent="0.2">
      <c r="A1319" s="111"/>
      <c r="B1319" s="93"/>
    </row>
    <row r="1320" spans="1:2" ht="14.25" x14ac:dyDescent="0.2">
      <c r="A1320" s="111"/>
      <c r="B1320" s="93"/>
    </row>
    <row r="1321" spans="1:2" ht="14.25" x14ac:dyDescent="0.2">
      <c r="A1321" s="111"/>
      <c r="B1321" s="93"/>
    </row>
    <row r="1322" spans="1:2" ht="14.25" x14ac:dyDescent="0.2">
      <c r="A1322" s="111"/>
      <c r="B1322" s="93"/>
    </row>
    <row r="1323" spans="1:2" ht="14.25" x14ac:dyDescent="0.2">
      <c r="A1323" s="111"/>
      <c r="B1323" s="93"/>
    </row>
    <row r="1324" spans="1:2" ht="14.25" x14ac:dyDescent="0.2">
      <c r="A1324" s="111"/>
      <c r="B1324" s="93"/>
    </row>
    <row r="1325" spans="1:2" ht="14.25" x14ac:dyDescent="0.2">
      <c r="A1325" s="111"/>
      <c r="B1325" s="93"/>
    </row>
    <row r="1326" spans="1:2" ht="14.25" x14ac:dyDescent="0.2">
      <c r="A1326" s="111"/>
      <c r="B1326" s="93"/>
    </row>
    <row r="1327" spans="1:2" ht="14.25" x14ac:dyDescent="0.2">
      <c r="A1327" s="111"/>
      <c r="B1327" s="93"/>
    </row>
    <row r="1328" spans="1:2" ht="14.25" x14ac:dyDescent="0.2">
      <c r="A1328" s="111"/>
      <c r="B1328" s="93"/>
    </row>
    <row r="1329" spans="1:2" ht="14.25" x14ac:dyDescent="0.2">
      <c r="A1329" s="111"/>
      <c r="B1329" s="93"/>
    </row>
    <row r="1330" spans="1:2" ht="14.25" x14ac:dyDescent="0.2">
      <c r="A1330" s="111"/>
      <c r="B1330" s="93"/>
    </row>
    <row r="1331" spans="1:2" ht="14.25" x14ac:dyDescent="0.2">
      <c r="A1331" s="111"/>
      <c r="B1331" s="93"/>
    </row>
    <row r="1332" spans="1:2" ht="14.25" x14ac:dyDescent="0.2">
      <c r="A1332" s="111"/>
      <c r="B1332" s="93"/>
    </row>
    <row r="1333" spans="1:2" ht="14.25" x14ac:dyDescent="0.2">
      <c r="A1333" s="111"/>
      <c r="B1333" s="93"/>
    </row>
    <row r="1334" spans="1:2" ht="14.25" x14ac:dyDescent="0.2">
      <c r="A1334" s="111"/>
      <c r="B1334" s="93"/>
    </row>
    <row r="1335" spans="1:2" ht="14.25" x14ac:dyDescent="0.2">
      <c r="A1335" s="111"/>
      <c r="B1335" s="93"/>
    </row>
    <row r="1336" spans="1:2" ht="14.25" x14ac:dyDescent="0.2">
      <c r="A1336" s="111"/>
      <c r="B1336" s="93"/>
    </row>
    <row r="1337" spans="1:2" ht="14.25" x14ac:dyDescent="0.2">
      <c r="A1337" s="111"/>
      <c r="B1337" s="93"/>
    </row>
    <row r="1338" spans="1:2" ht="14.25" x14ac:dyDescent="0.2">
      <c r="A1338" s="111"/>
      <c r="B1338" s="93"/>
    </row>
    <row r="1339" spans="1:2" ht="14.25" x14ac:dyDescent="0.2">
      <c r="A1339" s="111"/>
      <c r="B1339" s="93"/>
    </row>
    <row r="1340" spans="1:2" ht="14.25" x14ac:dyDescent="0.2">
      <c r="A1340" s="111"/>
      <c r="B1340" s="93"/>
    </row>
    <row r="1341" spans="1:2" ht="14.25" x14ac:dyDescent="0.2">
      <c r="A1341" s="111"/>
      <c r="B1341" s="93"/>
    </row>
    <row r="1342" spans="1:2" ht="14.25" x14ac:dyDescent="0.2">
      <c r="A1342" s="111"/>
      <c r="B1342" s="93"/>
    </row>
    <row r="1343" spans="1:2" ht="14.25" x14ac:dyDescent="0.2">
      <c r="A1343" s="111"/>
      <c r="B1343" s="93"/>
    </row>
    <row r="1344" spans="1:2" ht="14.25" x14ac:dyDescent="0.2">
      <c r="A1344" s="111"/>
      <c r="B1344" s="93"/>
    </row>
    <row r="1345" spans="1:2" ht="14.25" x14ac:dyDescent="0.2">
      <c r="A1345" s="111"/>
      <c r="B1345" s="93"/>
    </row>
    <row r="1346" spans="1:2" ht="14.25" x14ac:dyDescent="0.2">
      <c r="A1346" s="111"/>
      <c r="B1346" s="93"/>
    </row>
    <row r="1347" spans="1:2" ht="14.25" x14ac:dyDescent="0.2">
      <c r="A1347" s="111"/>
      <c r="B1347" s="93"/>
    </row>
    <row r="1348" spans="1:2" ht="14.25" x14ac:dyDescent="0.2">
      <c r="A1348" s="111"/>
      <c r="B1348" s="93"/>
    </row>
    <row r="1349" spans="1:2" ht="14.25" x14ac:dyDescent="0.2">
      <c r="A1349" s="111"/>
      <c r="B1349" s="93"/>
    </row>
    <row r="1350" spans="1:2" ht="14.25" x14ac:dyDescent="0.2">
      <c r="A1350" s="111"/>
      <c r="B1350" s="93"/>
    </row>
    <row r="1351" spans="1:2" ht="14.25" x14ac:dyDescent="0.2">
      <c r="A1351" s="111"/>
      <c r="B1351" s="93"/>
    </row>
    <row r="1352" spans="1:2" ht="14.25" x14ac:dyDescent="0.2">
      <c r="A1352" s="111"/>
      <c r="B1352" s="93"/>
    </row>
    <row r="1353" spans="1:2" ht="14.25" x14ac:dyDescent="0.2">
      <c r="A1353" s="111"/>
      <c r="B1353" s="93"/>
    </row>
    <row r="1354" spans="1:2" ht="14.25" x14ac:dyDescent="0.2">
      <c r="A1354" s="111"/>
      <c r="B1354" s="93"/>
    </row>
    <row r="1355" spans="1:2" ht="14.25" x14ac:dyDescent="0.2">
      <c r="A1355" s="111"/>
      <c r="B1355" s="93"/>
    </row>
    <row r="1356" spans="1:2" ht="14.25" x14ac:dyDescent="0.2">
      <c r="A1356" s="111"/>
      <c r="B1356" s="93"/>
    </row>
    <row r="1357" spans="1:2" ht="14.25" x14ac:dyDescent="0.2">
      <c r="A1357" s="111"/>
      <c r="B1357" s="93"/>
    </row>
    <row r="1358" spans="1:2" ht="14.25" x14ac:dyDescent="0.2">
      <c r="A1358" s="111"/>
      <c r="B1358" s="93"/>
    </row>
    <row r="1359" spans="1:2" ht="14.25" x14ac:dyDescent="0.2">
      <c r="A1359" s="111"/>
      <c r="B1359" s="93"/>
    </row>
    <row r="1360" spans="1:2" ht="14.25" x14ac:dyDescent="0.2">
      <c r="A1360" s="111"/>
      <c r="B1360" s="93"/>
    </row>
    <row r="1361" spans="1:2" ht="14.25" x14ac:dyDescent="0.2">
      <c r="A1361" s="111"/>
      <c r="B1361" s="93"/>
    </row>
    <row r="1362" spans="1:2" ht="14.25" x14ac:dyDescent="0.2">
      <c r="A1362" s="111"/>
      <c r="B1362" s="93"/>
    </row>
    <row r="1363" spans="1:2" ht="14.25" x14ac:dyDescent="0.2">
      <c r="A1363" s="111"/>
      <c r="B1363" s="93"/>
    </row>
    <row r="1364" spans="1:2" ht="14.25" x14ac:dyDescent="0.2">
      <c r="A1364" s="111"/>
      <c r="B1364" s="93"/>
    </row>
    <row r="1365" spans="1:2" ht="14.25" x14ac:dyDescent="0.2">
      <c r="A1365" s="111"/>
      <c r="B1365" s="93"/>
    </row>
    <row r="1366" spans="1:2" ht="14.25" x14ac:dyDescent="0.2">
      <c r="A1366" s="111"/>
      <c r="B1366" s="93"/>
    </row>
    <row r="1367" spans="1:2" ht="14.25" x14ac:dyDescent="0.2">
      <c r="A1367" s="111"/>
      <c r="B1367" s="93"/>
    </row>
    <row r="1368" spans="1:2" ht="14.25" x14ac:dyDescent="0.2">
      <c r="A1368" s="111"/>
      <c r="B1368" s="93"/>
    </row>
    <row r="1369" spans="1:2" ht="14.25" x14ac:dyDescent="0.2">
      <c r="A1369" s="111"/>
      <c r="B1369" s="93"/>
    </row>
    <row r="1370" spans="1:2" ht="14.25" x14ac:dyDescent="0.2">
      <c r="A1370" s="111"/>
      <c r="B1370" s="93"/>
    </row>
    <row r="1371" spans="1:2" ht="14.25" x14ac:dyDescent="0.2">
      <c r="A1371" s="111"/>
      <c r="B1371" s="93"/>
    </row>
    <row r="1372" spans="1:2" ht="14.25" x14ac:dyDescent="0.2">
      <c r="A1372" s="111"/>
      <c r="B1372" s="93"/>
    </row>
    <row r="1373" spans="1:2" ht="14.25" x14ac:dyDescent="0.2">
      <c r="A1373" s="111"/>
      <c r="B1373" s="93"/>
    </row>
    <row r="1374" spans="1:2" ht="14.25" x14ac:dyDescent="0.2">
      <c r="A1374" s="111"/>
      <c r="B1374" s="93"/>
    </row>
    <row r="1375" spans="1:2" ht="14.25" x14ac:dyDescent="0.2">
      <c r="A1375" s="111"/>
      <c r="B1375" s="93"/>
    </row>
    <row r="1376" spans="1:2" ht="14.25" x14ac:dyDescent="0.2">
      <c r="A1376" s="111"/>
      <c r="B1376" s="93"/>
    </row>
    <row r="1377" spans="1:2" ht="14.25" x14ac:dyDescent="0.2">
      <c r="A1377" s="111"/>
      <c r="B1377" s="93"/>
    </row>
    <row r="1378" spans="1:2" ht="14.25" x14ac:dyDescent="0.2">
      <c r="A1378" s="111"/>
      <c r="B1378" s="93"/>
    </row>
    <row r="1379" spans="1:2" ht="14.25" x14ac:dyDescent="0.2">
      <c r="A1379" s="111"/>
      <c r="B1379" s="93"/>
    </row>
    <row r="1380" spans="1:2" ht="14.25" x14ac:dyDescent="0.2">
      <c r="A1380" s="111"/>
      <c r="B1380" s="93"/>
    </row>
    <row r="1381" spans="1:2" ht="14.25" x14ac:dyDescent="0.2">
      <c r="A1381" s="111"/>
      <c r="B1381" s="93"/>
    </row>
    <row r="1382" spans="1:2" ht="14.25" x14ac:dyDescent="0.2">
      <c r="A1382" s="111"/>
      <c r="B1382" s="93"/>
    </row>
    <row r="1383" spans="1:2" ht="14.25" x14ac:dyDescent="0.2">
      <c r="A1383" s="111"/>
      <c r="B1383" s="93"/>
    </row>
    <row r="1384" spans="1:2" ht="14.25" x14ac:dyDescent="0.2">
      <c r="A1384" s="111"/>
      <c r="B1384" s="93"/>
    </row>
    <row r="1385" spans="1:2" ht="14.25" x14ac:dyDescent="0.2">
      <c r="A1385" s="111"/>
      <c r="B1385" s="93"/>
    </row>
    <row r="1386" spans="1:2" ht="14.25" x14ac:dyDescent="0.2">
      <c r="A1386" s="111"/>
      <c r="B1386" s="93"/>
    </row>
    <row r="1387" spans="1:2" ht="14.25" x14ac:dyDescent="0.2">
      <c r="A1387" s="111"/>
      <c r="B1387" s="93"/>
    </row>
    <row r="1388" spans="1:2" ht="14.25" x14ac:dyDescent="0.2">
      <c r="A1388" s="111"/>
      <c r="B1388" s="93"/>
    </row>
    <row r="1389" spans="1:2" ht="14.25" x14ac:dyDescent="0.2">
      <c r="A1389" s="111"/>
      <c r="B1389" s="93"/>
    </row>
    <row r="1390" spans="1:2" ht="14.25" x14ac:dyDescent="0.2">
      <c r="A1390" s="111"/>
      <c r="B1390" s="93"/>
    </row>
    <row r="1391" spans="1:2" ht="14.25" x14ac:dyDescent="0.2">
      <c r="A1391" s="111"/>
      <c r="B1391" s="93"/>
    </row>
    <row r="1392" spans="1:2" ht="14.25" x14ac:dyDescent="0.2">
      <c r="A1392" s="111"/>
      <c r="B1392" s="93"/>
    </row>
    <row r="1393" spans="1:2" ht="14.25" x14ac:dyDescent="0.2">
      <c r="A1393" s="111"/>
      <c r="B1393" s="93"/>
    </row>
    <row r="1394" spans="1:2" ht="14.25" x14ac:dyDescent="0.2">
      <c r="A1394" s="111"/>
      <c r="B1394" s="93"/>
    </row>
    <row r="1395" spans="1:2" ht="14.25" x14ac:dyDescent="0.2">
      <c r="A1395" s="111"/>
      <c r="B1395" s="93"/>
    </row>
    <row r="1396" spans="1:2" ht="14.25" x14ac:dyDescent="0.2">
      <c r="A1396" s="111"/>
      <c r="B1396" s="93"/>
    </row>
    <row r="1397" spans="1:2" ht="14.25" x14ac:dyDescent="0.2">
      <c r="A1397" s="111"/>
      <c r="B1397" s="93"/>
    </row>
    <row r="1398" spans="1:2" ht="14.25" x14ac:dyDescent="0.2">
      <c r="A1398" s="111"/>
      <c r="B1398" s="93"/>
    </row>
    <row r="1399" spans="1:2" ht="14.25" x14ac:dyDescent="0.2">
      <c r="A1399" s="111"/>
      <c r="B1399" s="93"/>
    </row>
    <row r="1400" spans="1:2" ht="14.25" x14ac:dyDescent="0.2">
      <c r="A1400" s="111"/>
      <c r="B1400" s="93"/>
    </row>
    <row r="1401" spans="1:2" ht="14.25" x14ac:dyDescent="0.2">
      <c r="A1401" s="111"/>
      <c r="B1401" s="93"/>
    </row>
    <row r="1402" spans="1:2" ht="14.25" x14ac:dyDescent="0.2">
      <c r="A1402" s="111"/>
      <c r="B1402" s="93"/>
    </row>
    <row r="1403" spans="1:2" ht="14.25" x14ac:dyDescent="0.2">
      <c r="A1403" s="111"/>
      <c r="B1403" s="93"/>
    </row>
    <row r="1404" spans="1:2" ht="14.25" x14ac:dyDescent="0.2">
      <c r="A1404" s="111"/>
      <c r="B1404" s="93"/>
    </row>
    <row r="1405" spans="1:2" ht="14.25" x14ac:dyDescent="0.2">
      <c r="A1405" s="111"/>
      <c r="B1405" s="93"/>
    </row>
    <row r="1406" spans="1:2" ht="14.25" x14ac:dyDescent="0.2">
      <c r="A1406" s="111"/>
      <c r="B1406" s="93"/>
    </row>
    <row r="1407" spans="1:2" ht="14.25" x14ac:dyDescent="0.2">
      <c r="A1407" s="111"/>
      <c r="B1407" s="93"/>
    </row>
    <row r="1408" spans="1:2" ht="14.25" x14ac:dyDescent="0.2">
      <c r="A1408" s="111"/>
      <c r="B1408" s="93"/>
    </row>
    <row r="1409" spans="1:2" ht="14.25" x14ac:dyDescent="0.2">
      <c r="A1409" s="111"/>
      <c r="B1409" s="93"/>
    </row>
    <row r="1410" spans="1:2" ht="14.25" x14ac:dyDescent="0.2">
      <c r="A1410" s="111"/>
      <c r="B1410" s="93"/>
    </row>
    <row r="1411" spans="1:2" ht="14.25" x14ac:dyDescent="0.2">
      <c r="A1411" s="111"/>
      <c r="B1411" s="93"/>
    </row>
    <row r="1412" spans="1:2" ht="14.25" x14ac:dyDescent="0.2">
      <c r="A1412" s="111"/>
      <c r="B1412" s="93"/>
    </row>
    <row r="1413" spans="1:2" ht="14.25" x14ac:dyDescent="0.2">
      <c r="A1413" s="111"/>
      <c r="B1413" s="93"/>
    </row>
    <row r="1414" spans="1:2" ht="14.25" x14ac:dyDescent="0.2">
      <c r="A1414" s="111"/>
      <c r="B1414" s="93"/>
    </row>
    <row r="1415" spans="1:2" ht="14.25" x14ac:dyDescent="0.2">
      <c r="A1415" s="111"/>
      <c r="B1415" s="93"/>
    </row>
    <row r="1416" spans="1:2" ht="14.25" x14ac:dyDescent="0.2">
      <c r="A1416" s="111"/>
      <c r="B1416" s="93"/>
    </row>
    <row r="1417" spans="1:2" ht="14.25" x14ac:dyDescent="0.2">
      <c r="A1417" s="111"/>
      <c r="B1417" s="93"/>
    </row>
    <row r="1418" spans="1:2" ht="14.25" x14ac:dyDescent="0.2">
      <c r="A1418" s="111"/>
      <c r="B1418" s="93"/>
    </row>
    <row r="1419" spans="1:2" ht="14.25" x14ac:dyDescent="0.2">
      <c r="A1419" s="111"/>
      <c r="B1419" s="93"/>
    </row>
    <row r="1420" spans="1:2" ht="14.25" x14ac:dyDescent="0.2">
      <c r="A1420" s="111"/>
      <c r="B1420" s="93"/>
    </row>
    <row r="1421" spans="1:2" ht="14.25" x14ac:dyDescent="0.2">
      <c r="A1421" s="111"/>
      <c r="B1421" s="93"/>
    </row>
    <row r="1422" spans="1:2" ht="14.25" x14ac:dyDescent="0.2">
      <c r="A1422" s="111"/>
      <c r="B1422" s="93"/>
    </row>
    <row r="1423" spans="1:2" ht="14.25" x14ac:dyDescent="0.2">
      <c r="A1423" s="111"/>
      <c r="B1423" s="93"/>
    </row>
    <row r="1424" spans="1:2" ht="14.25" x14ac:dyDescent="0.2">
      <c r="A1424" s="111"/>
      <c r="B1424" s="93"/>
    </row>
    <row r="1425" spans="1:2" ht="14.25" x14ac:dyDescent="0.2">
      <c r="A1425" s="111"/>
      <c r="B1425" s="93"/>
    </row>
    <row r="1426" spans="1:2" ht="14.25" x14ac:dyDescent="0.2">
      <c r="A1426" s="111"/>
      <c r="B1426" s="93"/>
    </row>
    <row r="1427" spans="1:2" ht="14.25" x14ac:dyDescent="0.2">
      <c r="A1427" s="111"/>
      <c r="B1427" s="93"/>
    </row>
    <row r="1428" spans="1:2" ht="14.25" x14ac:dyDescent="0.2">
      <c r="A1428" s="111"/>
      <c r="B1428" s="93"/>
    </row>
    <row r="1429" spans="1:2" ht="14.25" x14ac:dyDescent="0.2">
      <c r="A1429" s="111"/>
      <c r="B1429" s="93"/>
    </row>
    <row r="1430" spans="1:2" ht="14.25" x14ac:dyDescent="0.2">
      <c r="A1430" s="111"/>
      <c r="B1430" s="93"/>
    </row>
    <row r="1431" spans="1:2" ht="14.25" x14ac:dyDescent="0.2">
      <c r="A1431" s="111"/>
      <c r="B1431" s="93"/>
    </row>
    <row r="1432" spans="1:2" ht="14.25" x14ac:dyDescent="0.2">
      <c r="A1432" s="111"/>
      <c r="B1432" s="93"/>
    </row>
    <row r="1433" spans="1:2" ht="14.25" x14ac:dyDescent="0.2">
      <c r="A1433" s="111"/>
      <c r="B1433" s="93"/>
    </row>
    <row r="1434" spans="1:2" ht="14.25" x14ac:dyDescent="0.2">
      <c r="A1434" s="111"/>
      <c r="B1434" s="93"/>
    </row>
    <row r="1435" spans="1:2" ht="14.25" x14ac:dyDescent="0.2">
      <c r="A1435" s="111"/>
      <c r="B1435" s="93"/>
    </row>
    <row r="1436" spans="1:2" ht="14.25" x14ac:dyDescent="0.2">
      <c r="A1436" s="111"/>
      <c r="B1436" s="93"/>
    </row>
    <row r="1437" spans="1:2" ht="14.25" x14ac:dyDescent="0.2">
      <c r="A1437" s="111"/>
      <c r="B1437" s="93"/>
    </row>
    <row r="1438" spans="1:2" ht="14.25" x14ac:dyDescent="0.2">
      <c r="A1438" s="111"/>
      <c r="B1438" s="93"/>
    </row>
    <row r="1439" spans="1:2" ht="14.25" x14ac:dyDescent="0.2">
      <c r="A1439" s="111"/>
      <c r="B1439" s="93"/>
    </row>
    <row r="1440" spans="1:2" ht="14.25" x14ac:dyDescent="0.2">
      <c r="A1440" s="111"/>
      <c r="B1440" s="93"/>
    </row>
    <row r="1441" spans="1:2" ht="14.25" x14ac:dyDescent="0.2">
      <c r="A1441" s="111"/>
      <c r="B1441" s="93"/>
    </row>
    <row r="1442" spans="1:2" ht="14.25" x14ac:dyDescent="0.2">
      <c r="A1442" s="111"/>
      <c r="B1442" s="93"/>
    </row>
    <row r="1443" spans="1:2" ht="14.25" x14ac:dyDescent="0.2">
      <c r="A1443" s="111"/>
      <c r="B1443" s="93"/>
    </row>
    <row r="1444" spans="1:2" ht="14.25" x14ac:dyDescent="0.2">
      <c r="A1444" s="111"/>
      <c r="B1444" s="93"/>
    </row>
    <row r="1445" spans="1:2" ht="14.25" x14ac:dyDescent="0.2">
      <c r="A1445" s="111"/>
      <c r="B1445" s="93"/>
    </row>
    <row r="1446" spans="1:2" ht="14.25" x14ac:dyDescent="0.2">
      <c r="A1446" s="111"/>
      <c r="B1446" s="93"/>
    </row>
    <row r="1447" spans="1:2" ht="14.25" x14ac:dyDescent="0.2">
      <c r="A1447" s="111"/>
      <c r="B1447" s="93"/>
    </row>
    <row r="1448" spans="1:2" ht="14.25" x14ac:dyDescent="0.2">
      <c r="A1448" s="111"/>
      <c r="B1448" s="93"/>
    </row>
    <row r="1449" spans="1:2" ht="14.25" x14ac:dyDescent="0.2">
      <c r="A1449" s="111"/>
      <c r="B1449" s="93"/>
    </row>
    <row r="1450" spans="1:2" ht="14.25" x14ac:dyDescent="0.2">
      <c r="A1450" s="111"/>
      <c r="B1450" s="93"/>
    </row>
    <row r="1451" spans="1:2" ht="14.25" x14ac:dyDescent="0.2">
      <c r="A1451" s="111"/>
      <c r="B1451" s="93"/>
    </row>
    <row r="1452" spans="1:2" ht="14.25" x14ac:dyDescent="0.2">
      <c r="A1452" s="111"/>
      <c r="B1452" s="93"/>
    </row>
    <row r="1453" spans="1:2" ht="14.25" x14ac:dyDescent="0.2">
      <c r="A1453" s="111"/>
      <c r="B1453" s="93"/>
    </row>
    <row r="1454" spans="1:2" ht="14.25" x14ac:dyDescent="0.2">
      <c r="A1454" s="111"/>
      <c r="B1454" s="93"/>
    </row>
    <row r="1455" spans="1:2" ht="14.25" x14ac:dyDescent="0.2">
      <c r="A1455" s="111"/>
      <c r="B1455" s="93"/>
    </row>
    <row r="1456" spans="1:2" ht="14.25" x14ac:dyDescent="0.2">
      <c r="A1456" s="111"/>
      <c r="B1456" s="93"/>
    </row>
    <row r="1457" spans="1:2" ht="14.25" x14ac:dyDescent="0.2">
      <c r="A1457" s="111"/>
      <c r="B1457" s="93"/>
    </row>
    <row r="1458" spans="1:2" ht="14.25" x14ac:dyDescent="0.2">
      <c r="A1458" s="111"/>
      <c r="B1458" s="93"/>
    </row>
    <row r="1459" spans="1:2" ht="14.25" x14ac:dyDescent="0.2">
      <c r="A1459" s="111"/>
      <c r="B1459" s="93"/>
    </row>
    <row r="1460" spans="1:2" ht="14.25" x14ac:dyDescent="0.2">
      <c r="A1460" s="111"/>
      <c r="B1460" s="93"/>
    </row>
    <row r="1461" spans="1:2" ht="14.25" x14ac:dyDescent="0.2">
      <c r="A1461" s="111"/>
      <c r="B1461" s="93"/>
    </row>
    <row r="1462" spans="1:2" ht="14.25" x14ac:dyDescent="0.2">
      <c r="A1462" s="111"/>
      <c r="B1462" s="93"/>
    </row>
    <row r="1463" spans="1:2" ht="14.25" x14ac:dyDescent="0.2">
      <c r="A1463" s="111"/>
      <c r="B1463" s="93"/>
    </row>
    <row r="1464" spans="1:2" ht="14.25" x14ac:dyDescent="0.2">
      <c r="A1464" s="111"/>
      <c r="B1464" s="93"/>
    </row>
    <row r="1465" spans="1:2" ht="14.25" x14ac:dyDescent="0.2">
      <c r="A1465" s="111"/>
      <c r="B1465" s="93"/>
    </row>
    <row r="1466" spans="1:2" ht="14.25" x14ac:dyDescent="0.2">
      <c r="A1466" s="111"/>
      <c r="B1466" s="93"/>
    </row>
    <row r="1467" spans="1:2" ht="14.25" x14ac:dyDescent="0.2">
      <c r="A1467" s="111"/>
      <c r="B1467" s="93"/>
    </row>
    <row r="1468" spans="1:2" ht="14.25" x14ac:dyDescent="0.2">
      <c r="A1468" s="111"/>
      <c r="B1468" s="93"/>
    </row>
    <row r="1469" spans="1:2" ht="14.25" x14ac:dyDescent="0.2">
      <c r="A1469" s="111"/>
      <c r="B1469" s="93"/>
    </row>
    <row r="1470" spans="1:2" ht="14.25" x14ac:dyDescent="0.2">
      <c r="A1470" s="111"/>
      <c r="B1470" s="93"/>
    </row>
    <row r="1471" spans="1:2" ht="14.25" x14ac:dyDescent="0.2">
      <c r="A1471" s="111"/>
      <c r="B1471" s="93"/>
    </row>
    <row r="1472" spans="1:2" ht="14.25" x14ac:dyDescent="0.2">
      <c r="A1472" s="111"/>
      <c r="B1472" s="93"/>
    </row>
    <row r="1473" spans="1:2" ht="14.25" x14ac:dyDescent="0.2">
      <c r="A1473" s="111"/>
      <c r="B1473" s="93"/>
    </row>
    <row r="1474" spans="1:2" ht="14.25" x14ac:dyDescent="0.2">
      <c r="A1474" s="111"/>
      <c r="B1474" s="93"/>
    </row>
    <row r="1475" spans="1:2" ht="14.25" x14ac:dyDescent="0.2">
      <c r="A1475" s="111"/>
      <c r="B1475" s="93"/>
    </row>
    <row r="1476" spans="1:2" ht="14.25" x14ac:dyDescent="0.2">
      <c r="A1476" s="111"/>
      <c r="B1476" s="93"/>
    </row>
    <row r="1477" spans="1:2" ht="14.25" x14ac:dyDescent="0.2">
      <c r="A1477" s="111"/>
      <c r="B1477" s="93"/>
    </row>
    <row r="1478" spans="1:2" ht="14.25" x14ac:dyDescent="0.2">
      <c r="A1478" s="111"/>
      <c r="B1478" s="93"/>
    </row>
    <row r="1479" spans="1:2" ht="14.25" x14ac:dyDescent="0.2">
      <c r="A1479" s="111"/>
      <c r="B1479" s="93"/>
    </row>
    <row r="1480" spans="1:2" ht="14.25" x14ac:dyDescent="0.2">
      <c r="A1480" s="111"/>
      <c r="B1480" s="93"/>
    </row>
    <row r="1481" spans="1:2" ht="14.25" x14ac:dyDescent="0.2">
      <c r="A1481" s="111"/>
      <c r="B1481" s="93"/>
    </row>
    <row r="1482" spans="1:2" ht="14.25" x14ac:dyDescent="0.2">
      <c r="A1482" s="111"/>
      <c r="B1482" s="93"/>
    </row>
    <row r="1483" spans="1:2" ht="14.25" x14ac:dyDescent="0.2">
      <c r="A1483" s="111"/>
      <c r="B1483" s="93"/>
    </row>
    <row r="1484" spans="1:2" ht="14.25" x14ac:dyDescent="0.2">
      <c r="A1484" s="111"/>
      <c r="B1484" s="93"/>
    </row>
    <row r="1485" spans="1:2" ht="14.25" x14ac:dyDescent="0.2">
      <c r="A1485" s="111"/>
      <c r="B1485" s="93"/>
    </row>
    <row r="1486" spans="1:2" ht="14.25" x14ac:dyDescent="0.2">
      <c r="A1486" s="111"/>
      <c r="B1486" s="93"/>
    </row>
    <row r="1487" spans="1:2" ht="14.25" x14ac:dyDescent="0.2">
      <c r="A1487" s="111"/>
      <c r="B1487" s="93"/>
    </row>
    <row r="1488" spans="1:2" ht="14.25" x14ac:dyDescent="0.2">
      <c r="A1488" s="111"/>
      <c r="B1488" s="93"/>
    </row>
    <row r="1489" spans="1:2" ht="14.25" x14ac:dyDescent="0.2">
      <c r="A1489" s="111"/>
      <c r="B1489" s="93"/>
    </row>
    <row r="1490" spans="1:2" ht="14.25" x14ac:dyDescent="0.2">
      <c r="A1490" s="111"/>
      <c r="B1490" s="93"/>
    </row>
    <row r="1491" spans="1:2" ht="14.25" x14ac:dyDescent="0.2">
      <c r="A1491" s="111"/>
      <c r="B1491" s="93"/>
    </row>
    <row r="1492" spans="1:2" ht="14.25" x14ac:dyDescent="0.2">
      <c r="A1492" s="111"/>
      <c r="B1492" s="93"/>
    </row>
    <row r="1493" spans="1:2" ht="14.25" x14ac:dyDescent="0.2">
      <c r="A1493" s="111"/>
      <c r="B1493" s="93"/>
    </row>
    <row r="1494" spans="1:2" ht="14.25" x14ac:dyDescent="0.2">
      <c r="A1494" s="111"/>
      <c r="B1494" s="93"/>
    </row>
    <row r="1495" spans="1:2" ht="14.25" x14ac:dyDescent="0.2">
      <c r="A1495" s="111"/>
      <c r="B1495" s="93"/>
    </row>
    <row r="1496" spans="1:2" ht="14.25" x14ac:dyDescent="0.2">
      <c r="A1496" s="111"/>
      <c r="B1496" s="93"/>
    </row>
    <row r="1497" spans="1:2" ht="14.25" x14ac:dyDescent="0.2">
      <c r="A1497" s="111"/>
      <c r="B1497" s="93"/>
    </row>
    <row r="1498" spans="1:2" ht="14.25" x14ac:dyDescent="0.2">
      <c r="A1498" s="111"/>
      <c r="B1498" s="93"/>
    </row>
    <row r="1499" spans="1:2" ht="14.25" x14ac:dyDescent="0.2">
      <c r="A1499" s="111"/>
      <c r="B1499" s="93"/>
    </row>
    <row r="1500" spans="1:2" ht="14.25" x14ac:dyDescent="0.2">
      <c r="A1500" s="111"/>
      <c r="B1500" s="93"/>
    </row>
    <row r="1501" spans="1:2" ht="14.25" x14ac:dyDescent="0.2">
      <c r="A1501" s="111"/>
      <c r="B1501" s="93"/>
    </row>
    <row r="1502" spans="1:2" ht="14.25" x14ac:dyDescent="0.2">
      <c r="A1502" s="111"/>
      <c r="B1502" s="93"/>
    </row>
    <row r="1503" spans="1:2" ht="14.25" x14ac:dyDescent="0.2">
      <c r="A1503" s="111"/>
      <c r="B1503" s="93"/>
    </row>
    <row r="1504" spans="1:2" ht="14.25" x14ac:dyDescent="0.2">
      <c r="A1504" s="111"/>
      <c r="B1504" s="93"/>
    </row>
    <row r="1505" spans="1:2" ht="14.25" x14ac:dyDescent="0.2">
      <c r="A1505" s="111"/>
      <c r="B1505" s="93"/>
    </row>
    <row r="1506" spans="1:2" ht="14.25" x14ac:dyDescent="0.2">
      <c r="A1506" s="111"/>
      <c r="B1506" s="93"/>
    </row>
    <row r="1507" spans="1:2" ht="14.25" x14ac:dyDescent="0.2">
      <c r="A1507" s="111"/>
      <c r="B1507" s="93"/>
    </row>
    <row r="1508" spans="1:2" ht="14.25" x14ac:dyDescent="0.2">
      <c r="A1508" s="111"/>
      <c r="B1508" s="93"/>
    </row>
    <row r="1509" spans="1:2" ht="14.25" x14ac:dyDescent="0.2">
      <c r="A1509" s="111"/>
      <c r="B1509" s="93"/>
    </row>
    <row r="1510" spans="1:2" ht="14.25" x14ac:dyDescent="0.2">
      <c r="A1510" s="111"/>
      <c r="B1510" s="93"/>
    </row>
    <row r="1511" spans="1:2" ht="14.25" x14ac:dyDescent="0.2">
      <c r="A1511" s="111"/>
      <c r="B1511" s="93"/>
    </row>
    <row r="1512" spans="1:2" ht="14.25" x14ac:dyDescent="0.2">
      <c r="A1512" s="111"/>
      <c r="B1512" s="93"/>
    </row>
    <row r="1513" spans="1:2" ht="14.25" x14ac:dyDescent="0.2">
      <c r="A1513" s="111"/>
      <c r="B1513" s="93"/>
    </row>
    <row r="1514" spans="1:2" ht="14.25" x14ac:dyDescent="0.2">
      <c r="A1514" s="111"/>
      <c r="B1514" s="93"/>
    </row>
    <row r="1515" spans="1:2" ht="14.25" x14ac:dyDescent="0.2">
      <c r="A1515" s="111"/>
      <c r="B1515" s="93"/>
    </row>
    <row r="1516" spans="1:2" ht="14.25" x14ac:dyDescent="0.2">
      <c r="A1516" s="111"/>
      <c r="B1516" s="93"/>
    </row>
    <row r="1517" spans="1:2" ht="14.25" x14ac:dyDescent="0.2">
      <c r="A1517" s="111"/>
      <c r="B1517" s="93"/>
    </row>
    <row r="1518" spans="1:2" ht="14.25" x14ac:dyDescent="0.2">
      <c r="A1518" s="111"/>
      <c r="B1518" s="93"/>
    </row>
    <row r="1519" spans="1:2" ht="14.25" x14ac:dyDescent="0.2">
      <c r="A1519" s="111"/>
      <c r="B1519" s="93"/>
    </row>
    <row r="1520" spans="1:2" ht="14.25" x14ac:dyDescent="0.2">
      <c r="A1520" s="111"/>
      <c r="B1520" s="93"/>
    </row>
    <row r="1521" spans="1:2" ht="14.25" x14ac:dyDescent="0.2">
      <c r="A1521" s="111"/>
      <c r="B1521" s="93"/>
    </row>
    <row r="1522" spans="1:2" ht="14.25" x14ac:dyDescent="0.2">
      <c r="A1522" s="111"/>
      <c r="B1522" s="93"/>
    </row>
    <row r="1523" spans="1:2" ht="14.25" x14ac:dyDescent="0.2">
      <c r="A1523" s="111"/>
      <c r="B1523" s="93"/>
    </row>
    <row r="1524" spans="1:2" ht="14.25" x14ac:dyDescent="0.2">
      <c r="A1524" s="111"/>
      <c r="B1524" s="93"/>
    </row>
    <row r="1525" spans="1:2" ht="14.25" x14ac:dyDescent="0.2">
      <c r="A1525" s="111"/>
      <c r="B1525" s="93"/>
    </row>
    <row r="1526" spans="1:2" ht="14.25" x14ac:dyDescent="0.2">
      <c r="A1526" s="111"/>
      <c r="B1526" s="93"/>
    </row>
    <row r="1527" spans="1:2" ht="14.25" x14ac:dyDescent="0.2">
      <c r="A1527" s="111"/>
      <c r="B1527" s="93"/>
    </row>
    <row r="1528" spans="1:2" ht="14.25" x14ac:dyDescent="0.2">
      <c r="A1528" s="111"/>
      <c r="B1528" s="93"/>
    </row>
    <row r="1529" spans="1:2" ht="14.25" x14ac:dyDescent="0.2">
      <c r="A1529" s="111"/>
      <c r="B1529" s="93"/>
    </row>
    <row r="1530" spans="1:2" ht="14.25" x14ac:dyDescent="0.2">
      <c r="A1530" s="111"/>
      <c r="B1530" s="93"/>
    </row>
    <row r="1531" spans="1:2" ht="14.25" x14ac:dyDescent="0.2">
      <c r="A1531" s="111"/>
      <c r="B1531" s="93"/>
    </row>
    <row r="1532" spans="1:2" ht="14.25" x14ac:dyDescent="0.2">
      <c r="A1532" s="111"/>
      <c r="B1532" s="93"/>
    </row>
    <row r="1533" spans="1:2" ht="14.25" x14ac:dyDescent="0.2">
      <c r="A1533" s="111"/>
      <c r="B1533" s="93"/>
    </row>
    <row r="1534" spans="1:2" ht="14.25" x14ac:dyDescent="0.2">
      <c r="A1534" s="111"/>
      <c r="B1534" s="93"/>
    </row>
    <row r="1535" spans="1:2" ht="14.25" x14ac:dyDescent="0.2">
      <c r="A1535" s="111"/>
      <c r="B1535" s="93"/>
    </row>
    <row r="1536" spans="1:2" ht="14.25" x14ac:dyDescent="0.2">
      <c r="A1536" s="111"/>
      <c r="B1536" s="93"/>
    </row>
    <row r="1537" spans="1:2" ht="14.25" x14ac:dyDescent="0.2">
      <c r="A1537" s="111"/>
      <c r="B1537" s="93"/>
    </row>
    <row r="1538" spans="1:2" ht="14.25" x14ac:dyDescent="0.2">
      <c r="A1538" s="111"/>
      <c r="B1538" s="93"/>
    </row>
    <row r="1539" spans="1:2" ht="14.25" x14ac:dyDescent="0.2">
      <c r="A1539" s="111"/>
      <c r="B1539" s="93"/>
    </row>
    <row r="1540" spans="1:2" ht="14.25" x14ac:dyDescent="0.2">
      <c r="A1540" s="111"/>
      <c r="B1540" s="93"/>
    </row>
    <row r="1541" spans="1:2" ht="14.25" x14ac:dyDescent="0.2">
      <c r="A1541" s="111"/>
      <c r="B1541" s="93"/>
    </row>
    <row r="1542" spans="1:2" ht="14.25" x14ac:dyDescent="0.2">
      <c r="A1542" s="111"/>
      <c r="B1542" s="93"/>
    </row>
    <row r="1543" spans="1:2" ht="14.25" x14ac:dyDescent="0.2">
      <c r="A1543" s="111"/>
      <c r="B1543" s="93"/>
    </row>
    <row r="1544" spans="1:2" ht="14.25" x14ac:dyDescent="0.2">
      <c r="A1544" s="111"/>
      <c r="B1544" s="93"/>
    </row>
    <row r="1545" spans="1:2" ht="14.25" x14ac:dyDescent="0.2">
      <c r="A1545" s="111"/>
      <c r="B1545" s="93"/>
    </row>
    <row r="1546" spans="1:2" ht="14.25" x14ac:dyDescent="0.2">
      <c r="A1546" s="111"/>
      <c r="B1546" s="93"/>
    </row>
    <row r="1547" spans="1:2" ht="14.25" x14ac:dyDescent="0.2">
      <c r="A1547" s="111"/>
      <c r="B1547" s="93"/>
    </row>
    <row r="1548" spans="1:2" ht="14.25" x14ac:dyDescent="0.2">
      <c r="A1548" s="111"/>
      <c r="B1548" s="93"/>
    </row>
    <row r="1549" spans="1:2" ht="14.25" x14ac:dyDescent="0.2">
      <c r="A1549" s="111"/>
      <c r="B1549" s="93"/>
    </row>
    <row r="1550" spans="1:2" ht="14.25" x14ac:dyDescent="0.2">
      <c r="A1550" s="111"/>
      <c r="B1550" s="93"/>
    </row>
    <row r="1551" spans="1:2" ht="14.25" x14ac:dyDescent="0.2">
      <c r="A1551" s="111"/>
      <c r="B1551" s="93"/>
    </row>
    <row r="1552" spans="1:2" ht="14.25" x14ac:dyDescent="0.2">
      <c r="A1552" s="111"/>
      <c r="B1552" s="93"/>
    </row>
    <row r="1553" spans="1:2" ht="14.25" x14ac:dyDescent="0.2">
      <c r="A1553" s="111"/>
      <c r="B1553" s="93"/>
    </row>
    <row r="1554" spans="1:2" ht="14.25" x14ac:dyDescent="0.2">
      <c r="A1554" s="111"/>
      <c r="B1554" s="93"/>
    </row>
    <row r="1555" spans="1:2" ht="14.25" x14ac:dyDescent="0.2">
      <c r="A1555" s="111"/>
      <c r="B1555" s="93"/>
    </row>
    <row r="1556" spans="1:2" ht="14.25" x14ac:dyDescent="0.2">
      <c r="A1556" s="111"/>
      <c r="B1556" s="93"/>
    </row>
    <row r="1557" spans="1:2" ht="14.25" x14ac:dyDescent="0.2">
      <c r="A1557" s="111"/>
      <c r="B1557" s="93"/>
    </row>
    <row r="1558" spans="1:2" ht="14.25" x14ac:dyDescent="0.2">
      <c r="A1558" s="111"/>
      <c r="B1558" s="93"/>
    </row>
    <row r="1559" spans="1:2" ht="14.25" x14ac:dyDescent="0.2">
      <c r="A1559" s="111"/>
      <c r="B1559" s="93"/>
    </row>
    <row r="1560" spans="1:2" ht="14.25" x14ac:dyDescent="0.2">
      <c r="A1560" s="111"/>
      <c r="B1560" s="93"/>
    </row>
    <row r="1561" spans="1:2" ht="14.25" x14ac:dyDescent="0.2">
      <c r="A1561" s="111"/>
      <c r="B1561" s="93"/>
    </row>
    <row r="1562" spans="1:2" ht="14.25" x14ac:dyDescent="0.2">
      <c r="A1562" s="111"/>
      <c r="B1562" s="93"/>
    </row>
    <row r="1563" spans="1:2" ht="14.25" x14ac:dyDescent="0.2">
      <c r="A1563" s="111"/>
      <c r="B1563" s="93"/>
    </row>
    <row r="1564" spans="1:2" ht="14.25" x14ac:dyDescent="0.2">
      <c r="A1564" s="111"/>
      <c r="B1564" s="93"/>
    </row>
    <row r="1565" spans="1:2" ht="14.25" x14ac:dyDescent="0.2">
      <c r="A1565" s="111"/>
      <c r="B1565" s="93"/>
    </row>
    <row r="1566" spans="1:2" ht="14.25" x14ac:dyDescent="0.2">
      <c r="A1566" s="111"/>
      <c r="B1566" s="93"/>
    </row>
    <row r="1567" spans="1:2" ht="14.25" x14ac:dyDescent="0.2">
      <c r="A1567" s="111"/>
      <c r="B1567" s="93"/>
    </row>
    <row r="1568" spans="1:2" ht="14.25" x14ac:dyDescent="0.2">
      <c r="A1568" s="111"/>
      <c r="B1568" s="93"/>
    </row>
    <row r="1569" spans="1:2" ht="14.25" x14ac:dyDescent="0.2">
      <c r="A1569" s="111"/>
      <c r="B1569" s="93"/>
    </row>
    <row r="1570" spans="1:2" ht="14.25" x14ac:dyDescent="0.2">
      <c r="A1570" s="111"/>
      <c r="B1570" s="93"/>
    </row>
    <row r="1571" spans="1:2" ht="14.25" x14ac:dyDescent="0.2">
      <c r="A1571" s="111"/>
      <c r="B1571" s="93"/>
    </row>
    <row r="1572" spans="1:2" ht="14.25" x14ac:dyDescent="0.2">
      <c r="A1572" s="111"/>
      <c r="B1572" s="93"/>
    </row>
    <row r="1573" spans="1:2" ht="14.25" x14ac:dyDescent="0.2">
      <c r="A1573" s="111"/>
      <c r="B1573" s="93"/>
    </row>
    <row r="1574" spans="1:2" ht="14.25" x14ac:dyDescent="0.2">
      <c r="A1574" s="111"/>
      <c r="B1574" s="93"/>
    </row>
    <row r="1575" spans="1:2" ht="14.25" x14ac:dyDescent="0.2">
      <c r="A1575" s="111"/>
      <c r="B1575" s="93"/>
    </row>
    <row r="1576" spans="1:2" ht="14.25" x14ac:dyDescent="0.2">
      <c r="A1576" s="111"/>
      <c r="B1576" s="93"/>
    </row>
    <row r="1577" spans="1:2" ht="14.25" x14ac:dyDescent="0.2">
      <c r="A1577" s="111"/>
      <c r="B1577" s="93"/>
    </row>
    <row r="1578" spans="1:2" ht="14.25" x14ac:dyDescent="0.2">
      <c r="A1578" s="111"/>
      <c r="B1578" s="93"/>
    </row>
    <row r="1579" spans="1:2" ht="14.25" x14ac:dyDescent="0.2">
      <c r="A1579" s="111"/>
      <c r="B1579" s="93"/>
    </row>
    <row r="1580" spans="1:2" ht="14.25" x14ac:dyDescent="0.2">
      <c r="A1580" s="111"/>
      <c r="B1580" s="93"/>
    </row>
    <row r="1581" spans="1:2" ht="14.25" x14ac:dyDescent="0.2">
      <c r="A1581" s="111"/>
      <c r="B1581" s="93"/>
    </row>
    <row r="1582" spans="1:2" ht="14.25" x14ac:dyDescent="0.2">
      <c r="A1582" s="111"/>
      <c r="B1582" s="93"/>
    </row>
    <row r="1583" spans="1:2" ht="14.25" x14ac:dyDescent="0.2">
      <c r="A1583" s="111"/>
      <c r="B1583" s="93"/>
    </row>
    <row r="1584" spans="1:2" ht="14.25" x14ac:dyDescent="0.2">
      <c r="A1584" s="111"/>
      <c r="B1584" s="93"/>
    </row>
    <row r="1585" spans="1:2" ht="14.25" x14ac:dyDescent="0.2">
      <c r="A1585" s="111"/>
      <c r="B1585" s="93"/>
    </row>
    <row r="1586" spans="1:2" ht="14.25" x14ac:dyDescent="0.2">
      <c r="A1586" s="111"/>
      <c r="B1586" s="93"/>
    </row>
    <row r="1587" spans="1:2" ht="14.25" x14ac:dyDescent="0.2">
      <c r="A1587" s="111"/>
      <c r="B1587" s="93"/>
    </row>
    <row r="1588" spans="1:2" ht="14.25" x14ac:dyDescent="0.2">
      <c r="A1588" s="111"/>
      <c r="B1588" s="93"/>
    </row>
    <row r="1589" spans="1:2" ht="14.25" x14ac:dyDescent="0.2">
      <c r="A1589" s="111"/>
      <c r="B1589" s="93"/>
    </row>
    <row r="1590" spans="1:2" ht="14.25" x14ac:dyDescent="0.2">
      <c r="A1590" s="111"/>
      <c r="B1590" s="93"/>
    </row>
    <row r="1591" spans="1:2" ht="14.25" x14ac:dyDescent="0.2">
      <c r="A1591" s="111"/>
      <c r="B1591" s="93"/>
    </row>
    <row r="1592" spans="1:2" ht="14.25" x14ac:dyDescent="0.2">
      <c r="A1592" s="111"/>
      <c r="B1592" s="93"/>
    </row>
    <row r="1593" spans="1:2" ht="14.25" x14ac:dyDescent="0.2">
      <c r="A1593" s="111"/>
      <c r="B1593" s="93"/>
    </row>
    <row r="1594" spans="1:2" ht="14.25" x14ac:dyDescent="0.2">
      <c r="A1594" s="111"/>
      <c r="B1594" s="93"/>
    </row>
    <row r="1595" spans="1:2" ht="14.25" x14ac:dyDescent="0.2">
      <c r="A1595" s="111"/>
      <c r="B1595" s="93"/>
    </row>
    <row r="1596" spans="1:2" ht="14.25" x14ac:dyDescent="0.2">
      <c r="A1596" s="111"/>
      <c r="B1596" s="93"/>
    </row>
    <row r="1597" spans="1:2" ht="14.25" x14ac:dyDescent="0.2">
      <c r="A1597" s="111"/>
      <c r="B1597" s="93"/>
    </row>
    <row r="1598" spans="1:2" ht="14.25" x14ac:dyDescent="0.2">
      <c r="A1598" s="111"/>
      <c r="B1598" s="93"/>
    </row>
    <row r="1599" spans="1:2" ht="14.25" x14ac:dyDescent="0.2">
      <c r="A1599" s="111"/>
      <c r="B1599" s="93"/>
    </row>
    <row r="1600" spans="1:2" ht="14.25" x14ac:dyDescent="0.2">
      <c r="A1600" s="111"/>
      <c r="B1600" s="93"/>
    </row>
    <row r="1601" spans="1:2" ht="14.25" x14ac:dyDescent="0.2">
      <c r="A1601" s="111"/>
      <c r="B1601" s="93"/>
    </row>
    <row r="1602" spans="1:2" ht="14.25" x14ac:dyDescent="0.2">
      <c r="A1602" s="111"/>
      <c r="B1602" s="93"/>
    </row>
    <row r="1603" spans="1:2" ht="14.25" x14ac:dyDescent="0.2">
      <c r="A1603" s="111"/>
      <c r="B1603" s="93"/>
    </row>
    <row r="1604" spans="1:2" ht="14.25" x14ac:dyDescent="0.2">
      <c r="A1604" s="111"/>
      <c r="B1604" s="93"/>
    </row>
    <row r="1605" spans="1:2" ht="14.25" x14ac:dyDescent="0.2">
      <c r="A1605" s="111"/>
      <c r="B1605" s="93"/>
    </row>
    <row r="1606" spans="1:2" ht="14.25" x14ac:dyDescent="0.2">
      <c r="A1606" s="111"/>
      <c r="B1606" s="93"/>
    </row>
    <row r="1607" spans="1:2" ht="14.25" x14ac:dyDescent="0.2">
      <c r="A1607" s="111"/>
      <c r="B1607" s="93"/>
    </row>
    <row r="1608" spans="1:2" ht="14.25" x14ac:dyDescent="0.2">
      <c r="A1608" s="111"/>
      <c r="B1608" s="93"/>
    </row>
    <row r="1609" spans="1:2" ht="14.25" x14ac:dyDescent="0.2">
      <c r="A1609" s="111"/>
      <c r="B1609" s="93"/>
    </row>
    <row r="1610" spans="1:2" ht="14.25" x14ac:dyDescent="0.2">
      <c r="A1610" s="111"/>
      <c r="B1610" s="93"/>
    </row>
    <row r="1611" spans="1:2" ht="14.25" x14ac:dyDescent="0.2">
      <c r="A1611" s="111"/>
      <c r="B1611" s="93"/>
    </row>
    <row r="1612" spans="1:2" ht="14.25" x14ac:dyDescent="0.2">
      <c r="A1612" s="111"/>
      <c r="B1612" s="93"/>
    </row>
    <row r="1613" spans="1:2" ht="14.25" x14ac:dyDescent="0.2">
      <c r="A1613" s="111"/>
      <c r="B1613" s="93"/>
    </row>
    <row r="1614" spans="1:2" ht="14.25" x14ac:dyDescent="0.2">
      <c r="A1614" s="111"/>
      <c r="B1614" s="93"/>
    </row>
    <row r="1615" spans="1:2" ht="14.25" x14ac:dyDescent="0.2">
      <c r="A1615" s="111"/>
      <c r="B1615" s="93"/>
    </row>
    <row r="1616" spans="1:2" ht="14.25" x14ac:dyDescent="0.2">
      <c r="A1616" s="111"/>
      <c r="B1616" s="93"/>
    </row>
    <row r="1617" spans="1:2" ht="14.25" x14ac:dyDescent="0.2">
      <c r="A1617" s="111"/>
      <c r="B1617" s="93"/>
    </row>
    <row r="1618" spans="1:2" ht="14.25" x14ac:dyDescent="0.2">
      <c r="A1618" s="111"/>
      <c r="B1618" s="93"/>
    </row>
    <row r="1619" spans="1:2" ht="14.25" x14ac:dyDescent="0.2">
      <c r="A1619" s="111"/>
      <c r="B1619" s="93"/>
    </row>
    <row r="1620" spans="1:2" ht="14.25" x14ac:dyDescent="0.2">
      <c r="A1620" s="111"/>
      <c r="B1620" s="93"/>
    </row>
    <row r="1621" spans="1:2" ht="14.25" x14ac:dyDescent="0.2">
      <c r="A1621" s="111"/>
      <c r="B1621" s="93"/>
    </row>
    <row r="1622" spans="1:2" ht="14.25" x14ac:dyDescent="0.2">
      <c r="A1622" s="111"/>
      <c r="B1622" s="93"/>
    </row>
    <row r="1623" spans="1:2" ht="14.25" x14ac:dyDescent="0.2">
      <c r="A1623" s="111"/>
      <c r="B1623" s="93"/>
    </row>
    <row r="1624" spans="1:2" ht="14.25" x14ac:dyDescent="0.2">
      <c r="A1624" s="111"/>
      <c r="B1624" s="93"/>
    </row>
    <row r="1625" spans="1:2" ht="14.25" x14ac:dyDescent="0.2">
      <c r="A1625" s="111"/>
      <c r="B1625" s="93"/>
    </row>
    <row r="1626" spans="1:2" ht="14.25" x14ac:dyDescent="0.2">
      <c r="A1626" s="111"/>
      <c r="B1626" s="93"/>
    </row>
    <row r="1627" spans="1:2" ht="14.25" x14ac:dyDescent="0.2">
      <c r="A1627" s="111"/>
      <c r="B1627" s="93"/>
    </row>
    <row r="1628" spans="1:2" ht="14.25" x14ac:dyDescent="0.2">
      <c r="A1628" s="111"/>
      <c r="B1628" s="93"/>
    </row>
    <row r="1629" spans="1:2" ht="14.25" x14ac:dyDescent="0.2">
      <c r="A1629" s="111"/>
      <c r="B1629" s="93"/>
    </row>
    <row r="1630" spans="1:2" ht="14.25" x14ac:dyDescent="0.2">
      <c r="A1630" s="111"/>
      <c r="B1630" s="93"/>
    </row>
    <row r="1631" spans="1:2" ht="14.25" x14ac:dyDescent="0.2">
      <c r="A1631" s="111"/>
      <c r="B1631" s="93"/>
    </row>
    <row r="1632" spans="1:2" ht="14.25" x14ac:dyDescent="0.2">
      <c r="A1632" s="111"/>
      <c r="B1632" s="93"/>
    </row>
    <row r="1633" spans="1:2" ht="14.25" x14ac:dyDescent="0.2">
      <c r="A1633" s="111"/>
      <c r="B1633" s="93"/>
    </row>
    <row r="1634" spans="1:2" ht="14.25" x14ac:dyDescent="0.2">
      <c r="A1634" s="111"/>
      <c r="B1634" s="93"/>
    </row>
    <row r="1635" spans="1:2" ht="14.25" x14ac:dyDescent="0.2">
      <c r="A1635" s="111"/>
      <c r="B1635" s="93"/>
    </row>
    <row r="1636" spans="1:2" ht="14.25" x14ac:dyDescent="0.2">
      <c r="A1636" s="111"/>
      <c r="B1636" s="93"/>
    </row>
    <row r="1637" spans="1:2" ht="14.25" x14ac:dyDescent="0.2">
      <c r="A1637" s="111"/>
      <c r="B1637" s="93"/>
    </row>
    <row r="1638" spans="1:2" ht="14.25" x14ac:dyDescent="0.2">
      <c r="A1638" s="111"/>
      <c r="B1638" s="93"/>
    </row>
    <row r="1639" spans="1:2" ht="14.25" x14ac:dyDescent="0.2">
      <c r="A1639" s="111"/>
      <c r="B1639" s="93"/>
    </row>
    <row r="1640" spans="1:2" ht="14.25" x14ac:dyDescent="0.2">
      <c r="A1640" s="111"/>
      <c r="B1640" s="93"/>
    </row>
    <row r="1641" spans="1:2" ht="14.25" x14ac:dyDescent="0.2">
      <c r="A1641" s="111"/>
      <c r="B1641" s="93"/>
    </row>
    <row r="1642" spans="1:2" ht="14.25" x14ac:dyDescent="0.2">
      <c r="A1642" s="111"/>
      <c r="B1642" s="93"/>
    </row>
    <row r="1643" spans="1:2" ht="14.25" x14ac:dyDescent="0.2">
      <c r="A1643" s="111"/>
      <c r="B1643" s="93"/>
    </row>
    <row r="1644" spans="1:2" ht="14.25" x14ac:dyDescent="0.2">
      <c r="A1644" s="111"/>
      <c r="B1644" s="93"/>
    </row>
    <row r="1645" spans="1:2" ht="14.25" x14ac:dyDescent="0.2">
      <c r="A1645" s="111"/>
      <c r="B1645" s="93"/>
    </row>
    <row r="1646" spans="1:2" ht="14.25" x14ac:dyDescent="0.2">
      <c r="A1646" s="111"/>
      <c r="B1646" s="93"/>
    </row>
    <row r="1647" spans="1:2" ht="14.25" x14ac:dyDescent="0.2">
      <c r="A1647" s="111"/>
      <c r="B1647" s="93"/>
    </row>
    <row r="1648" spans="1:2" ht="14.25" x14ac:dyDescent="0.2">
      <c r="A1648" s="111"/>
      <c r="B1648" s="93"/>
    </row>
    <row r="1649" spans="1:2" ht="14.25" x14ac:dyDescent="0.2">
      <c r="A1649" s="111"/>
      <c r="B1649" s="93"/>
    </row>
    <row r="1650" spans="1:2" ht="14.25" x14ac:dyDescent="0.2">
      <c r="A1650" s="111"/>
      <c r="B1650" s="93"/>
    </row>
    <row r="1651" spans="1:2" ht="14.25" x14ac:dyDescent="0.2">
      <c r="A1651" s="111"/>
      <c r="B1651" s="93"/>
    </row>
    <row r="1652" spans="1:2" ht="14.25" x14ac:dyDescent="0.2">
      <c r="A1652" s="111"/>
      <c r="B1652" s="93"/>
    </row>
    <row r="1653" spans="1:2" ht="14.25" x14ac:dyDescent="0.2">
      <c r="A1653" s="111"/>
      <c r="B1653" s="93"/>
    </row>
    <row r="1654" spans="1:2" ht="14.25" x14ac:dyDescent="0.2">
      <c r="A1654" s="111"/>
      <c r="B1654" s="93"/>
    </row>
    <row r="1655" spans="1:2" ht="14.25" x14ac:dyDescent="0.2">
      <c r="A1655" s="111"/>
      <c r="B1655" s="93"/>
    </row>
    <row r="1656" spans="1:2" ht="14.25" x14ac:dyDescent="0.2">
      <c r="A1656" s="111"/>
      <c r="B1656" s="93"/>
    </row>
    <row r="1657" spans="1:2" ht="14.25" x14ac:dyDescent="0.2">
      <c r="A1657" s="111"/>
      <c r="B1657" s="93"/>
    </row>
    <row r="1658" spans="1:2" ht="14.25" x14ac:dyDescent="0.2">
      <c r="A1658" s="111"/>
      <c r="B1658" s="93"/>
    </row>
    <row r="1659" spans="1:2" ht="14.25" x14ac:dyDescent="0.2">
      <c r="A1659" s="111"/>
      <c r="B1659" s="93"/>
    </row>
    <row r="1660" spans="1:2" ht="14.25" x14ac:dyDescent="0.2">
      <c r="A1660" s="111"/>
      <c r="B1660" s="93"/>
    </row>
    <row r="1661" spans="1:2" ht="14.25" x14ac:dyDescent="0.2">
      <c r="A1661" s="111"/>
      <c r="B1661" s="93"/>
    </row>
    <row r="1662" spans="1:2" ht="14.25" x14ac:dyDescent="0.2">
      <c r="A1662" s="111"/>
      <c r="B1662" s="93"/>
    </row>
    <row r="1663" spans="1:2" ht="14.25" x14ac:dyDescent="0.2">
      <c r="A1663" s="111"/>
      <c r="B1663" s="93"/>
    </row>
    <row r="1664" spans="1:2" ht="14.25" x14ac:dyDescent="0.2">
      <c r="A1664" s="111"/>
      <c r="B1664" s="93"/>
    </row>
    <row r="1665" spans="1:2" ht="14.25" x14ac:dyDescent="0.2">
      <c r="A1665" s="111"/>
      <c r="B1665" s="93"/>
    </row>
    <row r="1666" spans="1:2" ht="14.25" x14ac:dyDescent="0.2">
      <c r="A1666" s="111"/>
      <c r="B1666" s="93"/>
    </row>
    <row r="1667" spans="1:2" ht="14.25" x14ac:dyDescent="0.2">
      <c r="A1667" s="111"/>
      <c r="B1667" s="93"/>
    </row>
    <row r="1668" spans="1:2" ht="14.25" x14ac:dyDescent="0.2">
      <c r="A1668" s="111"/>
      <c r="B1668" s="93"/>
    </row>
    <row r="1669" spans="1:2" ht="14.25" x14ac:dyDescent="0.2">
      <c r="A1669" s="111"/>
      <c r="B1669" s="93"/>
    </row>
    <row r="1670" spans="1:2" ht="14.25" x14ac:dyDescent="0.2">
      <c r="A1670" s="111"/>
      <c r="B1670" s="93"/>
    </row>
    <row r="1671" spans="1:2" ht="14.25" x14ac:dyDescent="0.2">
      <c r="A1671" s="111"/>
      <c r="B1671" s="93"/>
    </row>
    <row r="1672" spans="1:2" ht="14.25" x14ac:dyDescent="0.2">
      <c r="A1672" s="111"/>
      <c r="B1672" s="93"/>
    </row>
    <row r="1673" spans="1:2" ht="14.25" x14ac:dyDescent="0.2">
      <c r="A1673" s="111"/>
      <c r="B1673" s="93"/>
    </row>
    <row r="1674" spans="1:2" ht="14.25" x14ac:dyDescent="0.2">
      <c r="A1674" s="111"/>
      <c r="B1674" s="93"/>
    </row>
    <row r="1675" spans="1:2" ht="14.25" x14ac:dyDescent="0.2">
      <c r="A1675" s="111"/>
      <c r="B1675" s="93"/>
    </row>
    <row r="1676" spans="1:2" ht="14.25" x14ac:dyDescent="0.2">
      <c r="A1676" s="111"/>
      <c r="B1676" s="93"/>
    </row>
    <row r="1677" spans="1:2" ht="14.25" x14ac:dyDescent="0.2">
      <c r="A1677" s="111"/>
      <c r="B1677" s="93"/>
    </row>
    <row r="1678" spans="1:2" ht="14.25" x14ac:dyDescent="0.2">
      <c r="A1678" s="111"/>
      <c r="B1678" s="93"/>
    </row>
    <row r="1679" spans="1:2" ht="14.25" x14ac:dyDescent="0.2">
      <c r="A1679" s="111"/>
      <c r="B1679" s="93"/>
    </row>
    <row r="1680" spans="1:2" ht="14.25" x14ac:dyDescent="0.2">
      <c r="A1680" s="111"/>
      <c r="B1680" s="93"/>
    </row>
    <row r="1681" spans="1:2" ht="14.25" x14ac:dyDescent="0.2">
      <c r="A1681" s="111"/>
      <c r="B1681" s="93"/>
    </row>
    <row r="1682" spans="1:2" ht="14.25" x14ac:dyDescent="0.2">
      <c r="A1682" s="111"/>
      <c r="B1682" s="93"/>
    </row>
    <row r="1683" spans="1:2" ht="14.25" x14ac:dyDescent="0.2">
      <c r="A1683" s="111"/>
      <c r="B1683" s="93"/>
    </row>
    <row r="1684" spans="1:2" ht="14.25" x14ac:dyDescent="0.2">
      <c r="A1684" s="111"/>
      <c r="B1684" s="93"/>
    </row>
    <row r="1685" spans="1:2" ht="14.25" x14ac:dyDescent="0.2">
      <c r="A1685" s="111"/>
      <c r="B1685" s="93"/>
    </row>
    <row r="1686" spans="1:2" ht="14.25" x14ac:dyDescent="0.2">
      <c r="A1686" s="111"/>
      <c r="B1686" s="93"/>
    </row>
    <row r="1687" spans="1:2" ht="14.25" x14ac:dyDescent="0.2">
      <c r="A1687" s="111"/>
      <c r="B1687" s="93"/>
    </row>
    <row r="1688" spans="1:2" ht="14.25" x14ac:dyDescent="0.2">
      <c r="A1688" s="111"/>
      <c r="B1688" s="93"/>
    </row>
    <row r="1689" spans="1:2" ht="14.25" x14ac:dyDescent="0.2">
      <c r="A1689" s="111"/>
      <c r="B1689" s="93"/>
    </row>
    <row r="1690" spans="1:2" ht="14.25" x14ac:dyDescent="0.2">
      <c r="A1690" s="111"/>
      <c r="B1690" s="93"/>
    </row>
    <row r="1691" spans="1:2" ht="14.25" x14ac:dyDescent="0.2">
      <c r="A1691" s="111"/>
      <c r="B1691" s="93"/>
    </row>
    <row r="1692" spans="1:2" ht="14.25" x14ac:dyDescent="0.2">
      <c r="A1692" s="111"/>
      <c r="B1692" s="93"/>
    </row>
    <row r="1693" spans="1:2" ht="14.25" x14ac:dyDescent="0.2">
      <c r="A1693" s="111"/>
      <c r="B1693" s="93"/>
    </row>
    <row r="1694" spans="1:2" ht="14.25" x14ac:dyDescent="0.2">
      <c r="A1694" s="111"/>
      <c r="B1694" s="93"/>
    </row>
  </sheetData>
  <sheetProtection password="94E0" sheet="1" formatCells="0" formatColumns="0" formatRows="0" insertColumns="0" insertRows="0" insertHyperlinks="0" deleteColumns="0" deleteRows="0" sort="0" autoFilter="0" pivotTables="0"/>
  <mergeCells count="29">
    <mergeCell ref="C31:J31"/>
    <mergeCell ref="C38:J38"/>
    <mergeCell ref="C40:J40"/>
    <mergeCell ref="C34:J34"/>
    <mergeCell ref="C35:J35"/>
    <mergeCell ref="C36:J36"/>
    <mergeCell ref="C32:J32"/>
    <mergeCell ref="C33:J33"/>
    <mergeCell ref="C30:J30"/>
    <mergeCell ref="C21:J21"/>
    <mergeCell ref="C22:J22"/>
    <mergeCell ref="C25:J25"/>
    <mergeCell ref="C27:J27"/>
    <mergeCell ref="C28:J28"/>
    <mergeCell ref="A6:J6"/>
    <mergeCell ref="A23:B23"/>
    <mergeCell ref="A5:J5"/>
    <mergeCell ref="H2:I2"/>
    <mergeCell ref="H3:I3"/>
    <mergeCell ref="H4:I4"/>
    <mergeCell ref="C19:J19"/>
    <mergeCell ref="C16:J16"/>
    <mergeCell ref="C10:J10"/>
    <mergeCell ref="C12:J12"/>
    <mergeCell ref="C15:J15"/>
    <mergeCell ref="C14:J14"/>
    <mergeCell ref="C8:J8"/>
    <mergeCell ref="C20:J20"/>
    <mergeCell ref="C17:J17"/>
  </mergeCells>
  <phoneticPr fontId="0" type="noConversion"/>
  <printOptions horizontalCentered="1"/>
  <pageMargins left="0.4" right="0.33" top="0.65" bottom="0.63" header="0.28000000000000003" footer="0.16"/>
  <pageSetup scale="59" orientation="portrait" r:id="rId1"/>
  <headerFooter alignWithMargins="0">
    <oddFooter xml:space="preserve">&amp;R
</oddFooter>
  </headerFooter>
  <ignoredErrors>
    <ignoredError sqref="A7:B7 A35:B41 A14:B15 A9:B10 A16:B16 A8:B8 A11:B11 A13:B13 A12:B12 A17:B18 A20:B25 A19:B19 A26:B26 A29:B30 A27:B28 A31:B34"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EF164"/>
  <sheetViews>
    <sheetView topLeftCell="A5" zoomScale="75" zoomScaleNormal="75" workbookViewId="0">
      <pane xSplit="4" topLeftCell="E1" activePane="topRight" state="frozen"/>
      <selection activeCell="K23" sqref="K23"/>
      <selection pane="topRight" activeCell="AO11" sqref="AO11"/>
    </sheetView>
  </sheetViews>
  <sheetFormatPr defaultRowHeight="12.75" x14ac:dyDescent="0.2"/>
  <cols>
    <col min="1" max="1" width="54" customWidth="1"/>
    <col min="2" max="2" width="6.5703125" customWidth="1"/>
    <col min="3" max="3" width="12.140625" customWidth="1"/>
    <col min="4" max="4" width="13" customWidth="1"/>
    <col min="5" max="128" width="2.140625" style="40" customWidth="1"/>
    <col min="129" max="136" width="9.140625" style="120"/>
    <col min="137" max="16384" width="9.140625" style="37"/>
  </cols>
  <sheetData>
    <row r="1" spans="1:136" s="75" customFormat="1" ht="24" customHeight="1" x14ac:dyDescent="0.2">
      <c r="A1" s="579" t="s">
        <v>176</v>
      </c>
      <c r="B1" s="387"/>
      <c r="C1" s="389"/>
      <c r="D1" s="491" t="str">
        <f>'SCC List'!A2</f>
        <v>(Rev.21, June 2019)</v>
      </c>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3"/>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c r="BO1" s="282"/>
      <c r="BP1" s="282"/>
      <c r="BQ1" s="282"/>
      <c r="BR1" s="282"/>
      <c r="BS1" s="282"/>
      <c r="BT1" s="282"/>
      <c r="BU1" s="282"/>
      <c r="BV1" s="282"/>
      <c r="BW1" s="282"/>
      <c r="BX1" s="282"/>
      <c r="BY1" s="282"/>
      <c r="BZ1" s="282"/>
      <c r="CA1" s="282"/>
      <c r="CB1" s="282"/>
      <c r="CC1" s="282"/>
      <c r="CD1" s="282"/>
      <c r="CE1" s="282"/>
      <c r="CF1" s="282"/>
      <c r="CG1" s="282"/>
      <c r="CH1" s="282"/>
      <c r="CI1" s="282"/>
      <c r="CJ1" s="282"/>
      <c r="CK1" s="282"/>
      <c r="CL1" s="282"/>
      <c r="CM1" s="282"/>
      <c r="CN1" s="282"/>
      <c r="CO1" s="282"/>
      <c r="CP1" s="282"/>
      <c r="CQ1" s="282"/>
      <c r="CR1" s="282"/>
      <c r="CS1" s="282"/>
      <c r="CT1" s="282"/>
      <c r="CU1" s="282"/>
      <c r="CV1" s="282"/>
      <c r="CW1" s="282"/>
      <c r="CX1" s="282"/>
      <c r="CY1" s="282"/>
      <c r="CZ1" s="282"/>
      <c r="DA1" s="282"/>
      <c r="DB1" s="282"/>
      <c r="DC1" s="282"/>
      <c r="DD1" s="282"/>
      <c r="DE1" s="282"/>
      <c r="DF1" s="282"/>
      <c r="DG1" s="282"/>
      <c r="DH1" s="282"/>
      <c r="DI1" s="282"/>
      <c r="DJ1" s="282"/>
      <c r="DK1" s="282"/>
      <c r="DL1" s="282"/>
      <c r="DM1" s="282"/>
      <c r="DN1" s="282"/>
      <c r="DO1" s="282"/>
      <c r="DP1" s="282"/>
      <c r="DQ1" s="282"/>
      <c r="DR1" s="282"/>
      <c r="DS1" s="282"/>
      <c r="DT1" s="282"/>
      <c r="DU1" s="282"/>
      <c r="DV1" s="282"/>
      <c r="DW1" s="282"/>
      <c r="DX1" s="284"/>
      <c r="DY1" s="188"/>
      <c r="DZ1" s="188"/>
      <c r="EA1" s="188"/>
      <c r="EB1" s="188"/>
      <c r="EC1" s="188"/>
      <c r="ED1" s="188"/>
      <c r="EE1" s="188"/>
      <c r="EF1" s="188"/>
    </row>
    <row r="2" spans="1:136" s="74" customFormat="1" ht="24" customHeight="1" x14ac:dyDescent="0.2">
      <c r="A2" s="580" t="str">
        <f>'Build Main'!A2</f>
        <v>Port Authority Allegheny County / City of Pittsburgh</v>
      </c>
      <c r="B2" s="879" t="s">
        <v>58</v>
      </c>
      <c r="C2" s="880"/>
      <c r="D2" s="496">
        <f ca="1">'Build Main'!J2</f>
        <v>43740.547372800924</v>
      </c>
      <c r="E2" s="285"/>
      <c r="F2" s="285"/>
      <c r="G2" s="285"/>
      <c r="H2" s="285"/>
      <c r="I2" s="285"/>
      <c r="J2" s="285"/>
      <c r="K2" s="285"/>
      <c r="L2" s="285"/>
      <c r="M2" s="285"/>
      <c r="N2" s="285"/>
      <c r="O2" s="286"/>
      <c r="P2" s="189"/>
      <c r="Q2" s="285"/>
      <c r="R2" s="285"/>
      <c r="S2" s="285"/>
      <c r="T2" s="285"/>
      <c r="U2" s="285"/>
      <c r="V2" s="285"/>
      <c r="W2" s="285"/>
      <c r="X2" s="285"/>
      <c r="Y2" s="285"/>
      <c r="Z2" s="285"/>
      <c r="AA2" s="286"/>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c r="BT2" s="189"/>
      <c r="BU2" s="189"/>
      <c r="BV2" s="189"/>
      <c r="BW2" s="189"/>
      <c r="BX2" s="189"/>
      <c r="BY2" s="189"/>
      <c r="BZ2" s="189"/>
      <c r="CA2" s="189"/>
      <c r="CB2" s="189"/>
      <c r="CC2" s="189"/>
      <c r="CD2" s="189"/>
      <c r="CE2" s="189"/>
      <c r="CF2" s="189"/>
      <c r="CG2" s="189"/>
      <c r="CH2" s="189"/>
      <c r="CI2" s="189"/>
      <c r="CJ2" s="189"/>
      <c r="CK2" s="189"/>
      <c r="CL2" s="189"/>
      <c r="CM2" s="189"/>
      <c r="CN2" s="189"/>
      <c r="CO2" s="189"/>
      <c r="CP2" s="189"/>
      <c r="CQ2" s="189"/>
      <c r="CR2" s="189"/>
      <c r="CS2" s="189"/>
      <c r="CT2" s="189"/>
      <c r="CU2" s="189"/>
      <c r="CV2" s="189"/>
      <c r="CW2" s="189"/>
      <c r="CX2" s="189"/>
      <c r="CY2" s="189"/>
      <c r="CZ2" s="189"/>
      <c r="DA2" s="189"/>
      <c r="DB2" s="189"/>
      <c r="DC2" s="189"/>
      <c r="DD2" s="189"/>
      <c r="DE2" s="189"/>
      <c r="DF2" s="189"/>
      <c r="DG2" s="189"/>
      <c r="DH2" s="189"/>
      <c r="DI2" s="189"/>
      <c r="DJ2" s="189"/>
      <c r="DK2" s="189"/>
      <c r="DL2" s="189"/>
      <c r="DM2" s="189"/>
      <c r="DN2" s="189"/>
      <c r="DO2" s="189"/>
      <c r="DP2" s="189"/>
      <c r="DQ2" s="189"/>
      <c r="DR2" s="189"/>
      <c r="DS2" s="189"/>
      <c r="DT2" s="189"/>
      <c r="DU2" s="189"/>
      <c r="DV2" s="189"/>
      <c r="DW2" s="189"/>
      <c r="DX2" s="287"/>
      <c r="DY2" s="189"/>
      <c r="DZ2" s="189"/>
      <c r="EA2" s="189"/>
      <c r="EB2" s="189"/>
      <c r="EC2" s="189"/>
      <c r="ED2" s="189"/>
      <c r="EE2" s="189"/>
      <c r="EF2" s="189"/>
    </row>
    <row r="3" spans="1:136" s="74" customFormat="1" ht="24" customHeight="1" x14ac:dyDescent="0.2">
      <c r="A3" s="580" t="str">
        <f>'Build Main'!A3</f>
        <v>Pittsburgh BRT</v>
      </c>
      <c r="B3" s="881" t="s">
        <v>170</v>
      </c>
      <c r="C3" s="882"/>
      <c r="D3" s="498">
        <f>'Build Main'!J3</f>
        <v>2019</v>
      </c>
      <c r="E3" s="188"/>
      <c r="F3" s="188"/>
      <c r="G3" s="188"/>
      <c r="H3" s="188"/>
      <c r="I3" s="188"/>
      <c r="J3" s="188"/>
      <c r="K3" s="188"/>
      <c r="L3" s="188"/>
      <c r="M3" s="188"/>
      <c r="N3" s="188"/>
      <c r="O3" s="288"/>
      <c r="P3" s="189"/>
      <c r="Q3" s="188"/>
      <c r="R3" s="188"/>
      <c r="S3" s="188"/>
      <c r="T3" s="188"/>
      <c r="U3" s="188"/>
      <c r="V3" s="188"/>
      <c r="W3" s="188"/>
      <c r="X3" s="188"/>
      <c r="Y3" s="188"/>
      <c r="Z3" s="188"/>
      <c r="AA3" s="288"/>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89"/>
      <c r="DN3" s="189"/>
      <c r="DO3" s="189"/>
      <c r="DP3" s="189"/>
      <c r="DQ3" s="189"/>
      <c r="DR3" s="189"/>
      <c r="DS3" s="189"/>
      <c r="DT3" s="189"/>
      <c r="DU3" s="189"/>
      <c r="DV3" s="189"/>
      <c r="DW3" s="189"/>
      <c r="DX3" s="287"/>
      <c r="DY3" s="189"/>
      <c r="DZ3" s="189"/>
      <c r="EA3" s="189"/>
      <c r="EB3" s="189"/>
      <c r="EC3" s="189"/>
      <c r="ED3" s="189"/>
      <c r="EE3" s="189"/>
      <c r="EF3" s="189"/>
    </row>
    <row r="4" spans="1:136" s="74" customFormat="1" ht="24" customHeight="1" x14ac:dyDescent="0.2">
      <c r="A4" s="581" t="str">
        <f>'Build Main'!A4</f>
        <v>Engineering - 60% VE Estimate</v>
      </c>
      <c r="B4" s="883" t="s">
        <v>59</v>
      </c>
      <c r="C4" s="884"/>
      <c r="D4" s="503">
        <f>'Build Main'!J4</f>
        <v>2024</v>
      </c>
      <c r="E4" s="281"/>
      <c r="F4" s="281"/>
      <c r="G4" s="281"/>
      <c r="H4" s="281"/>
      <c r="I4" s="281"/>
      <c r="J4" s="281"/>
      <c r="K4" s="281"/>
      <c r="L4" s="281"/>
      <c r="M4" s="281"/>
      <c r="N4" s="281"/>
      <c r="O4" s="289"/>
      <c r="P4" s="290"/>
      <c r="Q4" s="281"/>
      <c r="R4" s="281"/>
      <c r="S4" s="281"/>
      <c r="T4" s="281"/>
      <c r="U4" s="281"/>
      <c r="V4" s="281"/>
      <c r="W4" s="281"/>
      <c r="X4" s="281"/>
      <c r="Y4" s="281"/>
      <c r="Z4" s="281"/>
      <c r="AA4" s="289"/>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c r="BZ4" s="290"/>
      <c r="CA4" s="290"/>
      <c r="CB4" s="290"/>
      <c r="CC4" s="290"/>
      <c r="CD4" s="290"/>
      <c r="CE4" s="290"/>
      <c r="CF4" s="290"/>
      <c r="CG4" s="290"/>
      <c r="CH4" s="290"/>
      <c r="CI4" s="290"/>
      <c r="CJ4" s="290"/>
      <c r="CK4" s="290"/>
      <c r="CL4" s="290"/>
      <c r="CM4" s="290"/>
      <c r="CN4" s="290"/>
      <c r="CO4" s="290"/>
      <c r="CP4" s="290"/>
      <c r="CQ4" s="290"/>
      <c r="CR4" s="290"/>
      <c r="CS4" s="290"/>
      <c r="CT4" s="290"/>
      <c r="CU4" s="290"/>
      <c r="CV4" s="290"/>
      <c r="CW4" s="290"/>
      <c r="CX4" s="290"/>
      <c r="CY4" s="290"/>
      <c r="CZ4" s="290"/>
      <c r="DA4" s="290"/>
      <c r="DB4" s="290"/>
      <c r="DC4" s="290"/>
      <c r="DD4" s="290"/>
      <c r="DE4" s="290"/>
      <c r="DF4" s="290"/>
      <c r="DG4" s="290"/>
      <c r="DH4" s="290"/>
      <c r="DI4" s="290"/>
      <c r="DJ4" s="290"/>
      <c r="DK4" s="290"/>
      <c r="DL4" s="290"/>
      <c r="DM4" s="290"/>
      <c r="DN4" s="290"/>
      <c r="DO4" s="290"/>
      <c r="DP4" s="290"/>
      <c r="DQ4" s="290"/>
      <c r="DR4" s="290"/>
      <c r="DS4" s="290"/>
      <c r="DT4" s="290"/>
      <c r="DU4" s="290"/>
      <c r="DV4" s="290"/>
      <c r="DW4" s="290"/>
      <c r="DX4" s="291"/>
      <c r="DY4" s="189"/>
      <c r="DZ4" s="189"/>
      <c r="EA4" s="189"/>
      <c r="EB4" s="189"/>
      <c r="EC4" s="189"/>
      <c r="ED4" s="189"/>
      <c r="EE4" s="189"/>
      <c r="EF4" s="189"/>
    </row>
    <row r="5" spans="1:136" s="33" customFormat="1" ht="6" customHeight="1" thickBot="1" x14ac:dyDescent="0.25">
      <c r="A5" s="56"/>
      <c r="B5" s="55"/>
      <c r="C5" s="55"/>
      <c r="D5" s="55"/>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56"/>
      <c r="BM5" s="143"/>
      <c r="BN5" s="143"/>
      <c r="BO5" s="143"/>
      <c r="BP5" s="143"/>
      <c r="BQ5" s="143"/>
      <c r="BR5" s="143"/>
      <c r="BS5" s="143"/>
      <c r="BT5" s="156"/>
      <c r="BU5" s="143"/>
      <c r="BV5" s="143"/>
      <c r="BW5" s="143"/>
      <c r="BX5" s="143"/>
      <c r="BY5" s="143"/>
      <c r="BZ5" s="143"/>
      <c r="CA5" s="143"/>
      <c r="CB5" s="156"/>
      <c r="CC5" s="143"/>
      <c r="CD5" s="143"/>
      <c r="CE5" s="143"/>
      <c r="CF5" s="143"/>
      <c r="CG5" s="143"/>
      <c r="CH5" s="143"/>
      <c r="CI5" s="143"/>
      <c r="CJ5" s="156"/>
      <c r="CK5" s="143"/>
      <c r="CL5" s="143"/>
      <c r="CM5" s="143"/>
      <c r="CN5" s="143"/>
      <c r="CO5" s="143"/>
      <c r="CP5" s="143"/>
      <c r="CQ5" s="143"/>
      <c r="CR5" s="156"/>
      <c r="CS5" s="143"/>
      <c r="CT5" s="143"/>
      <c r="CU5" s="143"/>
      <c r="CV5" s="143"/>
      <c r="CW5" s="143"/>
      <c r="CX5" s="143"/>
      <c r="CY5" s="143"/>
      <c r="CZ5" s="156"/>
      <c r="DA5" s="143"/>
      <c r="DB5" s="143"/>
      <c r="DC5" s="143"/>
      <c r="DD5" s="156"/>
      <c r="DE5" s="143"/>
      <c r="DF5" s="143"/>
      <c r="DG5" s="143"/>
      <c r="DH5" s="143"/>
      <c r="DI5" s="143"/>
      <c r="DJ5" s="143"/>
      <c r="DK5" s="143"/>
      <c r="DL5" s="156"/>
      <c r="DM5" s="143"/>
      <c r="DN5" s="143"/>
      <c r="DO5" s="143"/>
      <c r="DP5" s="156"/>
      <c r="DQ5" s="143"/>
      <c r="DR5" s="143"/>
      <c r="DS5" s="143"/>
      <c r="DT5" s="143"/>
      <c r="DU5" s="143"/>
      <c r="DV5" s="143"/>
      <c r="DW5" s="143"/>
      <c r="DX5" s="156"/>
    </row>
    <row r="6" spans="1:136" ht="63.75" customHeight="1" x14ac:dyDescent="0.2">
      <c r="A6" s="924" t="s">
        <v>2</v>
      </c>
      <c r="B6" s="925"/>
      <c r="C6" s="582" t="s">
        <v>166</v>
      </c>
      <c r="D6" s="583" t="s">
        <v>202</v>
      </c>
      <c r="E6" s="921">
        <v>2006</v>
      </c>
      <c r="F6" s="922"/>
      <c r="G6" s="922"/>
      <c r="H6" s="923"/>
      <c r="I6" s="921">
        <f>SUM(E6+1)</f>
        <v>2007</v>
      </c>
      <c r="J6" s="922"/>
      <c r="K6" s="922"/>
      <c r="L6" s="923"/>
      <c r="M6" s="921">
        <f>SUM(I6+1)</f>
        <v>2008</v>
      </c>
      <c r="N6" s="922"/>
      <c r="O6" s="922"/>
      <c r="P6" s="923"/>
      <c r="Q6" s="921">
        <f>SUM(M6+1)</f>
        <v>2009</v>
      </c>
      <c r="R6" s="922"/>
      <c r="S6" s="922"/>
      <c r="T6" s="923"/>
      <c r="U6" s="921">
        <f>SUM(Q6+1)</f>
        <v>2010</v>
      </c>
      <c r="V6" s="922"/>
      <c r="W6" s="922"/>
      <c r="X6" s="923"/>
      <c r="Y6" s="921">
        <f>SUM(U6+1)</f>
        <v>2011</v>
      </c>
      <c r="Z6" s="922"/>
      <c r="AA6" s="922"/>
      <c r="AB6" s="923"/>
      <c r="AC6" s="921">
        <f>SUM(Y6+1)</f>
        <v>2012</v>
      </c>
      <c r="AD6" s="922"/>
      <c r="AE6" s="922"/>
      <c r="AF6" s="923"/>
      <c r="AG6" s="921">
        <f>SUM(AC6+1)</f>
        <v>2013</v>
      </c>
      <c r="AH6" s="922"/>
      <c r="AI6" s="922"/>
      <c r="AJ6" s="923"/>
      <c r="AK6" s="921">
        <f>SUM(AG6+1)</f>
        <v>2014</v>
      </c>
      <c r="AL6" s="922"/>
      <c r="AM6" s="922"/>
      <c r="AN6" s="923"/>
      <c r="AO6" s="921">
        <f>SUM(AK6+1)</f>
        <v>2015</v>
      </c>
      <c r="AP6" s="922"/>
      <c r="AQ6" s="922"/>
      <c r="AR6" s="923"/>
      <c r="AS6" s="921">
        <f>SUM(AO6+1)</f>
        <v>2016</v>
      </c>
      <c r="AT6" s="922"/>
      <c r="AU6" s="922"/>
      <c r="AV6" s="923"/>
      <c r="AW6" s="921">
        <f>SUM(AS6+1)</f>
        <v>2017</v>
      </c>
      <c r="AX6" s="922"/>
      <c r="AY6" s="922"/>
      <c r="AZ6" s="923"/>
      <c r="BA6" s="921">
        <f>SUM(AW6+1)</f>
        <v>2018</v>
      </c>
      <c r="BB6" s="922"/>
      <c r="BC6" s="922"/>
      <c r="BD6" s="923"/>
      <c r="BE6" s="921">
        <f>SUM(BA6+1)</f>
        <v>2019</v>
      </c>
      <c r="BF6" s="922"/>
      <c r="BG6" s="922"/>
      <c r="BH6" s="923"/>
      <c r="BI6" s="921">
        <f>SUM(BE6+1)</f>
        <v>2020</v>
      </c>
      <c r="BJ6" s="922"/>
      <c r="BK6" s="922"/>
      <c r="BL6" s="923"/>
      <c r="BM6" s="921">
        <f>SUM(BI6+1)</f>
        <v>2021</v>
      </c>
      <c r="BN6" s="922"/>
      <c r="BO6" s="922"/>
      <c r="BP6" s="923"/>
      <c r="BQ6" s="921">
        <f>SUM(BM6+1)</f>
        <v>2022</v>
      </c>
      <c r="BR6" s="922"/>
      <c r="BS6" s="922"/>
      <c r="BT6" s="923"/>
      <c r="BU6" s="921">
        <f>SUM(BQ6+1)</f>
        <v>2023</v>
      </c>
      <c r="BV6" s="922"/>
      <c r="BW6" s="922"/>
      <c r="BX6" s="923"/>
      <c r="BY6" s="921">
        <f>SUM(BU6+1)</f>
        <v>2024</v>
      </c>
      <c r="BZ6" s="922"/>
      <c r="CA6" s="922"/>
      <c r="CB6" s="923"/>
      <c r="CC6" s="921">
        <f>SUM(BY6+1)</f>
        <v>2025</v>
      </c>
      <c r="CD6" s="922"/>
      <c r="CE6" s="922"/>
      <c r="CF6" s="923"/>
      <c r="CG6" s="921">
        <f>SUM(CC6+1)</f>
        <v>2026</v>
      </c>
      <c r="CH6" s="922"/>
      <c r="CI6" s="922"/>
      <c r="CJ6" s="923"/>
      <c r="CK6" s="921">
        <f>SUM(CG6+1)</f>
        <v>2027</v>
      </c>
      <c r="CL6" s="922"/>
      <c r="CM6" s="922"/>
      <c r="CN6" s="923"/>
      <c r="CO6" s="921">
        <f>SUM(CK6+1)</f>
        <v>2028</v>
      </c>
      <c r="CP6" s="922"/>
      <c r="CQ6" s="922"/>
      <c r="CR6" s="923"/>
      <c r="CS6" s="921">
        <f>SUM(CO6+1)</f>
        <v>2029</v>
      </c>
      <c r="CT6" s="922"/>
      <c r="CU6" s="922"/>
      <c r="CV6" s="923"/>
      <c r="CW6" s="921">
        <f>SUM(CS6+1)</f>
        <v>2030</v>
      </c>
      <c r="CX6" s="922"/>
      <c r="CY6" s="922"/>
      <c r="CZ6" s="923"/>
      <c r="DA6" s="921">
        <f>SUM(CW6+1)</f>
        <v>2031</v>
      </c>
      <c r="DB6" s="922"/>
      <c r="DC6" s="922"/>
      <c r="DD6" s="923"/>
      <c r="DE6" s="921">
        <f>SUM(DA6+1)</f>
        <v>2032</v>
      </c>
      <c r="DF6" s="922"/>
      <c r="DG6" s="922"/>
      <c r="DH6" s="923"/>
      <c r="DI6" s="921">
        <f>SUM(DE6+1)</f>
        <v>2033</v>
      </c>
      <c r="DJ6" s="922"/>
      <c r="DK6" s="922"/>
      <c r="DL6" s="923"/>
      <c r="DM6" s="921">
        <f>SUM(DI6+1)</f>
        <v>2034</v>
      </c>
      <c r="DN6" s="922"/>
      <c r="DO6" s="922"/>
      <c r="DP6" s="923"/>
      <c r="DQ6" s="921">
        <f>SUM(DM6+1)</f>
        <v>2035</v>
      </c>
      <c r="DR6" s="922"/>
      <c r="DS6" s="922"/>
      <c r="DT6" s="923"/>
      <c r="DU6" s="921">
        <f>SUM(DQ6+1)</f>
        <v>2036</v>
      </c>
      <c r="DV6" s="922"/>
      <c r="DW6" s="922"/>
      <c r="DX6" s="923"/>
    </row>
    <row r="7" spans="1:136" s="159" customFormat="1" ht="23.25" customHeight="1" x14ac:dyDescent="0.2">
      <c r="A7" s="926" t="s">
        <v>32</v>
      </c>
      <c r="B7" s="927"/>
      <c r="C7" s="798">
        <v>44285</v>
      </c>
      <c r="D7" s="798">
        <v>45499</v>
      </c>
      <c r="E7" s="160"/>
      <c r="F7" s="161"/>
      <c r="G7" s="161"/>
      <c r="H7" s="162"/>
      <c r="I7" s="160"/>
      <c r="J7" s="161"/>
      <c r="K7" s="161"/>
      <c r="L7" s="162"/>
      <c r="M7" s="179"/>
      <c r="N7" s="177"/>
      <c r="O7" s="177"/>
      <c r="P7" s="180"/>
      <c r="Q7" s="160"/>
      <c r="R7" s="161"/>
      <c r="S7" s="161"/>
      <c r="T7" s="162"/>
      <c r="U7" s="160"/>
      <c r="V7" s="161"/>
      <c r="W7" s="161"/>
      <c r="X7" s="162"/>
      <c r="Y7" s="179"/>
      <c r="Z7" s="177"/>
      <c r="AA7" s="177"/>
      <c r="AB7" s="178"/>
      <c r="AC7" s="179"/>
      <c r="AD7" s="177"/>
      <c r="AE7" s="177"/>
      <c r="AF7" s="178"/>
      <c r="AG7" s="179"/>
      <c r="AH7" s="177"/>
      <c r="AI7" s="177"/>
      <c r="AJ7" s="178"/>
      <c r="AK7" s="179"/>
      <c r="AL7" s="177"/>
      <c r="AM7" s="177"/>
      <c r="AN7" s="178"/>
      <c r="AO7" s="179"/>
      <c r="AP7" s="177"/>
      <c r="AQ7" s="177"/>
      <c r="AR7" s="178"/>
      <c r="AS7" s="179"/>
      <c r="AT7" s="177"/>
      <c r="AU7" s="177"/>
      <c r="AV7" s="178"/>
      <c r="AW7" s="179"/>
      <c r="AX7" s="177"/>
      <c r="AY7" s="177"/>
      <c r="AZ7" s="178"/>
      <c r="BA7" s="179"/>
      <c r="BB7" s="177"/>
      <c r="BC7" s="177"/>
      <c r="BD7" s="178"/>
      <c r="BE7" s="179"/>
      <c r="BF7" s="177"/>
      <c r="BG7" s="177"/>
      <c r="BH7" s="178"/>
      <c r="BI7" s="179"/>
      <c r="BJ7" s="177"/>
      <c r="BK7" s="177"/>
      <c r="BL7" s="178"/>
      <c r="BM7" s="179"/>
      <c r="BN7" s="825"/>
      <c r="BO7" s="825"/>
      <c r="BP7" s="826"/>
      <c r="BQ7" s="827"/>
      <c r="BR7" s="825"/>
      <c r="BS7" s="825"/>
      <c r="BT7" s="826"/>
      <c r="BU7" s="827"/>
      <c r="BV7" s="825"/>
      <c r="BW7" s="825"/>
      <c r="BX7" s="826"/>
      <c r="BY7" s="827"/>
      <c r="BZ7" s="825"/>
      <c r="CA7" s="177"/>
      <c r="CB7" s="178"/>
      <c r="CC7" s="179"/>
      <c r="CD7" s="177"/>
      <c r="CE7" s="177"/>
      <c r="CF7" s="178"/>
      <c r="CG7" s="179"/>
      <c r="CH7" s="177"/>
      <c r="CI7" s="177"/>
      <c r="CJ7" s="178"/>
      <c r="CK7" s="179"/>
      <c r="CL7" s="177"/>
      <c r="CM7" s="177"/>
      <c r="CN7" s="178"/>
      <c r="CO7" s="176"/>
      <c r="CP7" s="177"/>
      <c r="CQ7" s="177"/>
      <c r="CR7" s="178"/>
      <c r="CS7" s="176"/>
      <c r="CT7" s="177"/>
      <c r="CU7" s="177"/>
      <c r="CV7" s="178"/>
      <c r="CW7" s="176"/>
      <c r="CX7" s="177"/>
      <c r="CY7" s="177"/>
      <c r="CZ7" s="178"/>
      <c r="DA7" s="176"/>
      <c r="DB7" s="177"/>
      <c r="DC7" s="177"/>
      <c r="DD7" s="178"/>
      <c r="DE7" s="176"/>
      <c r="DF7" s="177"/>
      <c r="DG7" s="177"/>
      <c r="DH7" s="178"/>
      <c r="DI7" s="176"/>
      <c r="DJ7" s="177"/>
      <c r="DK7" s="177"/>
      <c r="DL7" s="178"/>
      <c r="DM7" s="176"/>
      <c r="DN7" s="177"/>
      <c r="DO7" s="177"/>
      <c r="DP7" s="178"/>
      <c r="DQ7" s="176"/>
      <c r="DR7" s="177"/>
      <c r="DS7" s="177"/>
      <c r="DT7" s="178"/>
      <c r="DU7" s="176"/>
      <c r="DV7" s="177"/>
      <c r="DW7" s="177"/>
      <c r="DX7" s="177"/>
      <c r="DY7" s="117"/>
      <c r="DZ7" s="117"/>
      <c r="EA7" s="117"/>
      <c r="EB7" s="117"/>
      <c r="EC7" s="117"/>
      <c r="ED7" s="117"/>
      <c r="EE7" s="117"/>
      <c r="EF7" s="117"/>
    </row>
    <row r="8" spans="1:136" s="159" customFormat="1" ht="23.25" customHeight="1" x14ac:dyDescent="0.2">
      <c r="A8" s="928" t="s">
        <v>33</v>
      </c>
      <c r="B8" s="929"/>
      <c r="C8" s="798">
        <v>44285</v>
      </c>
      <c r="D8" s="798">
        <v>45499</v>
      </c>
      <c r="E8" s="160"/>
      <c r="F8" s="161"/>
      <c r="G8" s="161"/>
      <c r="H8" s="162"/>
      <c r="I8" s="160"/>
      <c r="J8" s="161"/>
      <c r="K8" s="161"/>
      <c r="L8" s="162"/>
      <c r="M8" s="163"/>
      <c r="N8" s="164"/>
      <c r="O8" s="164"/>
      <c r="P8" s="165"/>
      <c r="Q8" s="160"/>
      <c r="R8" s="161"/>
      <c r="S8" s="161"/>
      <c r="T8" s="162"/>
      <c r="U8" s="160"/>
      <c r="V8" s="161"/>
      <c r="W8" s="161"/>
      <c r="X8" s="162"/>
      <c r="Y8" s="163"/>
      <c r="Z8" s="164"/>
      <c r="AA8" s="164"/>
      <c r="AB8" s="167"/>
      <c r="AC8" s="163"/>
      <c r="AD8" s="164"/>
      <c r="AE8" s="164"/>
      <c r="AF8" s="167"/>
      <c r="AG8" s="163"/>
      <c r="AH8" s="164"/>
      <c r="AI8" s="164"/>
      <c r="AJ8" s="167"/>
      <c r="AK8" s="163"/>
      <c r="AL8" s="164"/>
      <c r="AM8" s="164"/>
      <c r="AN8" s="167"/>
      <c r="AO8" s="163"/>
      <c r="AP8" s="164"/>
      <c r="AQ8" s="164"/>
      <c r="AR8" s="167"/>
      <c r="AS8" s="163"/>
      <c r="AT8" s="164"/>
      <c r="AU8" s="164"/>
      <c r="AV8" s="167"/>
      <c r="AW8" s="163"/>
      <c r="AX8" s="164"/>
      <c r="AY8" s="164"/>
      <c r="AZ8" s="167"/>
      <c r="BA8" s="163"/>
      <c r="BB8" s="164"/>
      <c r="BC8" s="164"/>
      <c r="BD8" s="167"/>
      <c r="BE8" s="163"/>
      <c r="BF8" s="164"/>
      <c r="BG8" s="164"/>
      <c r="BH8" s="167"/>
      <c r="BI8" s="163"/>
      <c r="BJ8" s="164"/>
      <c r="BK8" s="164"/>
      <c r="BL8" s="167"/>
      <c r="BM8" s="163"/>
      <c r="BN8" s="828"/>
      <c r="BO8" s="828"/>
      <c r="BP8" s="829"/>
      <c r="BQ8" s="830"/>
      <c r="BR8" s="828"/>
      <c r="BS8" s="828"/>
      <c r="BT8" s="829"/>
      <c r="BU8" s="830"/>
      <c r="BV8" s="828"/>
      <c r="BW8" s="828"/>
      <c r="BX8" s="829"/>
      <c r="BY8" s="830"/>
      <c r="BZ8" s="828"/>
      <c r="CA8" s="164"/>
      <c r="CB8" s="167"/>
      <c r="CC8" s="163"/>
      <c r="CD8" s="164"/>
      <c r="CE8" s="164"/>
      <c r="CF8" s="167"/>
      <c r="CG8" s="163"/>
      <c r="CH8" s="164"/>
      <c r="CI8" s="164"/>
      <c r="CJ8" s="167"/>
      <c r="CK8" s="163"/>
      <c r="CL8" s="164"/>
      <c r="CM8" s="164"/>
      <c r="CN8" s="167"/>
      <c r="CO8" s="166"/>
      <c r="CP8" s="164"/>
      <c r="CQ8" s="164"/>
      <c r="CR8" s="167"/>
      <c r="CS8" s="166"/>
      <c r="CT8" s="164"/>
      <c r="CU8" s="164"/>
      <c r="CV8" s="167"/>
      <c r="CW8" s="166"/>
      <c r="CX8" s="164"/>
      <c r="CY8" s="164"/>
      <c r="CZ8" s="167"/>
      <c r="DA8" s="166"/>
      <c r="DB8" s="164"/>
      <c r="DC8" s="164"/>
      <c r="DD8" s="167"/>
      <c r="DE8" s="166"/>
      <c r="DF8" s="164"/>
      <c r="DG8" s="164"/>
      <c r="DH8" s="167"/>
      <c r="DI8" s="166"/>
      <c r="DJ8" s="164"/>
      <c r="DK8" s="164"/>
      <c r="DL8" s="167"/>
      <c r="DM8" s="166"/>
      <c r="DN8" s="164"/>
      <c r="DO8" s="164"/>
      <c r="DP8" s="167"/>
      <c r="DQ8" s="166"/>
      <c r="DR8" s="164"/>
      <c r="DS8" s="164"/>
      <c r="DT8" s="167"/>
      <c r="DU8" s="166"/>
      <c r="DV8" s="164"/>
      <c r="DW8" s="164"/>
      <c r="DX8" s="164"/>
      <c r="DY8" s="117"/>
      <c r="DZ8" s="117"/>
      <c r="EA8" s="117"/>
      <c r="EB8" s="117"/>
      <c r="EC8" s="117"/>
      <c r="ED8" s="117"/>
      <c r="EE8" s="117"/>
      <c r="EF8" s="117"/>
    </row>
    <row r="9" spans="1:136" s="159" customFormat="1" ht="23.25" customHeight="1" x14ac:dyDescent="0.2">
      <c r="A9" s="926" t="s">
        <v>31</v>
      </c>
      <c r="B9" s="927"/>
      <c r="C9" s="798">
        <v>44285</v>
      </c>
      <c r="D9" s="798">
        <v>45499</v>
      </c>
      <c r="E9" s="160"/>
      <c r="F9" s="161"/>
      <c r="G9" s="161"/>
      <c r="H9" s="162"/>
      <c r="I9" s="160"/>
      <c r="J9" s="161"/>
      <c r="K9" s="161"/>
      <c r="L9" s="162"/>
      <c r="M9" s="163"/>
      <c r="N9" s="164"/>
      <c r="O9" s="164"/>
      <c r="P9" s="165"/>
      <c r="Q9" s="160"/>
      <c r="R9" s="161"/>
      <c r="S9" s="161"/>
      <c r="T9" s="162"/>
      <c r="U9" s="160"/>
      <c r="V9" s="161"/>
      <c r="W9" s="161"/>
      <c r="X9" s="162"/>
      <c r="Y9" s="163"/>
      <c r="Z9" s="164"/>
      <c r="AA9" s="164"/>
      <c r="AB9" s="167"/>
      <c r="AC9" s="163"/>
      <c r="AD9" s="164"/>
      <c r="AE9" s="164"/>
      <c r="AF9" s="167"/>
      <c r="AG9" s="163"/>
      <c r="AH9" s="164"/>
      <c r="AI9" s="164"/>
      <c r="AJ9" s="167"/>
      <c r="AK9" s="163"/>
      <c r="AL9" s="164"/>
      <c r="AM9" s="164"/>
      <c r="AN9" s="167"/>
      <c r="AO9" s="163"/>
      <c r="AP9" s="164"/>
      <c r="AQ9" s="164"/>
      <c r="AR9" s="167"/>
      <c r="AS9" s="163"/>
      <c r="AT9" s="164"/>
      <c r="AU9" s="164"/>
      <c r="AV9" s="167"/>
      <c r="AW9" s="163"/>
      <c r="AX9" s="164"/>
      <c r="AY9" s="164"/>
      <c r="AZ9" s="167"/>
      <c r="BA9" s="163"/>
      <c r="BB9" s="164"/>
      <c r="BC9" s="164"/>
      <c r="BD9" s="167"/>
      <c r="BE9" s="163"/>
      <c r="BF9" s="164"/>
      <c r="BG9" s="164"/>
      <c r="BH9" s="167"/>
      <c r="BI9" s="163"/>
      <c r="BJ9" s="164"/>
      <c r="BK9" s="164"/>
      <c r="BL9" s="167"/>
      <c r="BM9" s="163"/>
      <c r="BN9" s="828"/>
      <c r="BO9" s="828"/>
      <c r="BP9" s="829"/>
      <c r="BQ9" s="830"/>
      <c r="BR9" s="828"/>
      <c r="BS9" s="828"/>
      <c r="BT9" s="829"/>
      <c r="BU9" s="830"/>
      <c r="BV9" s="828"/>
      <c r="BW9" s="828"/>
      <c r="BX9" s="829"/>
      <c r="BY9" s="830"/>
      <c r="BZ9" s="828"/>
      <c r="CA9" s="164"/>
      <c r="CB9" s="167"/>
      <c r="CC9" s="163"/>
      <c r="CD9" s="164"/>
      <c r="CE9" s="164"/>
      <c r="CF9" s="167"/>
      <c r="CG9" s="163"/>
      <c r="CH9" s="164"/>
      <c r="CI9" s="164"/>
      <c r="CJ9" s="167"/>
      <c r="CK9" s="163"/>
      <c r="CL9" s="164"/>
      <c r="CM9" s="164"/>
      <c r="CN9" s="167"/>
      <c r="CO9" s="166"/>
      <c r="CP9" s="164"/>
      <c r="CQ9" s="164"/>
      <c r="CR9" s="167"/>
      <c r="CS9" s="166"/>
      <c r="CT9" s="164"/>
      <c r="CU9" s="164"/>
      <c r="CV9" s="167"/>
      <c r="CW9" s="166"/>
      <c r="CX9" s="164"/>
      <c r="CY9" s="164"/>
      <c r="CZ9" s="167"/>
      <c r="DA9" s="166"/>
      <c r="DB9" s="164"/>
      <c r="DC9" s="164"/>
      <c r="DD9" s="167"/>
      <c r="DE9" s="166"/>
      <c r="DF9" s="164"/>
      <c r="DG9" s="164"/>
      <c r="DH9" s="167"/>
      <c r="DI9" s="166"/>
      <c r="DJ9" s="164"/>
      <c r="DK9" s="164"/>
      <c r="DL9" s="167"/>
      <c r="DM9" s="166"/>
      <c r="DN9" s="164"/>
      <c r="DO9" s="164"/>
      <c r="DP9" s="167"/>
      <c r="DQ9" s="166"/>
      <c r="DR9" s="164"/>
      <c r="DS9" s="164"/>
      <c r="DT9" s="167"/>
      <c r="DU9" s="166"/>
      <c r="DV9" s="164"/>
      <c r="DW9" s="164"/>
      <c r="DX9" s="164"/>
      <c r="DY9" s="117"/>
      <c r="DZ9" s="117"/>
      <c r="EA9" s="117"/>
      <c r="EB9" s="117"/>
      <c r="EC9" s="117"/>
      <c r="ED9" s="117"/>
      <c r="EE9" s="117"/>
      <c r="EF9" s="117"/>
    </row>
    <row r="10" spans="1:136" s="159" customFormat="1" ht="23.25" customHeight="1" x14ac:dyDescent="0.2">
      <c r="A10" s="926" t="s">
        <v>30</v>
      </c>
      <c r="B10" s="927"/>
      <c r="C10" s="798">
        <v>44285</v>
      </c>
      <c r="D10" s="798">
        <v>45499</v>
      </c>
      <c r="E10" s="160"/>
      <c r="F10" s="161"/>
      <c r="G10" s="161"/>
      <c r="H10" s="162"/>
      <c r="I10" s="160"/>
      <c r="J10" s="161"/>
      <c r="K10" s="161"/>
      <c r="L10" s="162"/>
      <c r="M10" s="163"/>
      <c r="N10" s="164"/>
      <c r="O10" s="164"/>
      <c r="P10" s="165"/>
      <c r="Q10" s="160"/>
      <c r="R10" s="161"/>
      <c r="S10" s="161"/>
      <c r="T10" s="162"/>
      <c r="U10" s="160"/>
      <c r="V10" s="161"/>
      <c r="W10" s="161"/>
      <c r="X10" s="162"/>
      <c r="Y10" s="163"/>
      <c r="Z10" s="164"/>
      <c r="AA10" s="164"/>
      <c r="AB10" s="167"/>
      <c r="AC10" s="163"/>
      <c r="AD10" s="164"/>
      <c r="AE10" s="164"/>
      <c r="AF10" s="167"/>
      <c r="AG10" s="163"/>
      <c r="AH10" s="164"/>
      <c r="AI10" s="164"/>
      <c r="AJ10" s="167"/>
      <c r="AK10" s="163"/>
      <c r="AL10" s="164"/>
      <c r="AM10" s="164"/>
      <c r="AN10" s="167"/>
      <c r="AO10" s="163"/>
      <c r="AP10" s="164"/>
      <c r="AQ10" s="164"/>
      <c r="AR10" s="167"/>
      <c r="AS10" s="163"/>
      <c r="AT10" s="164"/>
      <c r="AU10" s="164"/>
      <c r="AV10" s="167"/>
      <c r="AW10" s="163"/>
      <c r="AX10" s="164"/>
      <c r="AY10" s="164"/>
      <c r="AZ10" s="167"/>
      <c r="BA10" s="163"/>
      <c r="BB10" s="164"/>
      <c r="BC10" s="164"/>
      <c r="BD10" s="167"/>
      <c r="BE10" s="163"/>
      <c r="BF10" s="164"/>
      <c r="BG10" s="164"/>
      <c r="BH10" s="167"/>
      <c r="BI10" s="163"/>
      <c r="BJ10" s="164"/>
      <c r="BK10" s="164"/>
      <c r="BL10" s="167"/>
      <c r="BM10" s="163"/>
      <c r="BN10" s="828"/>
      <c r="BO10" s="828"/>
      <c r="BP10" s="829"/>
      <c r="BQ10" s="830"/>
      <c r="BR10" s="828"/>
      <c r="BS10" s="828"/>
      <c r="BT10" s="829"/>
      <c r="BU10" s="830"/>
      <c r="BV10" s="828"/>
      <c r="BW10" s="828"/>
      <c r="BX10" s="829"/>
      <c r="BY10" s="830"/>
      <c r="BZ10" s="828"/>
      <c r="CA10" s="164"/>
      <c r="CB10" s="167"/>
      <c r="CC10" s="163"/>
      <c r="CD10" s="164"/>
      <c r="CE10" s="164"/>
      <c r="CF10" s="167"/>
      <c r="CG10" s="163"/>
      <c r="CH10" s="164"/>
      <c r="CI10" s="164"/>
      <c r="CJ10" s="167"/>
      <c r="CK10" s="163"/>
      <c r="CL10" s="164"/>
      <c r="CM10" s="164"/>
      <c r="CN10" s="167"/>
      <c r="CO10" s="166"/>
      <c r="CP10" s="164"/>
      <c r="CQ10" s="164"/>
      <c r="CR10" s="167"/>
      <c r="CS10" s="166"/>
      <c r="CT10" s="164"/>
      <c r="CU10" s="164"/>
      <c r="CV10" s="167"/>
      <c r="CW10" s="166"/>
      <c r="CX10" s="164"/>
      <c r="CY10" s="164"/>
      <c r="CZ10" s="167"/>
      <c r="DA10" s="166"/>
      <c r="DB10" s="164"/>
      <c r="DC10" s="164"/>
      <c r="DD10" s="167"/>
      <c r="DE10" s="166"/>
      <c r="DF10" s="164"/>
      <c r="DG10" s="164"/>
      <c r="DH10" s="167"/>
      <c r="DI10" s="166"/>
      <c r="DJ10" s="164"/>
      <c r="DK10" s="164"/>
      <c r="DL10" s="167"/>
      <c r="DM10" s="166"/>
      <c r="DN10" s="164"/>
      <c r="DO10" s="164"/>
      <c r="DP10" s="167"/>
      <c r="DQ10" s="166"/>
      <c r="DR10" s="164"/>
      <c r="DS10" s="164"/>
      <c r="DT10" s="167"/>
      <c r="DU10" s="166"/>
      <c r="DV10" s="164"/>
      <c r="DW10" s="164"/>
      <c r="DX10" s="164"/>
      <c r="DY10" s="117"/>
      <c r="DZ10" s="117"/>
      <c r="EA10" s="117"/>
      <c r="EB10" s="117"/>
      <c r="EC10" s="117"/>
      <c r="ED10" s="117"/>
      <c r="EE10" s="117"/>
      <c r="EF10" s="117"/>
    </row>
    <row r="11" spans="1:136" s="159" customFormat="1" ht="23.25" customHeight="1" x14ac:dyDescent="0.2">
      <c r="A11" s="926" t="s">
        <v>29</v>
      </c>
      <c r="B11" s="927"/>
      <c r="C11" s="798">
        <v>44285</v>
      </c>
      <c r="D11" s="798">
        <v>45499</v>
      </c>
      <c r="E11" s="168"/>
      <c r="F11" s="169"/>
      <c r="G11" s="169"/>
      <c r="H11" s="170"/>
      <c r="I11" s="168"/>
      <c r="J11" s="169"/>
      <c r="K11" s="169"/>
      <c r="L11" s="170"/>
      <c r="M11" s="171"/>
      <c r="N11" s="172"/>
      <c r="O11" s="172"/>
      <c r="P11" s="173"/>
      <c r="Q11" s="168"/>
      <c r="R11" s="169"/>
      <c r="S11" s="169"/>
      <c r="T11" s="170"/>
      <c r="U11" s="168"/>
      <c r="V11" s="169"/>
      <c r="W11" s="169"/>
      <c r="X11" s="170"/>
      <c r="Y11" s="171"/>
      <c r="Z11" s="172"/>
      <c r="AA11" s="172"/>
      <c r="AB11" s="174"/>
      <c r="AC11" s="171"/>
      <c r="AD11" s="172"/>
      <c r="AE11" s="172"/>
      <c r="AF11" s="174"/>
      <c r="AG11" s="171"/>
      <c r="AH11" s="172"/>
      <c r="AI11" s="172"/>
      <c r="AJ11" s="174"/>
      <c r="AK11" s="171"/>
      <c r="AL11" s="172"/>
      <c r="AM11" s="172"/>
      <c r="AN11" s="174"/>
      <c r="AO11" s="171"/>
      <c r="AP11" s="172"/>
      <c r="AQ11" s="172"/>
      <c r="AR11" s="174"/>
      <c r="AS11" s="171"/>
      <c r="AT11" s="172"/>
      <c r="AU11" s="172"/>
      <c r="AV11" s="174"/>
      <c r="AW11" s="171"/>
      <c r="AX11" s="172"/>
      <c r="AY11" s="172"/>
      <c r="AZ11" s="174"/>
      <c r="BA11" s="171"/>
      <c r="BB11" s="172"/>
      <c r="BC11" s="172"/>
      <c r="BD11" s="174"/>
      <c r="BE11" s="171"/>
      <c r="BF11" s="172"/>
      <c r="BG11" s="172"/>
      <c r="BH11" s="174"/>
      <c r="BI11" s="171"/>
      <c r="BJ11" s="172"/>
      <c r="BK11" s="172"/>
      <c r="BL11" s="174"/>
      <c r="BM11" s="171"/>
      <c r="BN11" s="831"/>
      <c r="BO11" s="831"/>
      <c r="BP11" s="832"/>
      <c r="BQ11" s="833"/>
      <c r="BR11" s="831"/>
      <c r="BS11" s="831"/>
      <c r="BT11" s="832"/>
      <c r="BU11" s="833"/>
      <c r="BV11" s="831"/>
      <c r="BW11" s="831"/>
      <c r="BX11" s="832"/>
      <c r="BY11" s="833"/>
      <c r="BZ11" s="831"/>
      <c r="CA11" s="172"/>
      <c r="CB11" s="174"/>
      <c r="CC11" s="171"/>
      <c r="CD11" s="172"/>
      <c r="CE11" s="172"/>
      <c r="CF11" s="174"/>
      <c r="CG11" s="171"/>
      <c r="CH11" s="172"/>
      <c r="CI11" s="172"/>
      <c r="CJ11" s="174"/>
      <c r="CK11" s="171"/>
      <c r="CL11" s="172"/>
      <c r="CM11" s="172"/>
      <c r="CN11" s="174"/>
      <c r="CO11" s="175"/>
      <c r="CP11" s="172"/>
      <c r="CQ11" s="172"/>
      <c r="CR11" s="174"/>
      <c r="CS11" s="175"/>
      <c r="CT11" s="172"/>
      <c r="CU11" s="172"/>
      <c r="CV11" s="174"/>
      <c r="CW11" s="175"/>
      <c r="CX11" s="172"/>
      <c r="CY11" s="172"/>
      <c r="CZ11" s="174"/>
      <c r="DA11" s="175"/>
      <c r="DB11" s="172"/>
      <c r="DC11" s="172"/>
      <c r="DD11" s="174"/>
      <c r="DE11" s="175"/>
      <c r="DF11" s="172"/>
      <c r="DG11" s="172"/>
      <c r="DH11" s="174"/>
      <c r="DI11" s="175"/>
      <c r="DJ11" s="172"/>
      <c r="DK11" s="172"/>
      <c r="DL11" s="174"/>
      <c r="DM11" s="175"/>
      <c r="DN11" s="172"/>
      <c r="DO11" s="172"/>
      <c r="DP11" s="174"/>
      <c r="DQ11" s="175"/>
      <c r="DR11" s="172"/>
      <c r="DS11" s="172"/>
      <c r="DT11" s="174"/>
      <c r="DU11" s="175"/>
      <c r="DV11" s="172"/>
      <c r="DW11" s="172"/>
      <c r="DX11" s="172"/>
      <c r="DY11" s="117"/>
      <c r="DZ11" s="117"/>
      <c r="EA11" s="117"/>
      <c r="EB11" s="117"/>
      <c r="EC11" s="117"/>
      <c r="ED11" s="117"/>
      <c r="EE11" s="117"/>
      <c r="EF11" s="117"/>
    </row>
    <row r="12" spans="1:136" s="159" customFormat="1" ht="23.25" customHeight="1" x14ac:dyDescent="0.2">
      <c r="A12" s="926" t="s">
        <v>28</v>
      </c>
      <c r="B12" s="927"/>
      <c r="C12" s="292">
        <v>43739</v>
      </c>
      <c r="D12" s="292">
        <v>44804</v>
      </c>
      <c r="E12" s="160"/>
      <c r="F12" s="161"/>
      <c r="G12" s="161"/>
      <c r="H12" s="162"/>
      <c r="I12" s="160"/>
      <c r="J12" s="161"/>
      <c r="K12" s="161"/>
      <c r="L12" s="162"/>
      <c r="M12" s="163"/>
      <c r="N12" s="164"/>
      <c r="O12" s="164"/>
      <c r="P12" s="165"/>
      <c r="Q12" s="160"/>
      <c r="R12" s="161"/>
      <c r="S12" s="161"/>
      <c r="T12" s="162"/>
      <c r="U12" s="160"/>
      <c r="V12" s="161"/>
      <c r="W12" s="161"/>
      <c r="X12" s="162"/>
      <c r="Y12" s="163"/>
      <c r="Z12" s="164"/>
      <c r="AA12" s="164"/>
      <c r="AB12" s="167"/>
      <c r="AC12" s="163"/>
      <c r="AD12" s="164"/>
      <c r="AE12" s="164"/>
      <c r="AF12" s="167"/>
      <c r="AG12" s="163"/>
      <c r="AH12" s="164"/>
      <c r="AI12" s="164"/>
      <c r="AJ12" s="167"/>
      <c r="AK12" s="163"/>
      <c r="AL12" s="164"/>
      <c r="AM12" s="164"/>
      <c r="AN12" s="167"/>
      <c r="AO12" s="163"/>
      <c r="AP12" s="164"/>
      <c r="AQ12" s="164"/>
      <c r="AR12" s="167"/>
      <c r="AS12" s="163"/>
      <c r="AT12" s="164"/>
      <c r="AU12" s="164"/>
      <c r="AV12" s="167"/>
      <c r="AW12" s="163"/>
      <c r="AX12" s="164"/>
      <c r="AY12" s="164"/>
      <c r="AZ12" s="167"/>
      <c r="BA12" s="163"/>
      <c r="BB12" s="164"/>
      <c r="BC12" s="164"/>
      <c r="BD12" s="167"/>
      <c r="BE12" s="163"/>
      <c r="BF12" s="164"/>
      <c r="BG12" s="164"/>
      <c r="BH12" s="829"/>
      <c r="BI12" s="830"/>
      <c r="BJ12" s="828"/>
      <c r="BK12" s="828"/>
      <c r="BL12" s="829"/>
      <c r="BM12" s="830"/>
      <c r="BN12" s="828"/>
      <c r="BO12" s="828"/>
      <c r="BP12" s="829"/>
      <c r="BQ12" s="830"/>
      <c r="BR12" s="828"/>
      <c r="BS12" s="828"/>
      <c r="BT12" s="167"/>
      <c r="BU12" s="163"/>
      <c r="BV12" s="164"/>
      <c r="BW12" s="164"/>
      <c r="BX12" s="167"/>
      <c r="BY12" s="163"/>
      <c r="BZ12" s="164"/>
      <c r="CA12" s="164"/>
      <c r="CB12" s="167"/>
      <c r="CC12" s="163"/>
      <c r="CD12" s="164"/>
      <c r="CE12" s="164"/>
      <c r="CF12" s="167"/>
      <c r="CG12" s="163"/>
      <c r="CH12" s="164"/>
      <c r="CI12" s="164"/>
      <c r="CJ12" s="167"/>
      <c r="CK12" s="163"/>
      <c r="CL12" s="164"/>
      <c r="CM12" s="164"/>
      <c r="CN12" s="167"/>
      <c r="CO12" s="166"/>
      <c r="CP12" s="164"/>
      <c r="CQ12" s="164"/>
      <c r="CR12" s="167"/>
      <c r="CS12" s="166"/>
      <c r="CT12" s="164"/>
      <c r="CU12" s="164"/>
      <c r="CV12" s="167"/>
      <c r="CW12" s="166"/>
      <c r="CX12" s="164"/>
      <c r="CY12" s="164"/>
      <c r="CZ12" s="167"/>
      <c r="DA12" s="166"/>
      <c r="DB12" s="164"/>
      <c r="DC12" s="164"/>
      <c r="DD12" s="167"/>
      <c r="DE12" s="166"/>
      <c r="DF12" s="164"/>
      <c r="DG12" s="164"/>
      <c r="DH12" s="167"/>
      <c r="DI12" s="166"/>
      <c r="DJ12" s="164"/>
      <c r="DK12" s="164"/>
      <c r="DL12" s="167"/>
      <c r="DM12" s="166"/>
      <c r="DN12" s="164"/>
      <c r="DO12" s="164"/>
      <c r="DP12" s="167"/>
      <c r="DQ12" s="166"/>
      <c r="DR12" s="164"/>
      <c r="DS12" s="164"/>
      <c r="DT12" s="167"/>
      <c r="DU12" s="166"/>
      <c r="DV12" s="164"/>
      <c r="DW12" s="164"/>
      <c r="DX12" s="164"/>
      <c r="DY12" s="117"/>
      <c r="DZ12" s="117"/>
      <c r="EA12" s="117"/>
      <c r="EB12" s="117"/>
      <c r="EC12" s="117"/>
      <c r="ED12" s="117"/>
      <c r="EE12" s="117"/>
      <c r="EF12" s="117"/>
    </row>
    <row r="13" spans="1:136" s="159" customFormat="1" ht="23.25" customHeight="1" x14ac:dyDescent="0.2">
      <c r="A13" s="926" t="s">
        <v>27</v>
      </c>
      <c r="B13" s="927"/>
      <c r="C13" s="292">
        <v>44641</v>
      </c>
      <c r="D13" s="292">
        <v>45128</v>
      </c>
      <c r="E13" s="160"/>
      <c r="F13" s="161"/>
      <c r="G13" s="161"/>
      <c r="H13" s="162"/>
      <c r="I13" s="160"/>
      <c r="J13" s="161"/>
      <c r="K13" s="161"/>
      <c r="L13" s="162"/>
      <c r="M13" s="163"/>
      <c r="N13" s="164"/>
      <c r="O13" s="164"/>
      <c r="P13" s="165"/>
      <c r="Q13" s="160"/>
      <c r="R13" s="161"/>
      <c r="S13" s="161"/>
      <c r="T13" s="162"/>
      <c r="U13" s="160"/>
      <c r="V13" s="161"/>
      <c r="W13" s="161"/>
      <c r="X13" s="162"/>
      <c r="Y13" s="163"/>
      <c r="Z13" s="164"/>
      <c r="AA13" s="164"/>
      <c r="AB13" s="167"/>
      <c r="AC13" s="163"/>
      <c r="AD13" s="164"/>
      <c r="AE13" s="164"/>
      <c r="AF13" s="167"/>
      <c r="AG13" s="163"/>
      <c r="AH13" s="164"/>
      <c r="AI13" s="164"/>
      <c r="AJ13" s="167"/>
      <c r="AK13" s="163"/>
      <c r="AL13" s="164"/>
      <c r="AM13" s="164"/>
      <c r="AN13" s="167"/>
      <c r="AO13" s="163"/>
      <c r="AP13" s="164"/>
      <c r="AQ13" s="164"/>
      <c r="AR13" s="167"/>
      <c r="AS13" s="163"/>
      <c r="AT13" s="164"/>
      <c r="AU13" s="164"/>
      <c r="AV13" s="167"/>
      <c r="AW13" s="163"/>
      <c r="AX13" s="164"/>
      <c r="AY13" s="164"/>
      <c r="AZ13" s="167"/>
      <c r="BA13" s="163"/>
      <c r="BB13" s="164"/>
      <c r="BC13" s="164"/>
      <c r="BD13" s="167"/>
      <c r="BE13" s="163"/>
      <c r="BF13" s="164"/>
      <c r="BG13" s="164"/>
      <c r="BH13" s="167"/>
      <c r="BI13" s="163"/>
      <c r="BJ13" s="164"/>
      <c r="BK13" s="164"/>
      <c r="BL13" s="167"/>
      <c r="BM13" s="163"/>
      <c r="BN13" s="164"/>
      <c r="BO13" s="164"/>
      <c r="BP13" s="167"/>
      <c r="BQ13" s="163"/>
      <c r="BR13" s="828"/>
      <c r="BS13" s="828"/>
      <c r="BT13" s="829"/>
      <c r="BU13" s="830"/>
      <c r="BV13" s="828"/>
      <c r="BW13" s="164"/>
      <c r="BX13" s="167"/>
      <c r="BY13" s="163"/>
      <c r="BZ13" s="164"/>
      <c r="CA13" s="164"/>
      <c r="CB13" s="167"/>
      <c r="CC13" s="163"/>
      <c r="CD13" s="164"/>
      <c r="CE13" s="164"/>
      <c r="CF13" s="167"/>
      <c r="CG13" s="163"/>
      <c r="CH13" s="164"/>
      <c r="CI13" s="164"/>
      <c r="CJ13" s="167"/>
      <c r="CK13" s="163"/>
      <c r="CL13" s="164"/>
      <c r="CM13" s="164"/>
      <c r="CN13" s="167"/>
      <c r="CO13" s="166"/>
      <c r="CP13" s="164"/>
      <c r="CQ13" s="164"/>
      <c r="CR13" s="167"/>
      <c r="CS13" s="166"/>
      <c r="CT13" s="164"/>
      <c r="CU13" s="164"/>
      <c r="CV13" s="167"/>
      <c r="CW13" s="166"/>
      <c r="CX13" s="164"/>
      <c r="CY13" s="164"/>
      <c r="CZ13" s="167"/>
      <c r="DA13" s="166"/>
      <c r="DB13" s="164"/>
      <c r="DC13" s="164"/>
      <c r="DD13" s="167"/>
      <c r="DE13" s="166"/>
      <c r="DF13" s="164"/>
      <c r="DG13" s="164"/>
      <c r="DH13" s="167"/>
      <c r="DI13" s="166"/>
      <c r="DJ13" s="164"/>
      <c r="DK13" s="164"/>
      <c r="DL13" s="167"/>
      <c r="DM13" s="166"/>
      <c r="DN13" s="164"/>
      <c r="DO13" s="164"/>
      <c r="DP13" s="167"/>
      <c r="DQ13" s="166"/>
      <c r="DR13" s="164"/>
      <c r="DS13" s="164"/>
      <c r="DT13" s="167"/>
      <c r="DU13" s="166"/>
      <c r="DV13" s="164"/>
      <c r="DW13" s="164"/>
      <c r="DX13" s="164"/>
      <c r="DY13" s="117"/>
      <c r="DZ13" s="117"/>
      <c r="EA13" s="117"/>
      <c r="EB13" s="117"/>
      <c r="EC13" s="117"/>
      <c r="ED13" s="117"/>
      <c r="EE13" s="117"/>
      <c r="EF13" s="117"/>
    </row>
    <row r="14" spans="1:136" s="159" customFormat="1" ht="23.25" customHeight="1" x14ac:dyDescent="0.2">
      <c r="A14" s="926" t="s">
        <v>243</v>
      </c>
      <c r="B14" s="927"/>
      <c r="C14" s="292">
        <v>42887</v>
      </c>
      <c r="D14" s="292">
        <v>45807</v>
      </c>
      <c r="E14" s="160"/>
      <c r="F14" s="161"/>
      <c r="G14" s="161"/>
      <c r="H14" s="162"/>
      <c r="I14" s="160"/>
      <c r="J14" s="161"/>
      <c r="K14" s="161"/>
      <c r="L14" s="162"/>
      <c r="M14" s="163"/>
      <c r="N14" s="164"/>
      <c r="O14" s="164"/>
      <c r="P14" s="165"/>
      <c r="Q14" s="160"/>
      <c r="R14" s="161"/>
      <c r="S14" s="161"/>
      <c r="T14" s="162"/>
      <c r="U14" s="160"/>
      <c r="V14" s="161"/>
      <c r="W14" s="161"/>
      <c r="X14" s="162"/>
      <c r="Y14" s="163"/>
      <c r="Z14" s="164"/>
      <c r="AA14" s="164"/>
      <c r="AB14" s="167"/>
      <c r="AC14" s="163"/>
      <c r="AD14" s="164"/>
      <c r="AE14" s="164"/>
      <c r="AF14" s="167"/>
      <c r="AG14" s="163"/>
      <c r="AH14" s="164"/>
      <c r="AI14" s="164"/>
      <c r="AJ14" s="167"/>
      <c r="AK14" s="163"/>
      <c r="AL14" s="164"/>
      <c r="AM14" s="164"/>
      <c r="AN14" s="167"/>
      <c r="AO14" s="163"/>
      <c r="AP14" s="164"/>
      <c r="AQ14" s="164"/>
      <c r="AR14" s="167"/>
      <c r="AS14" s="163"/>
      <c r="AT14" s="164"/>
      <c r="AU14" s="164"/>
      <c r="AV14" s="167"/>
      <c r="AW14" s="163"/>
      <c r="AX14" s="164"/>
      <c r="AY14" s="828"/>
      <c r="AZ14" s="829"/>
      <c r="BA14" s="830"/>
      <c r="BB14" s="828"/>
      <c r="BC14" s="828"/>
      <c r="BD14" s="829"/>
      <c r="BE14" s="830"/>
      <c r="BF14" s="828"/>
      <c r="BG14" s="828"/>
      <c r="BH14" s="829"/>
      <c r="BI14" s="830"/>
      <c r="BJ14" s="828"/>
      <c r="BK14" s="828"/>
      <c r="BL14" s="829"/>
      <c r="BM14" s="830"/>
      <c r="BN14" s="828"/>
      <c r="BO14" s="828"/>
      <c r="BP14" s="829"/>
      <c r="BQ14" s="830"/>
      <c r="BR14" s="828"/>
      <c r="BS14" s="828"/>
      <c r="BT14" s="829"/>
      <c r="BU14" s="830"/>
      <c r="BV14" s="828"/>
      <c r="BW14" s="828"/>
      <c r="BX14" s="829"/>
      <c r="BY14" s="830"/>
      <c r="BZ14" s="828"/>
      <c r="CA14" s="828"/>
      <c r="CB14" s="829"/>
      <c r="CC14" s="830"/>
      <c r="CD14" s="828"/>
      <c r="CE14" s="164"/>
      <c r="CF14" s="167"/>
      <c r="CG14" s="163"/>
      <c r="CH14" s="164"/>
      <c r="CI14" s="164"/>
      <c r="CJ14" s="167"/>
      <c r="CK14" s="163"/>
      <c r="CL14" s="164"/>
      <c r="CM14" s="164"/>
      <c r="CN14" s="167"/>
      <c r="CO14" s="166"/>
      <c r="CP14" s="164"/>
      <c r="CQ14" s="164"/>
      <c r="CR14" s="167"/>
      <c r="CS14" s="166"/>
      <c r="CT14" s="164"/>
      <c r="CU14" s="164"/>
      <c r="CV14" s="167"/>
      <c r="CW14" s="166"/>
      <c r="CX14" s="164"/>
      <c r="CY14" s="164"/>
      <c r="CZ14" s="167"/>
      <c r="DA14" s="166"/>
      <c r="DB14" s="164"/>
      <c r="DC14" s="164"/>
      <c r="DD14" s="167"/>
      <c r="DE14" s="166"/>
      <c r="DF14" s="164"/>
      <c r="DG14" s="164"/>
      <c r="DH14" s="167"/>
      <c r="DI14" s="166"/>
      <c r="DJ14" s="164"/>
      <c r="DK14" s="164"/>
      <c r="DL14" s="167"/>
      <c r="DM14" s="166"/>
      <c r="DN14" s="164"/>
      <c r="DO14" s="164"/>
      <c r="DP14" s="167"/>
      <c r="DQ14" s="166"/>
      <c r="DR14" s="164"/>
      <c r="DS14" s="164"/>
      <c r="DT14" s="167"/>
      <c r="DU14" s="166"/>
      <c r="DV14" s="164"/>
      <c r="DW14" s="164"/>
      <c r="DX14" s="164"/>
      <c r="DY14" s="117"/>
      <c r="DZ14" s="117"/>
      <c r="EA14" s="117"/>
      <c r="EB14" s="117"/>
      <c r="EC14" s="117"/>
      <c r="ED14" s="117"/>
      <c r="EE14" s="117"/>
      <c r="EF14" s="117"/>
    </row>
    <row r="15" spans="1:136" s="159" customFormat="1" ht="23.25" customHeight="1" x14ac:dyDescent="0.2">
      <c r="A15" s="926" t="s">
        <v>124</v>
      </c>
      <c r="B15" s="927"/>
      <c r="C15" s="292">
        <f>C17</f>
        <v>45541</v>
      </c>
      <c r="D15" s="292">
        <v>45807</v>
      </c>
      <c r="E15" s="168"/>
      <c r="F15" s="169"/>
      <c r="G15" s="169"/>
      <c r="H15" s="170"/>
      <c r="I15" s="168"/>
      <c r="J15" s="169"/>
      <c r="K15" s="169"/>
      <c r="L15" s="170"/>
      <c r="M15" s="171"/>
      <c r="N15" s="172"/>
      <c r="O15" s="172"/>
      <c r="P15" s="173"/>
      <c r="Q15" s="168"/>
      <c r="R15" s="169"/>
      <c r="S15" s="169"/>
      <c r="T15" s="170"/>
      <c r="U15" s="168"/>
      <c r="V15" s="169"/>
      <c r="W15" s="169"/>
      <c r="X15" s="170"/>
      <c r="Y15" s="171"/>
      <c r="Z15" s="172"/>
      <c r="AA15" s="172"/>
      <c r="AB15" s="174"/>
      <c r="AC15" s="171"/>
      <c r="AD15" s="172"/>
      <c r="AE15" s="172"/>
      <c r="AF15" s="174"/>
      <c r="AG15" s="171"/>
      <c r="AH15" s="172"/>
      <c r="AI15" s="172"/>
      <c r="AJ15" s="174"/>
      <c r="AK15" s="171"/>
      <c r="AL15" s="172"/>
      <c r="AM15" s="172"/>
      <c r="AN15" s="174"/>
      <c r="AO15" s="171"/>
      <c r="AP15" s="172"/>
      <c r="AQ15" s="172"/>
      <c r="AR15" s="174"/>
      <c r="AS15" s="171"/>
      <c r="AT15" s="172"/>
      <c r="AU15" s="172"/>
      <c r="AV15" s="174"/>
      <c r="AW15" s="171"/>
      <c r="AX15" s="172"/>
      <c r="AY15" s="172"/>
      <c r="AZ15" s="174"/>
      <c r="BA15" s="171"/>
      <c r="BB15" s="172"/>
      <c r="BC15" s="172"/>
      <c r="BD15" s="174"/>
      <c r="BE15" s="171"/>
      <c r="BF15" s="172"/>
      <c r="BG15" s="172"/>
      <c r="BH15" s="174"/>
      <c r="BI15" s="171"/>
      <c r="BJ15" s="172"/>
      <c r="BK15" s="172"/>
      <c r="BL15" s="174"/>
      <c r="BM15" s="171"/>
      <c r="BN15" s="172"/>
      <c r="BO15" s="172"/>
      <c r="BP15" s="174"/>
      <c r="BQ15" s="171"/>
      <c r="BR15" s="172"/>
      <c r="BS15" s="172"/>
      <c r="BT15" s="174"/>
      <c r="BU15" s="171"/>
      <c r="BV15" s="172"/>
      <c r="BW15" s="172"/>
      <c r="BX15" s="174"/>
      <c r="BY15" s="171"/>
      <c r="BZ15" s="172"/>
      <c r="CA15" s="172"/>
      <c r="CB15" s="174"/>
      <c r="CC15" s="833"/>
      <c r="CD15" s="831"/>
      <c r="CE15" s="831"/>
      <c r="CF15" s="832"/>
      <c r="CG15" s="171"/>
      <c r="CH15" s="172"/>
      <c r="CI15" s="172"/>
      <c r="CJ15" s="174"/>
      <c r="CK15" s="171"/>
      <c r="CL15" s="172"/>
      <c r="CM15" s="172"/>
      <c r="CN15" s="174"/>
      <c r="CO15" s="175"/>
      <c r="CP15" s="172"/>
      <c r="CQ15" s="172"/>
      <c r="CR15" s="174"/>
      <c r="CS15" s="175"/>
      <c r="CT15" s="172"/>
      <c r="CU15" s="172"/>
      <c r="CV15" s="174"/>
      <c r="CW15" s="175"/>
      <c r="CX15" s="172"/>
      <c r="CY15" s="172"/>
      <c r="CZ15" s="174"/>
      <c r="DA15" s="175"/>
      <c r="DB15" s="172"/>
      <c r="DC15" s="172"/>
      <c r="DD15" s="174"/>
      <c r="DE15" s="175"/>
      <c r="DF15" s="172"/>
      <c r="DG15" s="172"/>
      <c r="DH15" s="174"/>
      <c r="DI15" s="175"/>
      <c r="DJ15" s="172"/>
      <c r="DK15" s="172"/>
      <c r="DL15" s="174"/>
      <c r="DM15" s="175"/>
      <c r="DN15" s="172"/>
      <c r="DO15" s="172"/>
      <c r="DP15" s="174"/>
      <c r="DQ15" s="175"/>
      <c r="DR15" s="172"/>
      <c r="DS15" s="172"/>
      <c r="DT15" s="174"/>
      <c r="DU15" s="175"/>
      <c r="DV15" s="172"/>
      <c r="DW15" s="172"/>
      <c r="DX15" s="172"/>
      <c r="DY15" s="117"/>
      <c r="DZ15" s="117"/>
      <c r="EA15" s="117"/>
      <c r="EB15" s="117"/>
      <c r="EC15" s="117"/>
      <c r="ED15" s="117"/>
      <c r="EE15" s="117"/>
      <c r="EF15" s="117"/>
    </row>
    <row r="16" spans="1:136" s="159" customFormat="1" ht="23.25" customHeight="1" x14ac:dyDescent="0.2">
      <c r="A16" s="926" t="s">
        <v>287</v>
      </c>
      <c r="B16" s="927"/>
      <c r="C16" s="292"/>
      <c r="D16" s="292"/>
      <c r="E16" s="166"/>
      <c r="F16" s="164"/>
      <c r="G16" s="164"/>
      <c r="H16" s="167"/>
      <c r="I16" s="166"/>
      <c r="J16" s="164"/>
      <c r="K16" s="164"/>
      <c r="L16" s="167"/>
      <c r="M16" s="163"/>
      <c r="N16" s="164"/>
      <c r="O16" s="164"/>
      <c r="P16" s="165"/>
      <c r="Q16" s="166"/>
      <c r="R16" s="164"/>
      <c r="S16" s="164"/>
      <c r="T16" s="167"/>
      <c r="U16" s="166"/>
      <c r="V16" s="164"/>
      <c r="W16" s="164"/>
      <c r="X16" s="167"/>
      <c r="Y16" s="163"/>
      <c r="Z16" s="164"/>
      <c r="AA16" s="164"/>
      <c r="AB16" s="167"/>
      <c r="AC16" s="163"/>
      <c r="AD16" s="164"/>
      <c r="AE16" s="164"/>
      <c r="AF16" s="167"/>
      <c r="AG16" s="163"/>
      <c r="AH16" s="164"/>
      <c r="AI16" s="164"/>
      <c r="AJ16" s="167"/>
      <c r="AK16" s="163"/>
      <c r="AL16" s="164"/>
      <c r="AM16" s="164"/>
      <c r="AN16" s="167"/>
      <c r="AO16" s="163"/>
      <c r="AP16" s="164"/>
      <c r="AQ16" s="164"/>
      <c r="AR16" s="167"/>
      <c r="AS16" s="163"/>
      <c r="AT16" s="164"/>
      <c r="AU16" s="164"/>
      <c r="AV16" s="167"/>
      <c r="AW16" s="163"/>
      <c r="AX16" s="164"/>
      <c r="AY16" s="164"/>
      <c r="AZ16" s="167"/>
      <c r="BA16" s="163"/>
      <c r="BB16" s="164"/>
      <c r="BC16" s="164"/>
      <c r="BD16" s="167"/>
      <c r="BE16" s="163"/>
      <c r="BF16" s="164"/>
      <c r="BG16" s="164"/>
      <c r="BH16" s="167"/>
      <c r="BI16" s="163"/>
      <c r="BJ16" s="164"/>
      <c r="BK16" s="164"/>
      <c r="BL16" s="167"/>
      <c r="BM16" s="163"/>
      <c r="BN16" s="164"/>
      <c r="BO16" s="164"/>
      <c r="BP16" s="167"/>
      <c r="BQ16" s="163"/>
      <c r="BR16" s="164"/>
      <c r="BS16" s="164"/>
      <c r="BT16" s="167"/>
      <c r="BU16" s="163"/>
      <c r="BV16" s="164"/>
      <c r="BW16" s="164"/>
      <c r="BX16" s="167"/>
      <c r="BY16" s="163"/>
      <c r="BZ16" s="164"/>
      <c r="CA16" s="164"/>
      <c r="CB16" s="167"/>
      <c r="CC16" s="163"/>
      <c r="CD16" s="164"/>
      <c r="CE16" s="164"/>
      <c r="CF16" s="167"/>
      <c r="CG16" s="163"/>
      <c r="CH16" s="164"/>
      <c r="CI16" s="164"/>
      <c r="CJ16" s="167"/>
      <c r="CK16" s="163"/>
      <c r="CL16" s="164"/>
      <c r="CM16" s="164"/>
      <c r="CN16" s="167"/>
      <c r="CO16" s="166"/>
      <c r="CP16" s="164"/>
      <c r="CQ16" s="164"/>
      <c r="CR16" s="167"/>
      <c r="CS16" s="166"/>
      <c r="CT16" s="164"/>
      <c r="CU16" s="164"/>
      <c r="CV16" s="167"/>
      <c r="CW16" s="166"/>
      <c r="CX16" s="164"/>
      <c r="CY16" s="164"/>
      <c r="CZ16" s="167"/>
      <c r="DA16" s="166"/>
      <c r="DB16" s="164"/>
      <c r="DC16" s="164"/>
      <c r="DD16" s="167"/>
      <c r="DE16" s="166"/>
      <c r="DF16" s="164"/>
      <c r="DG16" s="164"/>
      <c r="DH16" s="167"/>
      <c r="DI16" s="166"/>
      <c r="DJ16" s="164"/>
      <c r="DK16" s="164"/>
      <c r="DL16" s="167"/>
      <c r="DM16" s="166"/>
      <c r="DN16" s="164"/>
      <c r="DO16" s="164"/>
      <c r="DP16" s="167"/>
      <c r="DQ16" s="166"/>
      <c r="DR16" s="164"/>
      <c r="DS16" s="164"/>
      <c r="DT16" s="167"/>
      <c r="DU16" s="166"/>
      <c r="DV16" s="164"/>
      <c r="DW16" s="164"/>
      <c r="DX16" s="164"/>
      <c r="DY16" s="117"/>
      <c r="DZ16" s="117"/>
      <c r="EA16" s="117"/>
      <c r="EB16" s="117"/>
      <c r="EC16" s="117"/>
      <c r="ED16" s="117"/>
      <c r="EE16" s="117"/>
      <c r="EF16" s="117"/>
    </row>
    <row r="17" spans="1:136" s="159" customFormat="1" ht="23.25" customHeight="1" x14ac:dyDescent="0.2">
      <c r="A17" s="926" t="s">
        <v>288</v>
      </c>
      <c r="B17" s="927"/>
      <c r="C17" s="292">
        <v>45541</v>
      </c>
      <c r="D17" s="292"/>
      <c r="E17" s="166"/>
      <c r="F17" s="164"/>
      <c r="G17" s="164"/>
      <c r="H17" s="167"/>
      <c r="I17" s="166"/>
      <c r="J17" s="164"/>
      <c r="K17" s="164"/>
      <c r="L17" s="167"/>
      <c r="M17" s="163"/>
      <c r="N17" s="164"/>
      <c r="O17" s="164"/>
      <c r="P17" s="165"/>
      <c r="Q17" s="166"/>
      <c r="R17" s="164"/>
      <c r="S17" s="164"/>
      <c r="T17" s="167"/>
      <c r="U17" s="166"/>
      <c r="V17" s="164"/>
      <c r="W17" s="164"/>
      <c r="X17" s="167"/>
      <c r="Y17" s="163"/>
      <c r="Z17" s="164"/>
      <c r="AA17" s="164"/>
      <c r="AB17" s="167"/>
      <c r="AC17" s="163"/>
      <c r="AD17" s="164"/>
      <c r="AE17" s="164"/>
      <c r="AF17" s="167"/>
      <c r="AG17" s="163"/>
      <c r="AH17" s="164"/>
      <c r="AI17" s="164"/>
      <c r="AJ17" s="167"/>
      <c r="AK17" s="163"/>
      <c r="AL17" s="164"/>
      <c r="AM17" s="164"/>
      <c r="AN17" s="167"/>
      <c r="AO17" s="163"/>
      <c r="AP17" s="164"/>
      <c r="AQ17" s="164"/>
      <c r="AR17" s="167"/>
      <c r="AS17" s="163"/>
      <c r="AT17" s="164"/>
      <c r="AU17" s="164"/>
      <c r="AV17" s="167"/>
      <c r="AW17" s="163"/>
      <c r="AX17" s="164"/>
      <c r="AY17" s="164"/>
      <c r="AZ17" s="167"/>
      <c r="BA17" s="163"/>
      <c r="BB17" s="164"/>
      <c r="BC17" s="164"/>
      <c r="BD17" s="167"/>
      <c r="BE17" s="163"/>
      <c r="BF17" s="164"/>
      <c r="BG17" s="164"/>
      <c r="BH17" s="167"/>
      <c r="BI17" s="163"/>
      <c r="BJ17" s="164"/>
      <c r="BK17" s="164"/>
      <c r="BL17" s="167"/>
      <c r="BM17" s="163"/>
      <c r="BN17" s="164"/>
      <c r="BO17" s="164"/>
      <c r="BP17" s="167"/>
      <c r="BQ17" s="163"/>
      <c r="BR17" s="164"/>
      <c r="BS17" s="164"/>
      <c r="BT17" s="167"/>
      <c r="BU17" s="163"/>
      <c r="BV17" s="164"/>
      <c r="BW17" s="164"/>
      <c r="BX17" s="167"/>
      <c r="BY17" s="163"/>
      <c r="BZ17" s="164"/>
      <c r="CA17" s="828"/>
      <c r="CB17" s="829"/>
      <c r="CC17" s="830"/>
      <c r="CD17" s="828"/>
      <c r="CE17" s="164"/>
      <c r="CF17" s="167"/>
      <c r="CG17" s="163"/>
      <c r="CH17" s="164"/>
      <c r="CI17" s="164"/>
      <c r="CJ17" s="167"/>
      <c r="CK17" s="163"/>
      <c r="CL17" s="164"/>
      <c r="CM17" s="164"/>
      <c r="CN17" s="167"/>
      <c r="CO17" s="166"/>
      <c r="CP17" s="164"/>
      <c r="CQ17" s="164"/>
      <c r="CR17" s="167"/>
      <c r="CS17" s="166"/>
      <c r="CT17" s="164"/>
      <c r="CU17" s="164"/>
      <c r="CV17" s="167"/>
      <c r="CW17" s="166"/>
      <c r="CX17" s="164"/>
      <c r="CY17" s="164"/>
      <c r="CZ17" s="167"/>
      <c r="DA17" s="166"/>
      <c r="DB17" s="164"/>
      <c r="DC17" s="164"/>
      <c r="DD17" s="167"/>
      <c r="DE17" s="166"/>
      <c r="DF17" s="164"/>
      <c r="DG17" s="164"/>
      <c r="DH17" s="167"/>
      <c r="DI17" s="166"/>
      <c r="DJ17" s="164"/>
      <c r="DK17" s="164"/>
      <c r="DL17" s="167"/>
      <c r="DM17" s="166"/>
      <c r="DN17" s="164"/>
      <c r="DO17" s="164"/>
      <c r="DP17" s="167"/>
      <c r="DQ17" s="166"/>
      <c r="DR17" s="164"/>
      <c r="DS17" s="164"/>
      <c r="DT17" s="167"/>
      <c r="DU17" s="166"/>
      <c r="DV17" s="164"/>
      <c r="DW17" s="164"/>
      <c r="DX17" s="164"/>
      <c r="DY17" s="117"/>
      <c r="DZ17" s="117"/>
      <c r="EA17" s="117"/>
      <c r="EB17" s="117"/>
      <c r="EC17" s="117"/>
      <c r="ED17" s="117"/>
      <c r="EE17" s="117"/>
      <c r="EF17" s="117"/>
    </row>
    <row r="18" spans="1:136" s="91" customFormat="1" ht="15.75" customHeight="1" x14ac:dyDescent="0.2">
      <c r="A18" s="81"/>
      <c r="B18" s="82"/>
      <c r="C18" s="82"/>
      <c r="D18" s="82"/>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1"/>
      <c r="DV18" s="121"/>
      <c r="DW18" s="121"/>
      <c r="DX18" s="121"/>
      <c r="DY18" s="120"/>
      <c r="DZ18" s="120"/>
      <c r="EA18" s="120"/>
      <c r="EB18" s="120"/>
      <c r="EC18" s="120"/>
      <c r="ED18" s="120"/>
      <c r="EE18" s="120"/>
      <c r="EF18" s="120"/>
    </row>
    <row r="19" spans="1:136" s="91" customFormat="1" x14ac:dyDescent="0.2">
      <c r="A19" s="92"/>
      <c r="B19" s="92"/>
      <c r="C19" s="92"/>
      <c r="D19" s="92"/>
      <c r="E19" s="40"/>
      <c r="F19" s="40"/>
      <c r="G19" s="40"/>
      <c r="H19" s="40"/>
      <c r="I19" s="40"/>
      <c r="J19" s="40"/>
      <c r="K19" s="40"/>
      <c r="L19" s="40"/>
      <c r="M19" s="40"/>
      <c r="N19" s="40"/>
      <c r="O19" s="40"/>
      <c r="P19" s="40"/>
      <c r="Q19" s="40"/>
      <c r="R19" s="40"/>
      <c r="S19" s="40"/>
      <c r="T19" s="40"/>
      <c r="U19" s="40"/>
      <c r="V19" s="40"/>
      <c r="W19" s="40"/>
      <c r="X19" s="40"/>
      <c r="Y19" s="40"/>
      <c r="Z19" s="157"/>
      <c r="AA19" s="157"/>
      <c r="AB19" s="157"/>
      <c r="AC19" s="157"/>
      <c r="AD19" s="158"/>
      <c r="AE19" s="157"/>
      <c r="AF19" s="157"/>
      <c r="AG19" s="157"/>
      <c r="AH19" s="157"/>
      <c r="AI19" s="157"/>
      <c r="AJ19" s="157"/>
      <c r="AK19" s="157"/>
      <c r="AL19" s="157"/>
      <c r="AM19" s="157"/>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0"/>
      <c r="DZ19" s="120"/>
      <c r="EA19" s="120"/>
      <c r="EB19" s="120"/>
      <c r="EC19" s="120"/>
      <c r="ED19" s="120"/>
      <c r="EE19" s="120"/>
      <c r="EF19" s="120"/>
    </row>
    <row r="20" spans="1:136" s="91" customFormat="1" x14ac:dyDescent="0.2">
      <c r="A20" s="92"/>
      <c r="B20" s="92"/>
      <c r="C20" s="92"/>
      <c r="D20" s="92"/>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120"/>
      <c r="DZ20" s="120"/>
      <c r="EA20" s="120"/>
      <c r="EB20" s="120"/>
      <c r="EC20" s="120"/>
      <c r="ED20" s="120"/>
      <c r="EE20" s="120"/>
      <c r="EF20" s="120"/>
    </row>
    <row r="21" spans="1:136" s="91" customFormat="1" x14ac:dyDescent="0.2">
      <c r="A21" s="92"/>
      <c r="B21" s="92"/>
      <c r="C21" s="92"/>
      <c r="D21" s="92"/>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120"/>
      <c r="DZ21" s="120"/>
      <c r="EA21" s="120"/>
      <c r="EB21" s="120"/>
      <c r="EC21" s="120"/>
      <c r="ED21" s="120"/>
      <c r="EE21" s="120"/>
      <c r="EF21" s="120"/>
    </row>
    <row r="22" spans="1:136" s="91" customFormat="1" x14ac:dyDescent="0.2">
      <c r="A22" s="92"/>
      <c r="B22" s="92"/>
      <c r="C22" s="92"/>
      <c r="D22" s="92"/>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120"/>
      <c r="DZ22" s="120"/>
      <c r="EA22" s="120"/>
      <c r="EB22" s="120"/>
      <c r="EC22" s="120"/>
      <c r="ED22" s="120"/>
      <c r="EE22" s="120"/>
      <c r="EF22" s="120"/>
    </row>
    <row r="23" spans="1:136" s="91" customFormat="1" x14ac:dyDescent="0.2">
      <c r="A23" s="92"/>
      <c r="B23" s="92"/>
      <c r="C23" s="92"/>
      <c r="D23" s="92"/>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120"/>
      <c r="DZ23" s="120"/>
      <c r="EA23" s="120"/>
      <c r="EB23" s="120"/>
      <c r="EC23" s="120"/>
      <c r="ED23" s="120"/>
      <c r="EE23" s="120"/>
      <c r="EF23" s="120"/>
    </row>
    <row r="24" spans="1:136" s="91" customFormat="1" x14ac:dyDescent="0.2">
      <c r="A24" s="92"/>
      <c r="B24" s="92"/>
      <c r="C24" s="92"/>
      <c r="D24" s="92"/>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120"/>
      <c r="DZ24" s="120"/>
      <c r="EA24" s="120"/>
      <c r="EB24" s="120"/>
      <c r="EC24" s="120"/>
      <c r="ED24" s="120"/>
      <c r="EE24" s="120"/>
      <c r="EF24" s="120"/>
    </row>
    <row r="25" spans="1:136" s="91" customFormat="1" x14ac:dyDescent="0.2">
      <c r="A25" s="92"/>
      <c r="B25" s="92"/>
      <c r="C25" s="92"/>
      <c r="D25" s="92"/>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120"/>
      <c r="DZ25" s="120"/>
      <c r="EA25" s="120"/>
      <c r="EB25" s="120"/>
      <c r="EC25" s="120"/>
      <c r="ED25" s="120"/>
      <c r="EE25" s="120"/>
      <c r="EF25" s="120"/>
    </row>
    <row r="26" spans="1:136" s="91" customFormat="1" x14ac:dyDescent="0.2">
      <c r="A26" s="92"/>
      <c r="B26" s="92"/>
      <c r="C26" s="92"/>
      <c r="D26" s="92"/>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120"/>
      <c r="DZ26" s="120"/>
      <c r="EA26" s="120"/>
      <c r="EB26" s="120"/>
      <c r="EC26" s="120"/>
      <c r="ED26" s="120"/>
      <c r="EE26" s="120"/>
      <c r="EF26" s="120"/>
    </row>
    <row r="27" spans="1:136" s="91" customFormat="1" x14ac:dyDescent="0.2">
      <c r="A27" s="92"/>
      <c r="B27" s="92"/>
      <c r="C27" s="92"/>
      <c r="D27" s="92"/>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120"/>
      <c r="DZ27" s="120"/>
      <c r="EA27" s="120"/>
      <c r="EB27" s="120"/>
      <c r="EC27" s="120"/>
      <c r="ED27" s="120"/>
      <c r="EE27" s="120"/>
      <c r="EF27" s="120"/>
    </row>
    <row r="28" spans="1:136" s="91" customFormat="1" x14ac:dyDescent="0.2">
      <c r="A28" s="92"/>
      <c r="B28" s="92"/>
      <c r="C28" s="92"/>
      <c r="D28" s="92"/>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120"/>
      <c r="DZ28" s="120"/>
      <c r="EA28" s="120"/>
      <c r="EB28" s="120"/>
      <c r="EC28" s="120"/>
      <c r="ED28" s="120"/>
      <c r="EE28" s="120"/>
      <c r="EF28" s="120"/>
    </row>
    <row r="29" spans="1:136" s="91" customFormat="1" x14ac:dyDescent="0.2">
      <c r="A29" s="92"/>
      <c r="B29" s="92"/>
      <c r="C29" s="92"/>
      <c r="D29" s="92"/>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120"/>
      <c r="DZ29" s="120"/>
      <c r="EA29" s="120"/>
      <c r="EB29" s="120"/>
      <c r="EC29" s="120"/>
      <c r="ED29" s="120"/>
      <c r="EE29" s="120"/>
      <c r="EF29" s="120"/>
    </row>
    <row r="30" spans="1:136" s="91" customFormat="1" x14ac:dyDescent="0.2">
      <c r="A30" s="92"/>
      <c r="B30" s="92"/>
      <c r="C30" s="92"/>
      <c r="D30" s="92"/>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120"/>
      <c r="DZ30" s="120"/>
      <c r="EA30" s="120"/>
      <c r="EB30" s="120"/>
      <c r="EC30" s="120"/>
      <c r="ED30" s="120"/>
      <c r="EE30" s="120"/>
      <c r="EF30" s="120"/>
    </row>
    <row r="31" spans="1:136" s="91" customFormat="1" x14ac:dyDescent="0.2">
      <c r="A31" s="92"/>
      <c r="B31" s="92"/>
      <c r="C31" s="92"/>
      <c r="D31" s="92"/>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120"/>
      <c r="DZ31" s="120"/>
      <c r="EA31" s="120"/>
      <c r="EB31" s="120"/>
      <c r="EC31" s="120"/>
      <c r="ED31" s="120"/>
      <c r="EE31" s="120"/>
      <c r="EF31" s="120"/>
    </row>
    <row r="32" spans="1:136" s="91" customFormat="1" x14ac:dyDescent="0.2">
      <c r="A32" s="92"/>
      <c r="B32" s="92"/>
      <c r="C32" s="92"/>
      <c r="D32" s="92"/>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120"/>
      <c r="DZ32" s="120"/>
      <c r="EA32" s="120"/>
      <c r="EB32" s="120"/>
      <c r="EC32" s="120"/>
      <c r="ED32" s="120"/>
      <c r="EE32" s="120"/>
      <c r="EF32" s="120"/>
    </row>
    <row r="33" spans="1:136" s="91" customFormat="1" x14ac:dyDescent="0.2">
      <c r="A33" s="92"/>
      <c r="B33" s="92"/>
      <c r="C33" s="92"/>
      <c r="D33" s="92"/>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120"/>
      <c r="DZ33" s="120"/>
      <c r="EA33" s="120"/>
      <c r="EB33" s="120"/>
      <c r="EC33" s="120"/>
      <c r="ED33" s="120"/>
      <c r="EE33" s="120"/>
      <c r="EF33" s="120"/>
    </row>
    <row r="34" spans="1:136" s="91" customFormat="1" x14ac:dyDescent="0.2">
      <c r="A34" s="92"/>
      <c r="B34" s="92"/>
      <c r="C34" s="92"/>
      <c r="D34" s="92"/>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120"/>
      <c r="DZ34" s="120"/>
      <c r="EA34" s="120"/>
      <c r="EB34" s="120"/>
      <c r="EC34" s="120"/>
      <c r="ED34" s="120"/>
      <c r="EE34" s="120"/>
      <c r="EF34" s="120"/>
    </row>
    <row r="35" spans="1:136" s="91" customFormat="1" x14ac:dyDescent="0.2">
      <c r="A35" s="92"/>
      <c r="B35" s="92"/>
      <c r="C35" s="92"/>
      <c r="D35" s="92"/>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120"/>
      <c r="DZ35" s="120"/>
      <c r="EA35" s="120"/>
      <c r="EB35" s="120"/>
      <c r="EC35" s="120"/>
      <c r="ED35" s="120"/>
      <c r="EE35" s="120"/>
      <c r="EF35" s="120"/>
    </row>
    <row r="36" spans="1:136" s="91" customFormat="1" x14ac:dyDescent="0.2">
      <c r="A36" s="92"/>
      <c r="B36" s="92"/>
      <c r="C36" s="92"/>
      <c r="D36" s="92"/>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120"/>
      <c r="DZ36" s="120"/>
      <c r="EA36" s="120"/>
      <c r="EB36" s="120"/>
      <c r="EC36" s="120"/>
      <c r="ED36" s="120"/>
      <c r="EE36" s="120"/>
      <c r="EF36" s="120"/>
    </row>
    <row r="37" spans="1:136" s="91" customFormat="1" x14ac:dyDescent="0.2">
      <c r="A37" s="92"/>
      <c r="B37" s="92"/>
      <c r="C37" s="92"/>
      <c r="D37" s="92"/>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120"/>
      <c r="DZ37" s="120"/>
      <c r="EA37" s="120"/>
      <c r="EB37" s="120"/>
      <c r="EC37" s="120"/>
      <c r="ED37" s="120"/>
      <c r="EE37" s="120"/>
      <c r="EF37" s="120"/>
    </row>
    <row r="38" spans="1:136" s="91" customFormat="1" x14ac:dyDescent="0.2">
      <c r="A38" s="92"/>
      <c r="B38" s="92"/>
      <c r="C38" s="92"/>
      <c r="D38" s="92"/>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120"/>
      <c r="DZ38" s="120"/>
      <c r="EA38" s="120"/>
      <c r="EB38" s="120"/>
      <c r="EC38" s="120"/>
      <c r="ED38" s="120"/>
      <c r="EE38" s="120"/>
      <c r="EF38" s="120"/>
    </row>
    <row r="39" spans="1:136" s="91" customFormat="1" x14ac:dyDescent="0.2">
      <c r="A39" s="92"/>
      <c r="B39" s="92"/>
      <c r="C39" s="92"/>
      <c r="D39" s="92"/>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120"/>
      <c r="DZ39" s="120"/>
      <c r="EA39" s="120"/>
      <c r="EB39" s="120"/>
      <c r="EC39" s="120"/>
      <c r="ED39" s="120"/>
      <c r="EE39" s="120"/>
      <c r="EF39" s="120"/>
    </row>
    <row r="40" spans="1:136" s="91" customFormat="1" x14ac:dyDescent="0.2">
      <c r="A40" s="92"/>
      <c r="B40" s="92"/>
      <c r="C40" s="92"/>
      <c r="D40" s="92"/>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120"/>
      <c r="DZ40" s="120"/>
      <c r="EA40" s="120"/>
      <c r="EB40" s="120"/>
      <c r="EC40" s="120"/>
      <c r="ED40" s="120"/>
      <c r="EE40" s="120"/>
      <c r="EF40" s="120"/>
    </row>
    <row r="41" spans="1:136" s="91" customFormat="1" x14ac:dyDescent="0.2">
      <c r="A41" s="92"/>
      <c r="B41" s="92"/>
      <c r="C41" s="92"/>
      <c r="D41" s="92"/>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120"/>
      <c r="DZ41" s="120"/>
      <c r="EA41" s="120"/>
      <c r="EB41" s="120"/>
      <c r="EC41" s="120"/>
      <c r="ED41" s="120"/>
      <c r="EE41" s="120"/>
      <c r="EF41" s="120"/>
    </row>
    <row r="42" spans="1:136" s="91" customFormat="1" x14ac:dyDescent="0.2">
      <c r="A42" s="92"/>
      <c r="B42" s="92"/>
      <c r="C42" s="92"/>
      <c r="D42" s="92"/>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120"/>
      <c r="DZ42" s="120"/>
      <c r="EA42" s="120"/>
      <c r="EB42" s="120"/>
      <c r="EC42" s="120"/>
      <c r="ED42" s="120"/>
      <c r="EE42" s="120"/>
      <c r="EF42" s="120"/>
    </row>
    <row r="43" spans="1:136" s="91" customFormat="1" x14ac:dyDescent="0.2">
      <c r="A43" s="92"/>
      <c r="B43" s="92"/>
      <c r="C43" s="92"/>
      <c r="D43" s="92"/>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120"/>
      <c r="DZ43" s="120"/>
      <c r="EA43" s="120"/>
      <c r="EB43" s="120"/>
      <c r="EC43" s="120"/>
      <c r="ED43" s="120"/>
      <c r="EE43" s="120"/>
      <c r="EF43" s="120"/>
    </row>
    <row r="44" spans="1:136" s="91" customFormat="1" x14ac:dyDescent="0.2">
      <c r="A44" s="92"/>
      <c r="B44" s="92"/>
      <c r="C44" s="92"/>
      <c r="D44" s="92"/>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120"/>
      <c r="DZ44" s="120"/>
      <c r="EA44" s="120"/>
      <c r="EB44" s="120"/>
      <c r="EC44" s="120"/>
      <c r="ED44" s="120"/>
      <c r="EE44" s="120"/>
      <c r="EF44" s="120"/>
    </row>
    <row r="45" spans="1:136" s="91" customFormat="1" x14ac:dyDescent="0.2">
      <c r="A45" s="92"/>
      <c r="B45" s="92"/>
      <c r="C45" s="92"/>
      <c r="D45" s="92"/>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120"/>
      <c r="DZ45" s="120"/>
      <c r="EA45" s="120"/>
      <c r="EB45" s="120"/>
      <c r="EC45" s="120"/>
      <c r="ED45" s="120"/>
      <c r="EE45" s="120"/>
      <c r="EF45" s="120"/>
    </row>
    <row r="46" spans="1:136" s="91" customFormat="1" x14ac:dyDescent="0.2">
      <c r="A46" s="92"/>
      <c r="B46" s="92"/>
      <c r="C46" s="92"/>
      <c r="D46" s="92"/>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120"/>
      <c r="DZ46" s="120"/>
      <c r="EA46" s="120"/>
      <c r="EB46" s="120"/>
      <c r="EC46" s="120"/>
      <c r="ED46" s="120"/>
      <c r="EE46" s="120"/>
      <c r="EF46" s="120"/>
    </row>
    <row r="47" spans="1:136" s="91" customFormat="1" x14ac:dyDescent="0.2">
      <c r="A47" s="92"/>
      <c r="B47" s="92"/>
      <c r="C47" s="92"/>
      <c r="D47" s="92"/>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120"/>
      <c r="DZ47" s="120"/>
      <c r="EA47" s="120"/>
      <c r="EB47" s="120"/>
      <c r="EC47" s="120"/>
      <c r="ED47" s="120"/>
      <c r="EE47" s="120"/>
      <c r="EF47" s="120"/>
    </row>
    <row r="48" spans="1:136" s="91" customFormat="1" x14ac:dyDescent="0.2">
      <c r="A48" s="92"/>
      <c r="B48" s="92"/>
      <c r="C48" s="92"/>
      <c r="D48" s="92"/>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120"/>
      <c r="DZ48" s="120"/>
      <c r="EA48" s="120"/>
      <c r="EB48" s="120"/>
      <c r="EC48" s="120"/>
      <c r="ED48" s="120"/>
      <c r="EE48" s="120"/>
      <c r="EF48" s="120"/>
    </row>
    <row r="49" spans="1:136" s="91" customFormat="1" x14ac:dyDescent="0.2">
      <c r="A49" s="92"/>
      <c r="B49" s="92"/>
      <c r="C49" s="92"/>
      <c r="D49" s="92"/>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120"/>
      <c r="DZ49" s="120"/>
      <c r="EA49" s="120"/>
      <c r="EB49" s="120"/>
      <c r="EC49" s="120"/>
      <c r="ED49" s="120"/>
      <c r="EE49" s="120"/>
      <c r="EF49" s="120"/>
    </row>
    <row r="50" spans="1:136" s="91" customFormat="1" x14ac:dyDescent="0.2">
      <c r="A50" s="92"/>
      <c r="B50" s="92"/>
      <c r="C50" s="92"/>
      <c r="D50" s="92"/>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120"/>
      <c r="DZ50" s="120"/>
      <c r="EA50" s="120"/>
      <c r="EB50" s="120"/>
      <c r="EC50" s="120"/>
      <c r="ED50" s="120"/>
      <c r="EE50" s="120"/>
      <c r="EF50" s="120"/>
    </row>
    <row r="51" spans="1:136" s="91" customFormat="1" x14ac:dyDescent="0.2">
      <c r="A51" s="92"/>
      <c r="B51" s="92"/>
      <c r="C51" s="92"/>
      <c r="D51" s="92"/>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120"/>
      <c r="DZ51" s="120"/>
      <c r="EA51" s="120"/>
      <c r="EB51" s="120"/>
      <c r="EC51" s="120"/>
      <c r="ED51" s="120"/>
      <c r="EE51" s="120"/>
      <c r="EF51" s="120"/>
    </row>
    <row r="52" spans="1:136" s="91" customFormat="1" x14ac:dyDescent="0.2">
      <c r="A52" s="92"/>
      <c r="B52" s="92"/>
      <c r="C52" s="92"/>
      <c r="D52" s="92"/>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120"/>
      <c r="DZ52" s="120"/>
      <c r="EA52" s="120"/>
      <c r="EB52" s="120"/>
      <c r="EC52" s="120"/>
      <c r="ED52" s="120"/>
      <c r="EE52" s="120"/>
      <c r="EF52" s="120"/>
    </row>
    <row r="53" spans="1:136" s="91" customFormat="1" x14ac:dyDescent="0.2">
      <c r="A53" s="92"/>
      <c r="B53" s="92"/>
      <c r="C53" s="92"/>
      <c r="D53" s="92"/>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120"/>
      <c r="DZ53" s="120"/>
      <c r="EA53" s="120"/>
      <c r="EB53" s="120"/>
      <c r="EC53" s="120"/>
      <c r="ED53" s="120"/>
      <c r="EE53" s="120"/>
      <c r="EF53" s="120"/>
    </row>
    <row r="54" spans="1:136" s="91" customFormat="1" x14ac:dyDescent="0.2">
      <c r="A54" s="92"/>
      <c r="B54" s="92"/>
      <c r="C54" s="92"/>
      <c r="D54" s="92"/>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120"/>
      <c r="DZ54" s="120"/>
      <c r="EA54" s="120"/>
      <c r="EB54" s="120"/>
      <c r="EC54" s="120"/>
      <c r="ED54" s="120"/>
      <c r="EE54" s="120"/>
      <c r="EF54" s="120"/>
    </row>
    <row r="55" spans="1:136" s="91" customFormat="1" x14ac:dyDescent="0.2">
      <c r="A55" s="92"/>
      <c r="B55" s="92"/>
      <c r="C55" s="92"/>
      <c r="D55" s="92"/>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120"/>
      <c r="DZ55" s="120"/>
      <c r="EA55" s="120"/>
      <c r="EB55" s="120"/>
      <c r="EC55" s="120"/>
      <c r="ED55" s="120"/>
      <c r="EE55" s="120"/>
      <c r="EF55" s="120"/>
    </row>
    <row r="56" spans="1:136" s="91" customFormat="1" x14ac:dyDescent="0.2">
      <c r="A56" s="92"/>
      <c r="B56" s="92"/>
      <c r="C56" s="92"/>
      <c r="D56" s="92"/>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120"/>
      <c r="DZ56" s="120"/>
      <c r="EA56" s="120"/>
      <c r="EB56" s="120"/>
      <c r="EC56" s="120"/>
      <c r="ED56" s="120"/>
      <c r="EE56" s="120"/>
      <c r="EF56" s="120"/>
    </row>
    <row r="57" spans="1:136" s="91" customFormat="1" x14ac:dyDescent="0.2">
      <c r="A57" s="92"/>
      <c r="B57" s="92"/>
      <c r="C57" s="92"/>
      <c r="D57" s="92"/>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120"/>
      <c r="DZ57" s="120"/>
      <c r="EA57" s="120"/>
      <c r="EB57" s="120"/>
      <c r="EC57" s="120"/>
      <c r="ED57" s="120"/>
      <c r="EE57" s="120"/>
      <c r="EF57" s="120"/>
    </row>
    <row r="58" spans="1:136" s="91" customFormat="1" x14ac:dyDescent="0.2">
      <c r="A58" s="92"/>
      <c r="B58" s="92"/>
      <c r="C58" s="92"/>
      <c r="D58" s="92"/>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120"/>
      <c r="DZ58" s="120"/>
      <c r="EA58" s="120"/>
      <c r="EB58" s="120"/>
      <c r="EC58" s="120"/>
      <c r="ED58" s="120"/>
      <c r="EE58" s="120"/>
      <c r="EF58" s="120"/>
    </row>
    <row r="59" spans="1:136" s="91" customFormat="1" x14ac:dyDescent="0.2">
      <c r="A59" s="92"/>
      <c r="B59" s="92"/>
      <c r="C59" s="92"/>
      <c r="D59" s="92"/>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120"/>
      <c r="DZ59" s="120"/>
      <c r="EA59" s="120"/>
      <c r="EB59" s="120"/>
      <c r="EC59" s="120"/>
      <c r="ED59" s="120"/>
      <c r="EE59" s="120"/>
      <c r="EF59" s="120"/>
    </row>
    <row r="60" spans="1:136" s="91" customFormat="1" x14ac:dyDescent="0.2">
      <c r="A60" s="92"/>
      <c r="B60" s="92"/>
      <c r="C60" s="92"/>
      <c r="D60" s="92"/>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120"/>
      <c r="DZ60" s="120"/>
      <c r="EA60" s="120"/>
      <c r="EB60" s="120"/>
      <c r="EC60" s="120"/>
      <c r="ED60" s="120"/>
      <c r="EE60" s="120"/>
      <c r="EF60" s="120"/>
    </row>
    <row r="61" spans="1:136" s="91" customFormat="1" x14ac:dyDescent="0.2">
      <c r="A61" s="92"/>
      <c r="B61" s="92"/>
      <c r="C61" s="92"/>
      <c r="D61" s="92"/>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120"/>
      <c r="DZ61" s="120"/>
      <c r="EA61" s="120"/>
      <c r="EB61" s="120"/>
      <c r="EC61" s="120"/>
      <c r="ED61" s="120"/>
      <c r="EE61" s="120"/>
      <c r="EF61" s="120"/>
    </row>
    <row r="62" spans="1:136" s="91" customFormat="1" x14ac:dyDescent="0.2">
      <c r="A62" s="92"/>
      <c r="B62" s="92"/>
      <c r="C62" s="92"/>
      <c r="D62" s="92"/>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120"/>
      <c r="DZ62" s="120"/>
      <c r="EA62" s="120"/>
      <c r="EB62" s="120"/>
      <c r="EC62" s="120"/>
      <c r="ED62" s="120"/>
      <c r="EE62" s="120"/>
      <c r="EF62" s="120"/>
    </row>
    <row r="63" spans="1:136" s="91" customFormat="1" x14ac:dyDescent="0.2">
      <c r="A63" s="92"/>
      <c r="B63" s="92"/>
      <c r="C63" s="92"/>
      <c r="D63" s="92"/>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120"/>
      <c r="DZ63" s="120"/>
      <c r="EA63" s="120"/>
      <c r="EB63" s="120"/>
      <c r="EC63" s="120"/>
      <c r="ED63" s="120"/>
      <c r="EE63" s="120"/>
      <c r="EF63" s="120"/>
    </row>
    <row r="64" spans="1:136" s="91" customFormat="1" x14ac:dyDescent="0.2">
      <c r="A64" s="92"/>
      <c r="B64" s="92"/>
      <c r="C64" s="92"/>
      <c r="D64" s="92"/>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120"/>
      <c r="DZ64" s="120"/>
      <c r="EA64" s="120"/>
      <c r="EB64" s="120"/>
      <c r="EC64" s="120"/>
      <c r="ED64" s="120"/>
      <c r="EE64" s="120"/>
      <c r="EF64" s="120"/>
    </row>
    <row r="65" spans="1:136" s="91" customFormat="1" x14ac:dyDescent="0.2">
      <c r="A65" s="92"/>
      <c r="B65" s="92"/>
      <c r="C65" s="92"/>
      <c r="D65" s="92"/>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120"/>
      <c r="DZ65" s="120"/>
      <c r="EA65" s="120"/>
      <c r="EB65" s="120"/>
      <c r="EC65" s="120"/>
      <c r="ED65" s="120"/>
      <c r="EE65" s="120"/>
      <c r="EF65" s="120"/>
    </row>
    <row r="66" spans="1:136" s="91" customFormat="1" x14ac:dyDescent="0.2">
      <c r="A66" s="92"/>
      <c r="B66" s="92"/>
      <c r="C66" s="92"/>
      <c r="D66" s="92"/>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120"/>
      <c r="DZ66" s="120"/>
      <c r="EA66" s="120"/>
      <c r="EB66" s="120"/>
      <c r="EC66" s="120"/>
      <c r="ED66" s="120"/>
      <c r="EE66" s="120"/>
      <c r="EF66" s="120"/>
    </row>
    <row r="67" spans="1:136" s="91" customFormat="1" x14ac:dyDescent="0.2">
      <c r="A67" s="92"/>
      <c r="B67" s="92"/>
      <c r="C67" s="92"/>
      <c r="D67" s="92"/>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120"/>
      <c r="DZ67" s="120"/>
      <c r="EA67" s="120"/>
      <c r="EB67" s="120"/>
      <c r="EC67" s="120"/>
      <c r="ED67" s="120"/>
      <c r="EE67" s="120"/>
      <c r="EF67" s="120"/>
    </row>
    <row r="68" spans="1:136" s="91" customFormat="1" x14ac:dyDescent="0.2">
      <c r="A68" s="92"/>
      <c r="B68" s="92"/>
      <c r="C68" s="92"/>
      <c r="D68" s="92"/>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120"/>
      <c r="DZ68" s="120"/>
      <c r="EA68" s="120"/>
      <c r="EB68" s="120"/>
      <c r="EC68" s="120"/>
      <c r="ED68" s="120"/>
      <c r="EE68" s="120"/>
      <c r="EF68" s="120"/>
    </row>
    <row r="69" spans="1:136" s="91" customFormat="1" x14ac:dyDescent="0.2">
      <c r="A69" s="92"/>
      <c r="B69" s="92"/>
      <c r="C69" s="92"/>
      <c r="D69" s="92"/>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120"/>
      <c r="DZ69" s="120"/>
      <c r="EA69" s="120"/>
      <c r="EB69" s="120"/>
      <c r="EC69" s="120"/>
      <c r="ED69" s="120"/>
      <c r="EE69" s="120"/>
      <c r="EF69" s="120"/>
    </row>
    <row r="70" spans="1:136" s="91" customFormat="1" x14ac:dyDescent="0.2">
      <c r="A70" s="92"/>
      <c r="B70" s="92"/>
      <c r="C70" s="92"/>
      <c r="D70" s="92"/>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120"/>
      <c r="DZ70" s="120"/>
      <c r="EA70" s="120"/>
      <c r="EB70" s="120"/>
      <c r="EC70" s="120"/>
      <c r="ED70" s="120"/>
      <c r="EE70" s="120"/>
      <c r="EF70" s="120"/>
    </row>
    <row r="71" spans="1:136" s="91" customFormat="1" x14ac:dyDescent="0.2">
      <c r="A71" s="92"/>
      <c r="B71" s="92"/>
      <c r="C71" s="92"/>
      <c r="D71" s="92"/>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120"/>
      <c r="DZ71" s="120"/>
      <c r="EA71" s="120"/>
      <c r="EB71" s="120"/>
      <c r="EC71" s="120"/>
      <c r="ED71" s="120"/>
      <c r="EE71" s="120"/>
      <c r="EF71" s="120"/>
    </row>
    <row r="72" spans="1:136" s="91" customFormat="1" x14ac:dyDescent="0.2">
      <c r="A72" s="92"/>
      <c r="B72" s="92"/>
      <c r="C72" s="92"/>
      <c r="D72" s="92"/>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120"/>
      <c r="DZ72" s="120"/>
      <c r="EA72" s="120"/>
      <c r="EB72" s="120"/>
      <c r="EC72" s="120"/>
      <c r="ED72" s="120"/>
      <c r="EE72" s="120"/>
      <c r="EF72" s="120"/>
    </row>
    <row r="73" spans="1:136" s="91" customFormat="1" x14ac:dyDescent="0.2">
      <c r="A73" s="92"/>
      <c r="B73" s="92"/>
      <c r="C73" s="92"/>
      <c r="D73" s="92"/>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120"/>
      <c r="DZ73" s="120"/>
      <c r="EA73" s="120"/>
      <c r="EB73" s="120"/>
      <c r="EC73" s="120"/>
      <c r="ED73" s="120"/>
      <c r="EE73" s="120"/>
      <c r="EF73" s="120"/>
    </row>
    <row r="74" spans="1:136" s="91" customFormat="1" x14ac:dyDescent="0.2">
      <c r="A74" s="92"/>
      <c r="B74" s="92"/>
      <c r="C74" s="92"/>
      <c r="D74" s="92"/>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120"/>
      <c r="DZ74" s="120"/>
      <c r="EA74" s="120"/>
      <c r="EB74" s="120"/>
      <c r="EC74" s="120"/>
      <c r="ED74" s="120"/>
      <c r="EE74" s="120"/>
      <c r="EF74" s="120"/>
    </row>
    <row r="75" spans="1:136" s="91" customFormat="1" x14ac:dyDescent="0.2">
      <c r="A75" s="92"/>
      <c r="B75" s="92"/>
      <c r="C75" s="92"/>
      <c r="D75" s="92"/>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120"/>
      <c r="DZ75" s="120"/>
      <c r="EA75" s="120"/>
      <c r="EB75" s="120"/>
      <c r="EC75" s="120"/>
      <c r="ED75" s="120"/>
      <c r="EE75" s="120"/>
      <c r="EF75" s="120"/>
    </row>
    <row r="76" spans="1:136" s="91" customFormat="1" x14ac:dyDescent="0.2">
      <c r="A76" s="92"/>
      <c r="B76" s="92"/>
      <c r="C76" s="92"/>
      <c r="D76" s="92"/>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120"/>
      <c r="DZ76" s="120"/>
      <c r="EA76" s="120"/>
      <c r="EB76" s="120"/>
      <c r="EC76" s="120"/>
      <c r="ED76" s="120"/>
      <c r="EE76" s="120"/>
      <c r="EF76" s="120"/>
    </row>
    <row r="77" spans="1:136" s="91" customFormat="1" x14ac:dyDescent="0.2">
      <c r="A77" s="92"/>
      <c r="B77" s="92"/>
      <c r="C77" s="92"/>
      <c r="D77" s="92"/>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120"/>
      <c r="DZ77" s="120"/>
      <c r="EA77" s="120"/>
      <c r="EB77" s="120"/>
      <c r="EC77" s="120"/>
      <c r="ED77" s="120"/>
      <c r="EE77" s="120"/>
      <c r="EF77" s="120"/>
    </row>
    <row r="78" spans="1:136" s="91" customFormat="1" x14ac:dyDescent="0.2">
      <c r="A78" s="92"/>
      <c r="B78" s="92"/>
      <c r="C78" s="92"/>
      <c r="D78" s="92"/>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120"/>
      <c r="DZ78" s="120"/>
      <c r="EA78" s="120"/>
      <c r="EB78" s="120"/>
      <c r="EC78" s="120"/>
      <c r="ED78" s="120"/>
      <c r="EE78" s="120"/>
      <c r="EF78" s="120"/>
    </row>
    <row r="79" spans="1:136" s="91" customFormat="1" x14ac:dyDescent="0.2">
      <c r="A79" s="92"/>
      <c r="B79" s="92"/>
      <c r="C79" s="92"/>
      <c r="D79" s="92"/>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120"/>
      <c r="DZ79" s="120"/>
      <c r="EA79" s="120"/>
      <c r="EB79" s="120"/>
      <c r="EC79" s="120"/>
      <c r="ED79" s="120"/>
      <c r="EE79" s="120"/>
      <c r="EF79" s="120"/>
    </row>
    <row r="80" spans="1:136" s="91" customFormat="1" x14ac:dyDescent="0.2">
      <c r="A80" s="92"/>
      <c r="B80" s="92"/>
      <c r="C80" s="92"/>
      <c r="D80" s="92"/>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120"/>
      <c r="DZ80" s="120"/>
      <c r="EA80" s="120"/>
      <c r="EB80" s="120"/>
      <c r="EC80" s="120"/>
      <c r="ED80" s="120"/>
      <c r="EE80" s="120"/>
      <c r="EF80" s="120"/>
    </row>
    <row r="81" spans="1:136" s="91" customFormat="1" x14ac:dyDescent="0.2">
      <c r="A81" s="92"/>
      <c r="B81" s="92"/>
      <c r="C81" s="92"/>
      <c r="D81" s="92"/>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120"/>
      <c r="DZ81" s="120"/>
      <c r="EA81" s="120"/>
      <c r="EB81" s="120"/>
      <c r="EC81" s="120"/>
      <c r="ED81" s="120"/>
      <c r="EE81" s="120"/>
      <c r="EF81" s="120"/>
    </row>
    <row r="82" spans="1:136" s="91" customFormat="1" x14ac:dyDescent="0.2">
      <c r="A82" s="92"/>
      <c r="B82" s="92"/>
      <c r="C82" s="92"/>
      <c r="D82" s="92"/>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120"/>
      <c r="DZ82" s="120"/>
      <c r="EA82" s="120"/>
      <c r="EB82" s="120"/>
      <c r="EC82" s="120"/>
      <c r="ED82" s="120"/>
      <c r="EE82" s="120"/>
      <c r="EF82" s="120"/>
    </row>
    <row r="83" spans="1:136" s="91" customFormat="1" x14ac:dyDescent="0.2">
      <c r="A83" s="92"/>
      <c r="B83" s="92"/>
      <c r="C83" s="92"/>
      <c r="D83" s="92"/>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120"/>
      <c r="DZ83" s="120"/>
      <c r="EA83" s="120"/>
      <c r="EB83" s="120"/>
      <c r="EC83" s="120"/>
      <c r="ED83" s="120"/>
      <c r="EE83" s="120"/>
      <c r="EF83" s="120"/>
    </row>
    <row r="84" spans="1:136" s="91" customFormat="1" x14ac:dyDescent="0.2">
      <c r="A84" s="92"/>
      <c r="B84" s="92"/>
      <c r="C84" s="92"/>
      <c r="D84" s="92"/>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120"/>
      <c r="DZ84" s="120"/>
      <c r="EA84" s="120"/>
      <c r="EB84" s="120"/>
      <c r="EC84" s="120"/>
      <c r="ED84" s="120"/>
      <c r="EE84" s="120"/>
      <c r="EF84" s="120"/>
    </row>
    <row r="85" spans="1:136" s="91" customFormat="1" x14ac:dyDescent="0.2">
      <c r="A85" s="92"/>
      <c r="B85" s="92"/>
      <c r="C85" s="92"/>
      <c r="D85" s="92"/>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120"/>
      <c r="DZ85" s="120"/>
      <c r="EA85" s="120"/>
      <c r="EB85" s="120"/>
      <c r="EC85" s="120"/>
      <c r="ED85" s="120"/>
      <c r="EE85" s="120"/>
      <c r="EF85" s="120"/>
    </row>
    <row r="86" spans="1:136" s="91" customFormat="1" x14ac:dyDescent="0.2">
      <c r="A86" s="92"/>
      <c r="B86" s="92"/>
      <c r="C86" s="92"/>
      <c r="D86" s="92"/>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120"/>
      <c r="DZ86" s="120"/>
      <c r="EA86" s="120"/>
      <c r="EB86" s="120"/>
      <c r="EC86" s="120"/>
      <c r="ED86" s="120"/>
      <c r="EE86" s="120"/>
      <c r="EF86" s="120"/>
    </row>
    <row r="87" spans="1:136" s="91" customFormat="1" x14ac:dyDescent="0.2">
      <c r="A87" s="92"/>
      <c r="B87" s="92"/>
      <c r="C87" s="92"/>
      <c r="D87" s="92"/>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120"/>
      <c r="DZ87" s="120"/>
      <c r="EA87" s="120"/>
      <c r="EB87" s="120"/>
      <c r="EC87" s="120"/>
      <c r="ED87" s="120"/>
      <c r="EE87" s="120"/>
      <c r="EF87" s="120"/>
    </row>
    <row r="88" spans="1:136" s="91" customFormat="1" x14ac:dyDescent="0.2">
      <c r="A88" s="92"/>
      <c r="B88" s="92"/>
      <c r="C88" s="92"/>
      <c r="D88" s="92"/>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120"/>
      <c r="DZ88" s="120"/>
      <c r="EA88" s="120"/>
      <c r="EB88" s="120"/>
      <c r="EC88" s="120"/>
      <c r="ED88" s="120"/>
      <c r="EE88" s="120"/>
      <c r="EF88" s="120"/>
    </row>
    <row r="89" spans="1:136" s="91" customFormat="1" x14ac:dyDescent="0.2">
      <c r="A89" s="92"/>
      <c r="B89" s="92"/>
      <c r="C89" s="92"/>
      <c r="D89" s="92"/>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120"/>
      <c r="DZ89" s="120"/>
      <c r="EA89" s="120"/>
      <c r="EB89" s="120"/>
      <c r="EC89" s="120"/>
      <c r="ED89" s="120"/>
      <c r="EE89" s="120"/>
      <c r="EF89" s="120"/>
    </row>
    <row r="90" spans="1:136" s="91" customFormat="1" x14ac:dyDescent="0.2">
      <c r="A90" s="92"/>
      <c r="B90" s="92"/>
      <c r="C90" s="92"/>
      <c r="D90" s="92"/>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120"/>
      <c r="DZ90" s="120"/>
      <c r="EA90" s="120"/>
      <c r="EB90" s="120"/>
      <c r="EC90" s="120"/>
      <c r="ED90" s="120"/>
      <c r="EE90" s="120"/>
      <c r="EF90" s="120"/>
    </row>
    <row r="91" spans="1:136" s="91" customFormat="1" x14ac:dyDescent="0.2">
      <c r="A91" s="92"/>
      <c r="B91" s="92"/>
      <c r="C91" s="92"/>
      <c r="D91" s="92"/>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120"/>
      <c r="DZ91" s="120"/>
      <c r="EA91" s="120"/>
      <c r="EB91" s="120"/>
      <c r="EC91" s="120"/>
      <c r="ED91" s="120"/>
      <c r="EE91" s="120"/>
      <c r="EF91" s="120"/>
    </row>
    <row r="92" spans="1:136" s="91" customFormat="1" x14ac:dyDescent="0.2">
      <c r="A92" s="92"/>
      <c r="B92" s="92"/>
      <c r="C92" s="92"/>
      <c r="D92" s="92"/>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120"/>
      <c r="DZ92" s="120"/>
      <c r="EA92" s="120"/>
      <c r="EB92" s="120"/>
      <c r="EC92" s="120"/>
      <c r="ED92" s="120"/>
      <c r="EE92" s="120"/>
      <c r="EF92" s="120"/>
    </row>
    <row r="93" spans="1:136" s="91" customFormat="1" x14ac:dyDescent="0.2">
      <c r="A93" s="92"/>
      <c r="B93" s="92"/>
      <c r="C93" s="92"/>
      <c r="D93" s="92"/>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120"/>
      <c r="DZ93" s="120"/>
      <c r="EA93" s="120"/>
      <c r="EB93" s="120"/>
      <c r="EC93" s="120"/>
      <c r="ED93" s="120"/>
      <c r="EE93" s="120"/>
      <c r="EF93" s="120"/>
    </row>
    <row r="94" spans="1:136" s="91" customFormat="1" x14ac:dyDescent="0.2">
      <c r="A94" s="92"/>
      <c r="B94" s="92"/>
      <c r="C94" s="92"/>
      <c r="D94" s="92"/>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120"/>
      <c r="DZ94" s="120"/>
      <c r="EA94" s="120"/>
      <c r="EB94" s="120"/>
      <c r="EC94" s="120"/>
      <c r="ED94" s="120"/>
      <c r="EE94" s="120"/>
      <c r="EF94" s="120"/>
    </row>
    <row r="95" spans="1:136" s="91" customFormat="1" x14ac:dyDescent="0.2">
      <c r="A95" s="92"/>
      <c r="B95" s="92"/>
      <c r="C95" s="92"/>
      <c r="D95" s="92"/>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120"/>
      <c r="DZ95" s="120"/>
      <c r="EA95" s="120"/>
      <c r="EB95" s="120"/>
      <c r="EC95" s="120"/>
      <c r="ED95" s="120"/>
      <c r="EE95" s="120"/>
      <c r="EF95" s="120"/>
    </row>
    <row r="96" spans="1:136" s="91" customFormat="1" x14ac:dyDescent="0.2">
      <c r="A96" s="92"/>
      <c r="B96" s="92"/>
      <c r="C96" s="92"/>
      <c r="D96" s="92"/>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120"/>
      <c r="DZ96" s="120"/>
      <c r="EA96" s="120"/>
      <c r="EB96" s="120"/>
      <c r="EC96" s="120"/>
      <c r="ED96" s="120"/>
      <c r="EE96" s="120"/>
      <c r="EF96" s="120"/>
    </row>
    <row r="97" spans="1:136" s="91" customFormat="1" x14ac:dyDescent="0.2">
      <c r="A97" s="92"/>
      <c r="B97" s="92"/>
      <c r="C97" s="92"/>
      <c r="D97" s="92"/>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120"/>
      <c r="DZ97" s="120"/>
      <c r="EA97" s="120"/>
      <c r="EB97" s="120"/>
      <c r="EC97" s="120"/>
      <c r="ED97" s="120"/>
      <c r="EE97" s="120"/>
      <c r="EF97" s="120"/>
    </row>
    <row r="98" spans="1:136" s="91" customFormat="1" x14ac:dyDescent="0.2">
      <c r="A98" s="92"/>
      <c r="B98" s="92"/>
      <c r="C98" s="92"/>
      <c r="D98" s="92"/>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120"/>
      <c r="DZ98" s="120"/>
      <c r="EA98" s="120"/>
      <c r="EB98" s="120"/>
      <c r="EC98" s="120"/>
      <c r="ED98" s="120"/>
      <c r="EE98" s="120"/>
      <c r="EF98" s="120"/>
    </row>
    <row r="99" spans="1:136" s="91" customFormat="1" x14ac:dyDescent="0.2">
      <c r="A99" s="92"/>
      <c r="B99" s="92"/>
      <c r="C99" s="92"/>
      <c r="D99" s="92"/>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120"/>
      <c r="DZ99" s="120"/>
      <c r="EA99" s="120"/>
      <c r="EB99" s="120"/>
      <c r="EC99" s="120"/>
      <c r="ED99" s="120"/>
      <c r="EE99" s="120"/>
      <c r="EF99" s="120"/>
    </row>
    <row r="100" spans="1:136" s="91" customFormat="1" x14ac:dyDescent="0.2">
      <c r="A100" s="92"/>
      <c r="B100" s="92"/>
      <c r="C100" s="92"/>
      <c r="D100" s="92"/>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120"/>
      <c r="DZ100" s="120"/>
      <c r="EA100" s="120"/>
      <c r="EB100" s="120"/>
      <c r="EC100" s="120"/>
      <c r="ED100" s="120"/>
      <c r="EE100" s="120"/>
      <c r="EF100" s="120"/>
    </row>
    <row r="101" spans="1:136" s="91" customFormat="1" x14ac:dyDescent="0.2">
      <c r="A101" s="92"/>
      <c r="B101" s="92"/>
      <c r="C101" s="92"/>
      <c r="D101" s="92"/>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120"/>
      <c r="DZ101" s="120"/>
      <c r="EA101" s="120"/>
      <c r="EB101" s="120"/>
      <c r="EC101" s="120"/>
      <c r="ED101" s="120"/>
      <c r="EE101" s="120"/>
      <c r="EF101" s="120"/>
    </row>
    <row r="102" spans="1:136" s="91" customFormat="1" x14ac:dyDescent="0.2">
      <c r="A102" s="92"/>
      <c r="B102" s="92"/>
      <c r="C102" s="92"/>
      <c r="D102" s="92"/>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120"/>
      <c r="DZ102" s="120"/>
      <c r="EA102" s="120"/>
      <c r="EB102" s="120"/>
      <c r="EC102" s="120"/>
      <c r="ED102" s="120"/>
      <c r="EE102" s="120"/>
      <c r="EF102" s="120"/>
    </row>
    <row r="103" spans="1:136" s="91" customFormat="1" x14ac:dyDescent="0.2">
      <c r="A103" s="92"/>
      <c r="B103" s="92"/>
      <c r="C103" s="92"/>
      <c r="D103" s="92"/>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120"/>
      <c r="DZ103" s="120"/>
      <c r="EA103" s="120"/>
      <c r="EB103" s="120"/>
      <c r="EC103" s="120"/>
      <c r="ED103" s="120"/>
      <c r="EE103" s="120"/>
      <c r="EF103" s="120"/>
    </row>
    <row r="104" spans="1:136" s="91" customFormat="1" x14ac:dyDescent="0.2">
      <c r="A104" s="92"/>
      <c r="B104" s="92"/>
      <c r="C104" s="92"/>
      <c r="D104" s="92"/>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120"/>
      <c r="DZ104" s="120"/>
      <c r="EA104" s="120"/>
      <c r="EB104" s="120"/>
      <c r="EC104" s="120"/>
      <c r="ED104" s="120"/>
      <c r="EE104" s="120"/>
      <c r="EF104" s="120"/>
    </row>
    <row r="105" spans="1:136" s="91" customFormat="1" x14ac:dyDescent="0.2">
      <c r="A105" s="92"/>
      <c r="B105" s="92"/>
      <c r="C105" s="92"/>
      <c r="D105" s="92"/>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120"/>
      <c r="DZ105" s="120"/>
      <c r="EA105" s="120"/>
      <c r="EB105" s="120"/>
      <c r="EC105" s="120"/>
      <c r="ED105" s="120"/>
      <c r="EE105" s="120"/>
      <c r="EF105" s="120"/>
    </row>
    <row r="106" spans="1:136" s="91" customFormat="1" x14ac:dyDescent="0.2">
      <c r="A106" s="92"/>
      <c r="B106" s="92"/>
      <c r="C106" s="92"/>
      <c r="D106" s="92"/>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120"/>
      <c r="DZ106" s="120"/>
      <c r="EA106" s="120"/>
      <c r="EB106" s="120"/>
      <c r="EC106" s="120"/>
      <c r="ED106" s="120"/>
      <c r="EE106" s="120"/>
      <c r="EF106" s="120"/>
    </row>
    <row r="107" spans="1:136" s="91" customFormat="1" x14ac:dyDescent="0.2">
      <c r="A107" s="92"/>
      <c r="B107" s="92"/>
      <c r="C107" s="92"/>
      <c r="D107" s="92"/>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120"/>
      <c r="DZ107" s="120"/>
      <c r="EA107" s="120"/>
      <c r="EB107" s="120"/>
      <c r="EC107" s="120"/>
      <c r="ED107" s="120"/>
      <c r="EE107" s="120"/>
      <c r="EF107" s="120"/>
    </row>
    <row r="108" spans="1:136" s="91" customFormat="1" x14ac:dyDescent="0.2">
      <c r="A108" s="92"/>
      <c r="B108" s="92"/>
      <c r="C108" s="92"/>
      <c r="D108" s="92"/>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120"/>
      <c r="DZ108" s="120"/>
      <c r="EA108" s="120"/>
      <c r="EB108" s="120"/>
      <c r="EC108" s="120"/>
      <c r="ED108" s="120"/>
      <c r="EE108" s="120"/>
      <c r="EF108" s="120"/>
    </row>
    <row r="109" spans="1:136" s="91" customFormat="1" x14ac:dyDescent="0.2">
      <c r="A109" s="92"/>
      <c r="B109" s="92"/>
      <c r="C109" s="92"/>
      <c r="D109" s="92"/>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120"/>
      <c r="DZ109" s="120"/>
      <c r="EA109" s="120"/>
      <c r="EB109" s="120"/>
      <c r="EC109" s="120"/>
      <c r="ED109" s="120"/>
      <c r="EE109" s="120"/>
      <c r="EF109" s="120"/>
    </row>
    <row r="110" spans="1:136" s="91" customFormat="1" x14ac:dyDescent="0.2">
      <c r="A110" s="92"/>
      <c r="B110" s="92"/>
      <c r="C110" s="92"/>
      <c r="D110" s="92"/>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120"/>
      <c r="DZ110" s="120"/>
      <c r="EA110" s="120"/>
      <c r="EB110" s="120"/>
      <c r="EC110" s="120"/>
      <c r="ED110" s="120"/>
      <c r="EE110" s="120"/>
      <c r="EF110" s="120"/>
    </row>
    <row r="111" spans="1:136" s="91" customFormat="1" x14ac:dyDescent="0.2">
      <c r="A111" s="92"/>
      <c r="B111" s="92"/>
      <c r="C111" s="92"/>
      <c r="D111" s="92"/>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120"/>
      <c r="DZ111" s="120"/>
      <c r="EA111" s="120"/>
      <c r="EB111" s="120"/>
      <c r="EC111" s="120"/>
      <c r="ED111" s="120"/>
      <c r="EE111" s="120"/>
      <c r="EF111" s="120"/>
    </row>
    <row r="112" spans="1:136" s="91" customFormat="1" x14ac:dyDescent="0.2">
      <c r="A112" s="92"/>
      <c r="B112" s="92"/>
      <c r="C112" s="92"/>
      <c r="D112" s="92"/>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120"/>
      <c r="DZ112" s="120"/>
      <c r="EA112" s="120"/>
      <c r="EB112" s="120"/>
      <c r="EC112" s="120"/>
      <c r="ED112" s="120"/>
      <c r="EE112" s="120"/>
      <c r="EF112" s="120"/>
    </row>
    <row r="113" spans="1:136" s="91" customFormat="1" x14ac:dyDescent="0.2">
      <c r="A113" s="92"/>
      <c r="B113" s="92"/>
      <c r="C113" s="92"/>
      <c r="D113" s="92"/>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120"/>
      <c r="DZ113" s="120"/>
      <c r="EA113" s="120"/>
      <c r="EB113" s="120"/>
      <c r="EC113" s="120"/>
      <c r="ED113" s="120"/>
      <c r="EE113" s="120"/>
      <c r="EF113" s="120"/>
    </row>
    <row r="114" spans="1:136" s="91" customFormat="1" x14ac:dyDescent="0.2">
      <c r="A114" s="92"/>
      <c r="B114" s="92"/>
      <c r="C114" s="92"/>
      <c r="D114" s="92"/>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120"/>
      <c r="DZ114" s="120"/>
      <c r="EA114" s="120"/>
      <c r="EB114" s="120"/>
      <c r="EC114" s="120"/>
      <c r="ED114" s="120"/>
      <c r="EE114" s="120"/>
      <c r="EF114" s="120"/>
    </row>
    <row r="115" spans="1:136" s="91" customFormat="1" x14ac:dyDescent="0.2">
      <c r="A115" s="92"/>
      <c r="B115" s="92"/>
      <c r="C115" s="92"/>
      <c r="D115" s="92"/>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120"/>
      <c r="DZ115" s="120"/>
      <c r="EA115" s="120"/>
      <c r="EB115" s="120"/>
      <c r="EC115" s="120"/>
      <c r="ED115" s="120"/>
      <c r="EE115" s="120"/>
      <c r="EF115" s="120"/>
    </row>
    <row r="116" spans="1:136" s="91" customFormat="1" x14ac:dyDescent="0.2">
      <c r="A116" s="92"/>
      <c r="B116" s="92"/>
      <c r="C116" s="92"/>
      <c r="D116" s="92"/>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120"/>
      <c r="DZ116" s="120"/>
      <c r="EA116" s="120"/>
      <c r="EB116" s="120"/>
      <c r="EC116" s="120"/>
      <c r="ED116" s="120"/>
      <c r="EE116" s="120"/>
      <c r="EF116" s="120"/>
    </row>
    <row r="117" spans="1:136" s="91" customFormat="1" x14ac:dyDescent="0.2">
      <c r="A117" s="92"/>
      <c r="B117" s="92"/>
      <c r="C117" s="92"/>
      <c r="D117" s="92"/>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120"/>
      <c r="DZ117" s="120"/>
      <c r="EA117" s="120"/>
      <c r="EB117" s="120"/>
      <c r="EC117" s="120"/>
      <c r="ED117" s="120"/>
      <c r="EE117" s="120"/>
      <c r="EF117" s="120"/>
    </row>
    <row r="118" spans="1:136" s="91" customFormat="1" x14ac:dyDescent="0.2">
      <c r="A118" s="92"/>
      <c r="B118" s="92"/>
      <c r="C118" s="92"/>
      <c r="D118" s="92"/>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120"/>
      <c r="DZ118" s="120"/>
      <c r="EA118" s="120"/>
      <c r="EB118" s="120"/>
      <c r="EC118" s="120"/>
      <c r="ED118" s="120"/>
      <c r="EE118" s="120"/>
      <c r="EF118" s="120"/>
    </row>
    <row r="119" spans="1:136" s="91" customFormat="1" x14ac:dyDescent="0.2">
      <c r="A119" s="92"/>
      <c r="B119" s="92"/>
      <c r="C119" s="92"/>
      <c r="D119" s="92"/>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120"/>
      <c r="DZ119" s="120"/>
      <c r="EA119" s="120"/>
      <c r="EB119" s="120"/>
      <c r="EC119" s="120"/>
      <c r="ED119" s="120"/>
      <c r="EE119" s="120"/>
      <c r="EF119" s="120"/>
    </row>
    <row r="120" spans="1:136" s="91" customFormat="1" x14ac:dyDescent="0.2">
      <c r="A120" s="92"/>
      <c r="B120" s="92"/>
      <c r="C120" s="92"/>
      <c r="D120" s="92"/>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120"/>
      <c r="DZ120" s="120"/>
      <c r="EA120" s="120"/>
      <c r="EB120" s="120"/>
      <c r="EC120" s="120"/>
      <c r="ED120" s="120"/>
      <c r="EE120" s="120"/>
      <c r="EF120" s="120"/>
    </row>
    <row r="121" spans="1:136" s="91" customFormat="1" x14ac:dyDescent="0.2">
      <c r="A121" s="92"/>
      <c r="B121" s="92"/>
      <c r="C121" s="92"/>
      <c r="D121" s="92"/>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120"/>
      <c r="DZ121" s="120"/>
      <c r="EA121" s="120"/>
      <c r="EB121" s="120"/>
      <c r="EC121" s="120"/>
      <c r="ED121" s="120"/>
      <c r="EE121" s="120"/>
      <c r="EF121" s="120"/>
    </row>
    <row r="122" spans="1:136" s="91" customFormat="1" x14ac:dyDescent="0.2">
      <c r="A122" s="92"/>
      <c r="B122" s="92"/>
      <c r="C122" s="92"/>
      <c r="D122" s="92"/>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120"/>
      <c r="DZ122" s="120"/>
      <c r="EA122" s="120"/>
      <c r="EB122" s="120"/>
      <c r="EC122" s="120"/>
      <c r="ED122" s="120"/>
      <c r="EE122" s="120"/>
      <c r="EF122" s="120"/>
    </row>
    <row r="123" spans="1:136" s="91" customFormat="1" x14ac:dyDescent="0.2">
      <c r="A123" s="92"/>
      <c r="B123" s="92"/>
      <c r="C123" s="92"/>
      <c r="D123" s="92"/>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120"/>
      <c r="DZ123" s="120"/>
      <c r="EA123" s="120"/>
      <c r="EB123" s="120"/>
      <c r="EC123" s="120"/>
      <c r="ED123" s="120"/>
      <c r="EE123" s="120"/>
      <c r="EF123" s="120"/>
    </row>
    <row r="124" spans="1:136" s="91" customFormat="1" x14ac:dyDescent="0.2">
      <c r="A124" s="92"/>
      <c r="B124" s="92"/>
      <c r="C124" s="92"/>
      <c r="D124" s="92"/>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120"/>
      <c r="DZ124" s="120"/>
      <c r="EA124" s="120"/>
      <c r="EB124" s="120"/>
      <c r="EC124" s="120"/>
      <c r="ED124" s="120"/>
      <c r="EE124" s="120"/>
      <c r="EF124" s="120"/>
    </row>
    <row r="125" spans="1:136" s="91" customFormat="1" x14ac:dyDescent="0.2">
      <c r="A125" s="92"/>
      <c r="B125" s="92"/>
      <c r="C125" s="92"/>
      <c r="D125" s="92"/>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120"/>
      <c r="DZ125" s="120"/>
      <c r="EA125" s="120"/>
      <c r="EB125" s="120"/>
      <c r="EC125" s="120"/>
      <c r="ED125" s="120"/>
      <c r="EE125" s="120"/>
      <c r="EF125" s="120"/>
    </row>
    <row r="126" spans="1:136" s="91" customFormat="1" x14ac:dyDescent="0.2">
      <c r="A126" s="92"/>
      <c r="B126" s="92"/>
      <c r="C126" s="92"/>
      <c r="D126" s="92"/>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120"/>
      <c r="DZ126" s="120"/>
      <c r="EA126" s="120"/>
      <c r="EB126" s="120"/>
      <c r="EC126" s="120"/>
      <c r="ED126" s="120"/>
      <c r="EE126" s="120"/>
      <c r="EF126" s="120"/>
    </row>
    <row r="127" spans="1:136" s="91" customFormat="1" x14ac:dyDescent="0.2">
      <c r="A127" s="92"/>
      <c r="B127" s="92"/>
      <c r="C127" s="92"/>
      <c r="D127" s="92"/>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120"/>
      <c r="DZ127" s="120"/>
      <c r="EA127" s="120"/>
      <c r="EB127" s="120"/>
      <c r="EC127" s="120"/>
      <c r="ED127" s="120"/>
      <c r="EE127" s="120"/>
      <c r="EF127" s="120"/>
    </row>
    <row r="128" spans="1:136" s="91" customFormat="1" x14ac:dyDescent="0.2">
      <c r="A128" s="92"/>
      <c r="B128" s="92"/>
      <c r="C128" s="92"/>
      <c r="D128" s="92"/>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120"/>
      <c r="DZ128" s="120"/>
      <c r="EA128" s="120"/>
      <c r="EB128" s="120"/>
      <c r="EC128" s="120"/>
      <c r="ED128" s="120"/>
      <c r="EE128" s="120"/>
      <c r="EF128" s="120"/>
    </row>
    <row r="129" spans="1:136" s="91" customFormat="1" x14ac:dyDescent="0.2">
      <c r="A129" s="92"/>
      <c r="B129" s="92"/>
      <c r="C129" s="92"/>
      <c r="D129" s="92"/>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120"/>
      <c r="DZ129" s="120"/>
      <c r="EA129" s="120"/>
      <c r="EB129" s="120"/>
      <c r="EC129" s="120"/>
      <c r="ED129" s="120"/>
      <c r="EE129" s="120"/>
      <c r="EF129" s="120"/>
    </row>
    <row r="130" spans="1:136" s="91" customFormat="1" x14ac:dyDescent="0.2">
      <c r="A130" s="92"/>
      <c r="B130" s="92"/>
      <c r="C130" s="92"/>
      <c r="D130" s="92"/>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120"/>
      <c r="DZ130" s="120"/>
      <c r="EA130" s="120"/>
      <c r="EB130" s="120"/>
      <c r="EC130" s="120"/>
      <c r="ED130" s="120"/>
      <c r="EE130" s="120"/>
      <c r="EF130" s="120"/>
    </row>
    <row r="131" spans="1:136" s="91" customFormat="1" x14ac:dyDescent="0.2">
      <c r="A131" s="92"/>
      <c r="B131" s="92"/>
      <c r="C131" s="92"/>
      <c r="D131" s="92"/>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c r="DX131" s="40"/>
      <c r="DY131" s="120"/>
      <c r="DZ131" s="120"/>
      <c r="EA131" s="120"/>
      <c r="EB131" s="120"/>
      <c r="EC131" s="120"/>
      <c r="ED131" s="120"/>
      <c r="EE131" s="120"/>
      <c r="EF131" s="120"/>
    </row>
    <row r="132" spans="1:136" s="91" customFormat="1" x14ac:dyDescent="0.2">
      <c r="A132" s="92"/>
      <c r="B132" s="92"/>
      <c r="C132" s="92"/>
      <c r="D132" s="92"/>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120"/>
      <c r="DZ132" s="120"/>
      <c r="EA132" s="120"/>
      <c r="EB132" s="120"/>
      <c r="EC132" s="120"/>
      <c r="ED132" s="120"/>
      <c r="EE132" s="120"/>
      <c r="EF132" s="120"/>
    </row>
    <row r="133" spans="1:136" s="91" customFormat="1" x14ac:dyDescent="0.2">
      <c r="A133" s="92"/>
      <c r="B133" s="92"/>
      <c r="C133" s="92"/>
      <c r="D133" s="92"/>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120"/>
      <c r="DZ133" s="120"/>
      <c r="EA133" s="120"/>
      <c r="EB133" s="120"/>
      <c r="EC133" s="120"/>
      <c r="ED133" s="120"/>
      <c r="EE133" s="120"/>
      <c r="EF133" s="120"/>
    </row>
    <row r="134" spans="1:136" s="91" customFormat="1" x14ac:dyDescent="0.2">
      <c r="A134" s="92"/>
      <c r="B134" s="92"/>
      <c r="C134" s="92"/>
      <c r="D134" s="92"/>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120"/>
      <c r="DZ134" s="120"/>
      <c r="EA134" s="120"/>
      <c r="EB134" s="120"/>
      <c r="EC134" s="120"/>
      <c r="ED134" s="120"/>
      <c r="EE134" s="120"/>
      <c r="EF134" s="120"/>
    </row>
    <row r="135" spans="1:136" s="91" customFormat="1" x14ac:dyDescent="0.2">
      <c r="A135" s="92"/>
      <c r="B135" s="92"/>
      <c r="C135" s="92"/>
      <c r="D135" s="92"/>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c r="DX135" s="40"/>
      <c r="DY135" s="120"/>
      <c r="DZ135" s="120"/>
      <c r="EA135" s="120"/>
      <c r="EB135" s="120"/>
      <c r="EC135" s="120"/>
      <c r="ED135" s="120"/>
      <c r="EE135" s="120"/>
      <c r="EF135" s="120"/>
    </row>
    <row r="136" spans="1:136" s="91" customFormat="1" x14ac:dyDescent="0.2">
      <c r="A136" s="92"/>
      <c r="B136" s="92"/>
      <c r="C136" s="92"/>
      <c r="D136" s="92"/>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120"/>
      <c r="DZ136" s="120"/>
      <c r="EA136" s="120"/>
      <c r="EB136" s="120"/>
      <c r="EC136" s="120"/>
      <c r="ED136" s="120"/>
      <c r="EE136" s="120"/>
      <c r="EF136" s="120"/>
    </row>
    <row r="137" spans="1:136" s="91" customFormat="1" x14ac:dyDescent="0.2">
      <c r="A137" s="92"/>
      <c r="B137" s="92"/>
      <c r="C137" s="92"/>
      <c r="D137" s="92"/>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120"/>
      <c r="DZ137" s="120"/>
      <c r="EA137" s="120"/>
      <c r="EB137" s="120"/>
      <c r="EC137" s="120"/>
      <c r="ED137" s="120"/>
      <c r="EE137" s="120"/>
      <c r="EF137" s="120"/>
    </row>
    <row r="138" spans="1:136" s="91" customFormat="1" x14ac:dyDescent="0.2">
      <c r="A138" s="92"/>
      <c r="B138" s="92"/>
      <c r="C138" s="92"/>
      <c r="D138" s="92"/>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120"/>
      <c r="DZ138" s="120"/>
      <c r="EA138" s="120"/>
      <c r="EB138" s="120"/>
      <c r="EC138" s="120"/>
      <c r="ED138" s="120"/>
      <c r="EE138" s="120"/>
      <c r="EF138" s="120"/>
    </row>
    <row r="139" spans="1:136" s="91" customFormat="1" x14ac:dyDescent="0.2">
      <c r="A139" s="92"/>
      <c r="B139" s="92"/>
      <c r="C139" s="92"/>
      <c r="D139" s="92"/>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c r="DV139" s="40"/>
      <c r="DW139" s="40"/>
      <c r="DX139" s="40"/>
      <c r="DY139" s="120"/>
      <c r="DZ139" s="120"/>
      <c r="EA139" s="120"/>
      <c r="EB139" s="120"/>
      <c r="EC139" s="120"/>
      <c r="ED139" s="120"/>
      <c r="EE139" s="120"/>
      <c r="EF139" s="120"/>
    </row>
    <row r="140" spans="1:136" s="91" customFormat="1" x14ac:dyDescent="0.2">
      <c r="A140" s="92"/>
      <c r="B140" s="92"/>
      <c r="C140" s="92"/>
      <c r="D140" s="92"/>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0"/>
      <c r="DW140" s="40"/>
      <c r="DX140" s="40"/>
      <c r="DY140" s="120"/>
      <c r="DZ140" s="120"/>
      <c r="EA140" s="120"/>
      <c r="EB140" s="120"/>
      <c r="EC140" s="120"/>
      <c r="ED140" s="120"/>
      <c r="EE140" s="120"/>
      <c r="EF140" s="120"/>
    </row>
    <row r="141" spans="1:136" s="91" customFormat="1" x14ac:dyDescent="0.2">
      <c r="A141" s="92"/>
      <c r="B141" s="92"/>
      <c r="C141" s="92"/>
      <c r="D141" s="92"/>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120"/>
      <c r="DZ141" s="120"/>
      <c r="EA141" s="120"/>
      <c r="EB141" s="120"/>
      <c r="EC141" s="120"/>
      <c r="ED141" s="120"/>
      <c r="EE141" s="120"/>
      <c r="EF141" s="120"/>
    </row>
    <row r="142" spans="1:136" s="91" customFormat="1" x14ac:dyDescent="0.2">
      <c r="A142" s="92"/>
      <c r="B142" s="92"/>
      <c r="C142" s="92"/>
      <c r="D142" s="92"/>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120"/>
      <c r="DZ142" s="120"/>
      <c r="EA142" s="120"/>
      <c r="EB142" s="120"/>
      <c r="EC142" s="120"/>
      <c r="ED142" s="120"/>
      <c r="EE142" s="120"/>
      <c r="EF142" s="120"/>
    </row>
    <row r="143" spans="1:136" s="91" customFormat="1" x14ac:dyDescent="0.2">
      <c r="A143" s="92"/>
      <c r="B143" s="92"/>
      <c r="C143" s="92"/>
      <c r="D143" s="92"/>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120"/>
      <c r="DZ143" s="120"/>
      <c r="EA143" s="120"/>
      <c r="EB143" s="120"/>
      <c r="EC143" s="120"/>
      <c r="ED143" s="120"/>
      <c r="EE143" s="120"/>
      <c r="EF143" s="120"/>
    </row>
    <row r="144" spans="1:136" s="91" customFormat="1" x14ac:dyDescent="0.2">
      <c r="A144" s="92"/>
      <c r="B144" s="92"/>
      <c r="C144" s="92"/>
      <c r="D144" s="92"/>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120"/>
      <c r="DZ144" s="120"/>
      <c r="EA144" s="120"/>
      <c r="EB144" s="120"/>
      <c r="EC144" s="120"/>
      <c r="ED144" s="120"/>
      <c r="EE144" s="120"/>
      <c r="EF144" s="120"/>
    </row>
    <row r="145" spans="1:136" s="91" customFormat="1" x14ac:dyDescent="0.2">
      <c r="A145" s="92"/>
      <c r="B145" s="92"/>
      <c r="C145" s="92"/>
      <c r="D145" s="92"/>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c r="DV145" s="40"/>
      <c r="DW145" s="40"/>
      <c r="DX145" s="40"/>
      <c r="DY145" s="120"/>
      <c r="DZ145" s="120"/>
      <c r="EA145" s="120"/>
      <c r="EB145" s="120"/>
      <c r="EC145" s="120"/>
      <c r="ED145" s="120"/>
      <c r="EE145" s="120"/>
      <c r="EF145" s="120"/>
    </row>
    <row r="146" spans="1:136" s="91" customFormat="1" x14ac:dyDescent="0.2">
      <c r="A146" s="92"/>
      <c r="B146" s="92"/>
      <c r="C146" s="92"/>
      <c r="D146" s="92"/>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c r="DV146" s="40"/>
      <c r="DW146" s="40"/>
      <c r="DX146" s="40"/>
      <c r="DY146" s="120"/>
      <c r="DZ146" s="120"/>
      <c r="EA146" s="120"/>
      <c r="EB146" s="120"/>
      <c r="EC146" s="120"/>
      <c r="ED146" s="120"/>
      <c r="EE146" s="120"/>
      <c r="EF146" s="120"/>
    </row>
    <row r="147" spans="1:136" s="91" customFormat="1" x14ac:dyDescent="0.2">
      <c r="A147" s="92"/>
      <c r="B147" s="92"/>
      <c r="C147" s="92"/>
      <c r="D147" s="92"/>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c r="DV147" s="40"/>
      <c r="DW147" s="40"/>
      <c r="DX147" s="40"/>
      <c r="DY147" s="120"/>
      <c r="DZ147" s="120"/>
      <c r="EA147" s="120"/>
      <c r="EB147" s="120"/>
      <c r="EC147" s="120"/>
      <c r="ED147" s="120"/>
      <c r="EE147" s="120"/>
      <c r="EF147" s="120"/>
    </row>
    <row r="148" spans="1:136" s="91" customFormat="1" x14ac:dyDescent="0.2">
      <c r="A148" s="92"/>
      <c r="B148" s="92"/>
      <c r="C148" s="92"/>
      <c r="D148" s="92"/>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c r="DW148" s="40"/>
      <c r="DX148" s="40"/>
      <c r="DY148" s="120"/>
      <c r="DZ148" s="120"/>
      <c r="EA148" s="120"/>
      <c r="EB148" s="120"/>
      <c r="EC148" s="120"/>
      <c r="ED148" s="120"/>
      <c r="EE148" s="120"/>
      <c r="EF148" s="120"/>
    </row>
    <row r="149" spans="1:136" s="91" customFormat="1" x14ac:dyDescent="0.2">
      <c r="A149" s="92"/>
      <c r="B149" s="92"/>
      <c r="C149" s="92"/>
      <c r="D149" s="92"/>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120"/>
      <c r="DZ149" s="120"/>
      <c r="EA149" s="120"/>
      <c r="EB149" s="120"/>
      <c r="EC149" s="120"/>
      <c r="ED149" s="120"/>
      <c r="EE149" s="120"/>
      <c r="EF149" s="120"/>
    </row>
    <row r="150" spans="1:136" s="91" customFormat="1" x14ac:dyDescent="0.2">
      <c r="A150" s="92"/>
      <c r="B150" s="92"/>
      <c r="C150" s="92"/>
      <c r="D150" s="92"/>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c r="DX150" s="40"/>
      <c r="DY150" s="120"/>
      <c r="DZ150" s="120"/>
      <c r="EA150" s="120"/>
      <c r="EB150" s="120"/>
      <c r="EC150" s="120"/>
      <c r="ED150" s="120"/>
      <c r="EE150" s="120"/>
      <c r="EF150" s="120"/>
    </row>
    <row r="151" spans="1:136" s="91" customFormat="1" x14ac:dyDescent="0.2">
      <c r="A151" s="92"/>
      <c r="B151" s="92"/>
      <c r="C151" s="92"/>
      <c r="D151" s="92"/>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c r="DV151" s="40"/>
      <c r="DW151" s="40"/>
      <c r="DX151" s="40"/>
      <c r="DY151" s="120"/>
      <c r="DZ151" s="120"/>
      <c r="EA151" s="120"/>
      <c r="EB151" s="120"/>
      <c r="EC151" s="120"/>
      <c r="ED151" s="120"/>
      <c r="EE151" s="120"/>
      <c r="EF151" s="120"/>
    </row>
    <row r="152" spans="1:136" s="91" customFormat="1" x14ac:dyDescent="0.2">
      <c r="A152" s="92"/>
      <c r="B152" s="92"/>
      <c r="C152" s="92"/>
      <c r="D152" s="92"/>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120"/>
      <c r="DZ152" s="120"/>
      <c r="EA152" s="120"/>
      <c r="EB152" s="120"/>
      <c r="EC152" s="120"/>
      <c r="ED152" s="120"/>
      <c r="EE152" s="120"/>
      <c r="EF152" s="120"/>
    </row>
    <row r="153" spans="1:136" s="91" customFormat="1" x14ac:dyDescent="0.2">
      <c r="A153" s="92"/>
      <c r="B153" s="92"/>
      <c r="C153" s="92"/>
      <c r="D153" s="92"/>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c r="DX153" s="40"/>
      <c r="DY153" s="120"/>
      <c r="DZ153" s="120"/>
      <c r="EA153" s="120"/>
      <c r="EB153" s="120"/>
      <c r="EC153" s="120"/>
      <c r="ED153" s="120"/>
      <c r="EE153" s="120"/>
      <c r="EF153" s="120"/>
    </row>
    <row r="154" spans="1:136" s="91" customFormat="1" x14ac:dyDescent="0.2">
      <c r="A154" s="92"/>
      <c r="B154" s="92"/>
      <c r="C154" s="92"/>
      <c r="D154" s="92"/>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c r="DX154" s="40"/>
      <c r="DY154" s="120"/>
      <c r="DZ154" s="120"/>
      <c r="EA154" s="120"/>
      <c r="EB154" s="120"/>
      <c r="EC154" s="120"/>
      <c r="ED154" s="120"/>
      <c r="EE154" s="120"/>
      <c r="EF154" s="120"/>
    </row>
    <row r="155" spans="1:136" s="91" customFormat="1" x14ac:dyDescent="0.2">
      <c r="A155" s="92"/>
      <c r="B155" s="92"/>
      <c r="C155" s="92"/>
      <c r="D155" s="92"/>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c r="DV155" s="40"/>
      <c r="DW155" s="40"/>
      <c r="DX155" s="40"/>
      <c r="DY155" s="120"/>
      <c r="DZ155" s="120"/>
      <c r="EA155" s="120"/>
      <c r="EB155" s="120"/>
      <c r="EC155" s="120"/>
      <c r="ED155" s="120"/>
      <c r="EE155" s="120"/>
      <c r="EF155" s="120"/>
    </row>
    <row r="156" spans="1:136" s="91" customFormat="1" x14ac:dyDescent="0.2">
      <c r="A156" s="92"/>
      <c r="B156" s="92"/>
      <c r="C156" s="92"/>
      <c r="D156" s="92"/>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120"/>
      <c r="DZ156" s="120"/>
      <c r="EA156" s="120"/>
      <c r="EB156" s="120"/>
      <c r="EC156" s="120"/>
      <c r="ED156" s="120"/>
      <c r="EE156" s="120"/>
      <c r="EF156" s="120"/>
    </row>
    <row r="157" spans="1:136" s="91" customFormat="1" x14ac:dyDescent="0.2">
      <c r="A157" s="92"/>
      <c r="B157" s="92"/>
      <c r="C157" s="92"/>
      <c r="D157" s="92"/>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c r="DV157" s="40"/>
      <c r="DW157" s="40"/>
      <c r="DX157" s="40"/>
      <c r="DY157" s="120"/>
      <c r="DZ157" s="120"/>
      <c r="EA157" s="120"/>
      <c r="EB157" s="120"/>
      <c r="EC157" s="120"/>
      <c r="ED157" s="120"/>
      <c r="EE157" s="120"/>
      <c r="EF157" s="120"/>
    </row>
    <row r="158" spans="1:136" s="91" customFormat="1" x14ac:dyDescent="0.2">
      <c r="A158" s="92"/>
      <c r="B158" s="92"/>
      <c r="C158" s="92"/>
      <c r="D158" s="92"/>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c r="DX158" s="40"/>
      <c r="DY158" s="120"/>
      <c r="DZ158" s="120"/>
      <c r="EA158" s="120"/>
      <c r="EB158" s="120"/>
      <c r="EC158" s="120"/>
      <c r="ED158" s="120"/>
      <c r="EE158" s="120"/>
      <c r="EF158" s="120"/>
    </row>
    <row r="159" spans="1:136" s="91" customFormat="1" x14ac:dyDescent="0.2">
      <c r="A159" s="92"/>
      <c r="B159" s="92"/>
      <c r="C159" s="92"/>
      <c r="D159" s="92"/>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c r="DV159" s="40"/>
      <c r="DW159" s="40"/>
      <c r="DX159" s="40"/>
      <c r="DY159" s="120"/>
      <c r="DZ159" s="120"/>
      <c r="EA159" s="120"/>
      <c r="EB159" s="120"/>
      <c r="EC159" s="120"/>
      <c r="ED159" s="120"/>
      <c r="EE159" s="120"/>
      <c r="EF159" s="120"/>
    </row>
    <row r="160" spans="1:136" s="91" customFormat="1" x14ac:dyDescent="0.2">
      <c r="A160" s="92"/>
      <c r="B160" s="92"/>
      <c r="C160" s="92"/>
      <c r="D160" s="92"/>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120"/>
      <c r="DZ160" s="120"/>
      <c r="EA160" s="120"/>
      <c r="EB160" s="120"/>
      <c r="EC160" s="120"/>
      <c r="ED160" s="120"/>
      <c r="EE160" s="120"/>
      <c r="EF160" s="120"/>
    </row>
    <row r="161" spans="1:136" s="91" customFormat="1" x14ac:dyDescent="0.2">
      <c r="A161" s="92"/>
      <c r="B161" s="92"/>
      <c r="C161" s="92"/>
      <c r="D161" s="92"/>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c r="DX161" s="40"/>
      <c r="DY161" s="120"/>
      <c r="DZ161" s="120"/>
      <c r="EA161" s="120"/>
      <c r="EB161" s="120"/>
      <c r="EC161" s="120"/>
      <c r="ED161" s="120"/>
      <c r="EE161" s="120"/>
      <c r="EF161" s="120"/>
    </row>
    <row r="162" spans="1:136" s="91" customFormat="1" x14ac:dyDescent="0.2">
      <c r="A162" s="92"/>
      <c r="B162" s="92"/>
      <c r="C162" s="92"/>
      <c r="D162" s="92"/>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c r="DX162" s="40"/>
      <c r="DY162" s="120"/>
      <c r="DZ162" s="120"/>
      <c r="EA162" s="120"/>
      <c r="EB162" s="120"/>
      <c r="EC162" s="120"/>
      <c r="ED162" s="120"/>
      <c r="EE162" s="120"/>
      <c r="EF162" s="120"/>
    </row>
    <row r="163" spans="1:136" s="91" customFormat="1" x14ac:dyDescent="0.2">
      <c r="A163" s="92"/>
      <c r="B163" s="92"/>
      <c r="C163" s="92"/>
      <c r="D163" s="92"/>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c r="DV163" s="40"/>
      <c r="DW163" s="40"/>
      <c r="DX163" s="40"/>
      <c r="DY163" s="120"/>
      <c r="DZ163" s="120"/>
      <c r="EA163" s="120"/>
      <c r="EB163" s="120"/>
      <c r="EC163" s="120"/>
      <c r="ED163" s="120"/>
      <c r="EE163" s="120"/>
      <c r="EF163" s="120"/>
    </row>
    <row r="164" spans="1:136" s="91" customFormat="1" x14ac:dyDescent="0.2">
      <c r="A164" s="92"/>
      <c r="B164" s="92"/>
      <c r="C164" s="92"/>
      <c r="D164" s="92"/>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120"/>
      <c r="DZ164" s="120"/>
      <c r="EA164" s="120"/>
      <c r="EB164" s="120"/>
      <c r="EC164" s="120"/>
      <c r="ED164" s="120"/>
      <c r="EE164" s="120"/>
      <c r="EF164" s="120"/>
    </row>
  </sheetData>
  <sheetProtection formatCells="0" formatColumns="0" formatRows="0" insertColumns="0" insertRows="0" insertHyperlinks="0" deleteColumns="0" deleteRows="0" sort="0" autoFilter="0" pivotTables="0"/>
  <mergeCells count="46">
    <mergeCell ref="A13:B13"/>
    <mergeCell ref="A14:B14"/>
    <mergeCell ref="A15:B15"/>
    <mergeCell ref="A16:B16"/>
    <mergeCell ref="A17:B17"/>
    <mergeCell ref="A12:B12"/>
    <mergeCell ref="CS6:CV6"/>
    <mergeCell ref="CW6:CZ6"/>
    <mergeCell ref="CK6:CN6"/>
    <mergeCell ref="DU6:DX6"/>
    <mergeCell ref="DA6:DD6"/>
    <mergeCell ref="DE6:DH6"/>
    <mergeCell ref="DI6:DL6"/>
    <mergeCell ref="DM6:DP6"/>
    <mergeCell ref="DQ6:DT6"/>
    <mergeCell ref="A7:B7"/>
    <mergeCell ref="A8:B8"/>
    <mergeCell ref="A9:B9"/>
    <mergeCell ref="A10:B10"/>
    <mergeCell ref="A11:B11"/>
    <mergeCell ref="CG6:CJ6"/>
    <mergeCell ref="CC6:CF6"/>
    <mergeCell ref="BU6:BX6"/>
    <mergeCell ref="CO6:CR6"/>
    <mergeCell ref="B2:C2"/>
    <mergeCell ref="B3:C3"/>
    <mergeCell ref="B4:C4"/>
    <mergeCell ref="BQ6:BT6"/>
    <mergeCell ref="AK6:AN6"/>
    <mergeCell ref="AS6:AV6"/>
    <mergeCell ref="AW6:AZ6"/>
    <mergeCell ref="BA6:BD6"/>
    <mergeCell ref="U6:X6"/>
    <mergeCell ref="AO6:AR6"/>
    <mergeCell ref="BY6:CB6"/>
    <mergeCell ref="BE6:BH6"/>
    <mergeCell ref="BI6:BL6"/>
    <mergeCell ref="BM6:BP6"/>
    <mergeCell ref="AG6:AJ6"/>
    <mergeCell ref="A6:B6"/>
    <mergeCell ref="I6:L6"/>
    <mergeCell ref="M6:P6"/>
    <mergeCell ref="Q6:T6"/>
    <mergeCell ref="Y6:AB6"/>
    <mergeCell ref="AC6:AF6"/>
    <mergeCell ref="E6:H6"/>
  </mergeCells>
  <phoneticPr fontId="0" type="noConversion"/>
  <printOptions verticalCentered="1"/>
  <pageMargins left="0.67" right="0.61" top="0.62" bottom="0.5" header="0.17" footer="0.32"/>
  <pageSetup scale="62" fitToWidth="3" orientation="landscape" r:id="rId1"/>
  <headerFooter alignWithMargins="0"/>
  <colBreaks count="2" manualBreakCount="2">
    <brk id="48" max="29" man="1"/>
    <brk id="88" max="29"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BQ1710"/>
  <sheetViews>
    <sheetView topLeftCell="A46" zoomScale="75" zoomScaleNormal="75" workbookViewId="0">
      <selection activeCell="K75" sqref="K75"/>
    </sheetView>
  </sheetViews>
  <sheetFormatPr defaultRowHeight="12.75" x14ac:dyDescent="0.2"/>
  <cols>
    <col min="1" max="1" width="9.42578125" style="5" bestFit="1" customWidth="1"/>
    <col min="2" max="2" width="58.85546875" style="6" customWidth="1"/>
    <col min="3" max="3" width="11.5703125" style="9" customWidth="1"/>
    <col min="4" max="4" width="12.5703125" style="9" customWidth="1"/>
    <col min="5" max="5" width="13.42578125" style="9" customWidth="1"/>
    <col min="6" max="7" width="11.42578125" style="9" customWidth="1"/>
    <col min="8" max="8" width="14" style="9" customWidth="1"/>
    <col min="9" max="9" width="11.85546875" style="9" customWidth="1"/>
    <col min="10" max="10" width="14.42578125" style="9" customWidth="1"/>
    <col min="11" max="11" width="13.42578125" style="9" customWidth="1"/>
    <col min="12" max="12" width="9.140625" style="66"/>
    <col min="13" max="16384" width="9.140625" style="6"/>
  </cols>
  <sheetData>
    <row r="1" spans="1:12" ht="24" customHeight="1" x14ac:dyDescent="0.2">
      <c r="A1" s="584" t="s">
        <v>277</v>
      </c>
      <c r="B1" s="585"/>
      <c r="C1" s="586"/>
      <c r="D1" s="586"/>
      <c r="E1" s="586"/>
      <c r="F1" s="586"/>
      <c r="G1" s="586"/>
      <c r="H1" s="586"/>
      <c r="I1" s="387"/>
      <c r="J1" s="389"/>
      <c r="K1" s="390" t="str">
        <f>'SCC List'!A2</f>
        <v>(Rev.21, June 2019)</v>
      </c>
    </row>
    <row r="2" spans="1:12" s="17" customFormat="1" ht="24" customHeight="1" x14ac:dyDescent="0.2">
      <c r="A2" s="587" t="str">
        <f>'Build Main'!A2</f>
        <v>Port Authority Allegheny County / City of Pittsburgh</v>
      </c>
      <c r="B2" s="588"/>
      <c r="C2" s="939"/>
      <c r="D2" s="939"/>
      <c r="E2" s="939"/>
      <c r="F2" s="939"/>
      <c r="G2" s="939"/>
      <c r="H2" s="589"/>
      <c r="I2" s="879" t="s">
        <v>58</v>
      </c>
      <c r="J2" s="880"/>
      <c r="K2" s="590">
        <f ca="1">'Build Main'!J2</f>
        <v>43740.547372800924</v>
      </c>
      <c r="L2" s="67"/>
    </row>
    <row r="3" spans="1:12" s="17" customFormat="1" ht="24" customHeight="1" x14ac:dyDescent="0.2">
      <c r="A3" s="587" t="str">
        <f>'Build Main'!A3</f>
        <v>Pittsburgh BRT</v>
      </c>
      <c r="B3" s="588"/>
      <c r="C3" s="939"/>
      <c r="D3" s="939"/>
      <c r="E3" s="939"/>
      <c r="F3" s="939"/>
      <c r="G3" s="939"/>
      <c r="H3" s="589"/>
      <c r="I3" s="881" t="s">
        <v>170</v>
      </c>
      <c r="J3" s="882"/>
      <c r="K3" s="591">
        <f>'Build Main'!J3</f>
        <v>2019</v>
      </c>
      <c r="L3" s="67"/>
    </row>
    <row r="4" spans="1:12" s="17" customFormat="1" ht="24" customHeight="1" x14ac:dyDescent="0.2">
      <c r="A4" s="592" t="str">
        <f>'Build Main'!A4</f>
        <v>Engineering - 60% VE Estimate</v>
      </c>
      <c r="B4" s="593"/>
      <c r="C4" s="940"/>
      <c r="D4" s="940"/>
      <c r="E4" s="940"/>
      <c r="F4" s="940"/>
      <c r="G4" s="940"/>
      <c r="H4" s="594"/>
      <c r="I4" s="883" t="s">
        <v>59</v>
      </c>
      <c r="J4" s="884"/>
      <c r="K4" s="595">
        <f>'Build Main'!J4</f>
        <v>2024</v>
      </c>
      <c r="L4" s="67"/>
    </row>
    <row r="5" spans="1:12" s="7" customFormat="1" ht="6" customHeight="1" x14ac:dyDescent="0.2">
      <c r="A5" s="936"/>
      <c r="B5" s="937"/>
      <c r="C5" s="937"/>
      <c r="D5" s="937"/>
      <c r="E5" s="937"/>
      <c r="F5" s="937"/>
      <c r="G5" s="937"/>
      <c r="H5" s="937"/>
      <c r="I5" s="937"/>
      <c r="J5" s="937"/>
      <c r="K5" s="938"/>
      <c r="L5" s="68"/>
    </row>
    <row r="6" spans="1:12" ht="105.75" customHeight="1" x14ac:dyDescent="0.2">
      <c r="A6" s="934"/>
      <c r="B6" s="935"/>
      <c r="C6" s="596" t="s">
        <v>60</v>
      </c>
      <c r="D6" s="597" t="s">
        <v>173</v>
      </c>
      <c r="E6" s="399" t="s">
        <v>171</v>
      </c>
      <c r="F6" s="598" t="s">
        <v>172</v>
      </c>
      <c r="G6" s="598" t="s">
        <v>174</v>
      </c>
      <c r="H6" s="598" t="str">
        <f>"Federal Share of Base Year Dollars (based on "&amp;ROUND((' Fund Source by Cat'!D$19+' Fund Source by Cat'!E$19)/' Fund Source by Cat'!B$19,3)*100&amp;" percent Federal funding share)"</f>
        <v>Federal Share of Base Year Dollars (based on 64.8 percent Federal funding share)</v>
      </c>
      <c r="I6" s="599" t="s">
        <v>119</v>
      </c>
      <c r="J6" s="784" t="s">
        <v>263</v>
      </c>
      <c r="K6" s="600" t="s">
        <v>278</v>
      </c>
    </row>
    <row r="7" spans="1:12" s="11" customFormat="1" ht="15" customHeight="1" x14ac:dyDescent="0.2">
      <c r="A7" s="409" t="str">
        <f>'SCC List'!A3:B3</f>
        <v>10 GUIDEWAY &amp; TRACK ELEMENTS (route miles)</v>
      </c>
      <c r="B7" s="401"/>
      <c r="C7" s="602">
        <f>'Build Main'!C7</f>
        <v>14.95</v>
      </c>
      <c r="D7" s="603">
        <f>'Build Main'!F7</f>
        <v>32343684.539999999</v>
      </c>
      <c r="E7" s="603">
        <f t="shared" ref="E7:E52" si="0">SUM(D7*($D$64/$D$52))</f>
        <v>9804858.2854783665</v>
      </c>
      <c r="F7" s="604">
        <f>SUM(F8:F20)</f>
        <v>3698382.4991723108</v>
      </c>
      <c r="G7" s="404">
        <f t="shared" ref="G7:G51" si="1">SUM(D7:F7)</f>
        <v>45846925.324650675</v>
      </c>
      <c r="H7" s="404">
        <f>G7*(' Fund Source by Cat'!D$19+' Fund Source by Cat'!E$19)/' Fund Source by Cat'!B$19</f>
        <v>29704694.838687215</v>
      </c>
      <c r="I7" s="605"/>
      <c r="J7" s="605"/>
      <c r="K7" s="404">
        <f>SUM(K8:K20)</f>
        <v>1326312.3162966322</v>
      </c>
      <c r="L7" s="69"/>
    </row>
    <row r="8" spans="1:12" s="12" customFormat="1" ht="15" customHeight="1" x14ac:dyDescent="0.2">
      <c r="A8" s="410">
        <f>'SCC List'!A4:B4</f>
        <v>10.01</v>
      </c>
      <c r="B8" s="411" t="str">
        <f>'SCC List'!B4</f>
        <v>Guideway: At-grade exclusive right-of-way</v>
      </c>
      <c r="C8" s="617">
        <f>'Build Main'!C8</f>
        <v>0</v>
      </c>
      <c r="D8" s="607">
        <f>'Build Main'!F8</f>
        <v>0</v>
      </c>
      <c r="E8" s="635">
        <f t="shared" si="0"/>
        <v>0</v>
      </c>
      <c r="F8" s="239">
        <f>SUM(D8:E8)/SUM(D$52:E$52,D$53,D$56)*D$74</f>
        <v>0</v>
      </c>
      <c r="G8" s="403">
        <f t="shared" si="1"/>
        <v>0</v>
      </c>
      <c r="H8" s="404">
        <f>G8*(' Fund Source by Cat'!D$19+' Fund Source by Cat'!E$19)/' Fund Source by Cat'!B$19</f>
        <v>0</v>
      </c>
      <c r="I8" s="799">
        <v>125</v>
      </c>
      <c r="J8" s="606">
        <f>0.02/(1-(1+ 0.02)^-I8)</f>
        <v>2.1837287967944062E-2</v>
      </c>
      <c r="K8" s="607">
        <f>H8*J8</f>
        <v>0</v>
      </c>
      <c r="L8" s="70"/>
    </row>
    <row r="9" spans="1:12" s="12" customFormat="1" ht="15" customHeight="1" x14ac:dyDescent="0.2">
      <c r="A9" s="410" t="str">
        <f>'SCC List'!A5:B5</f>
        <v>10.02</v>
      </c>
      <c r="B9" s="411" t="str">
        <f>'SCC List'!B5</f>
        <v>Guideway: At-grade semi-exclusive (allows cross-traffic)</v>
      </c>
      <c r="C9" s="617">
        <f>'Build Main'!C9</f>
        <v>14.95</v>
      </c>
      <c r="D9" s="607">
        <f>'Build Main'!F9</f>
        <v>32343684.539999999</v>
      </c>
      <c r="E9" s="635">
        <f t="shared" si="0"/>
        <v>9804858.2854783665</v>
      </c>
      <c r="F9" s="239">
        <f t="shared" ref="F9:F20" si="2">SUM(D9:E9)/SUM(D$52:E$52,D$53,D$56)*D$74</f>
        <v>3698382.4991723108</v>
      </c>
      <c r="G9" s="403">
        <f t="shared" si="1"/>
        <v>45846925.324650675</v>
      </c>
      <c r="H9" s="404">
        <f>G9*(' Fund Source by Cat'!D$19+' Fund Source by Cat'!E$19)/' Fund Source by Cat'!B$19</f>
        <v>29704694.838687215</v>
      </c>
      <c r="I9" s="799">
        <v>30</v>
      </c>
      <c r="J9" s="606">
        <f t="shared" ref="J9:J51" si="3">0.02/(1-(1+ 0.02)^-I9)</f>
        <v>4.4649922293402963E-2</v>
      </c>
      <c r="K9" s="607">
        <f t="shared" ref="K9:K20" si="4">H9*J9</f>
        <v>1326312.3162966322</v>
      </c>
      <c r="L9" s="70"/>
    </row>
    <row r="10" spans="1:12" s="12" customFormat="1" ht="15" customHeight="1" x14ac:dyDescent="0.2">
      <c r="A10" s="410">
        <f>'SCC List'!A6:B6</f>
        <v>10.029999999999999</v>
      </c>
      <c r="B10" s="411" t="str">
        <f>'SCC List'!B6</f>
        <v>Guideway: At-grade in mixed traffic</v>
      </c>
      <c r="C10" s="617">
        <f>'Build Main'!C10</f>
        <v>0</v>
      </c>
      <c r="D10" s="607">
        <f>'Build Main'!F10</f>
        <v>0</v>
      </c>
      <c r="E10" s="635">
        <f t="shared" si="0"/>
        <v>0</v>
      </c>
      <c r="F10" s="239">
        <f t="shared" si="2"/>
        <v>0</v>
      </c>
      <c r="G10" s="403">
        <f t="shared" si="1"/>
        <v>0</v>
      </c>
      <c r="H10" s="404">
        <f>G10*(' Fund Source by Cat'!D$19+' Fund Source by Cat'!E$19)/' Fund Source by Cat'!B$19</f>
        <v>0</v>
      </c>
      <c r="I10" s="799">
        <v>20</v>
      </c>
      <c r="J10" s="606">
        <f t="shared" si="3"/>
        <v>6.1156718125290402E-2</v>
      </c>
      <c r="K10" s="607">
        <f t="shared" si="4"/>
        <v>0</v>
      </c>
      <c r="L10" s="70"/>
    </row>
    <row r="11" spans="1:12" s="12" customFormat="1" ht="15" customHeight="1" x14ac:dyDescent="0.2">
      <c r="A11" s="410">
        <f>'SCC List'!A7:B7</f>
        <v>10.039999999999999</v>
      </c>
      <c r="B11" s="411" t="str">
        <f>'SCC List'!B7</f>
        <v>Guideway: Aerial structure</v>
      </c>
      <c r="C11" s="617">
        <f>'Build Main'!C11</f>
        <v>0</v>
      </c>
      <c r="D11" s="607">
        <f>'Build Main'!F11</f>
        <v>0</v>
      </c>
      <c r="E11" s="635">
        <f t="shared" si="0"/>
        <v>0</v>
      </c>
      <c r="F11" s="239">
        <f t="shared" si="2"/>
        <v>0</v>
      </c>
      <c r="G11" s="403">
        <f t="shared" si="1"/>
        <v>0</v>
      </c>
      <c r="H11" s="404">
        <f>G11*(' Fund Source by Cat'!D$19+' Fund Source by Cat'!E$19)/' Fund Source by Cat'!B$19</f>
        <v>0</v>
      </c>
      <c r="I11" s="799">
        <v>80</v>
      </c>
      <c r="J11" s="606">
        <f t="shared" si="3"/>
        <v>2.5160705456706331E-2</v>
      </c>
      <c r="K11" s="607">
        <f t="shared" si="4"/>
        <v>0</v>
      </c>
      <c r="L11" s="70"/>
    </row>
    <row r="12" spans="1:12" s="12" customFormat="1" ht="15" customHeight="1" x14ac:dyDescent="0.2">
      <c r="A12" s="410">
        <f>'SCC List'!A8:B8</f>
        <v>10.050000000000001</v>
      </c>
      <c r="B12" s="411" t="str">
        <f>'SCC List'!B8</f>
        <v>Guideway: Built-up fill</v>
      </c>
      <c r="C12" s="617">
        <f>'Build Main'!C12</f>
        <v>0</v>
      </c>
      <c r="D12" s="607">
        <f>'Build Main'!F12</f>
        <v>0</v>
      </c>
      <c r="E12" s="635">
        <f t="shared" si="0"/>
        <v>0</v>
      </c>
      <c r="F12" s="239">
        <f t="shared" si="2"/>
        <v>0</v>
      </c>
      <c r="G12" s="403">
        <f t="shared" si="1"/>
        <v>0</v>
      </c>
      <c r="H12" s="404">
        <f>G12*(' Fund Source by Cat'!D$19+' Fund Source by Cat'!E$19)/' Fund Source by Cat'!B$19</f>
        <v>0</v>
      </c>
      <c r="I12" s="799">
        <v>80</v>
      </c>
      <c r="J12" s="606">
        <f t="shared" si="3"/>
        <v>2.5160705456706331E-2</v>
      </c>
      <c r="K12" s="607">
        <f t="shared" si="4"/>
        <v>0</v>
      </c>
      <c r="L12" s="70"/>
    </row>
    <row r="13" spans="1:12" s="12" customFormat="1" ht="15" customHeight="1" x14ac:dyDescent="0.2">
      <c r="A13" s="410">
        <f>'SCC List'!A9:B9</f>
        <v>10.06</v>
      </c>
      <c r="B13" s="411" t="str">
        <f>'SCC List'!B9</f>
        <v>Guideway: Underground cut &amp; cover</v>
      </c>
      <c r="C13" s="617">
        <f>'Build Main'!C13</f>
        <v>0</v>
      </c>
      <c r="D13" s="607">
        <f>'Build Main'!F13</f>
        <v>0</v>
      </c>
      <c r="E13" s="635">
        <f t="shared" si="0"/>
        <v>0</v>
      </c>
      <c r="F13" s="239">
        <f t="shared" si="2"/>
        <v>0</v>
      </c>
      <c r="G13" s="403">
        <f t="shared" si="1"/>
        <v>0</v>
      </c>
      <c r="H13" s="404">
        <f>G13*(' Fund Source by Cat'!D$19+' Fund Source by Cat'!E$19)/' Fund Source by Cat'!B$19</f>
        <v>0</v>
      </c>
      <c r="I13" s="799">
        <v>125</v>
      </c>
      <c r="J13" s="606">
        <f t="shared" si="3"/>
        <v>2.1837287967944062E-2</v>
      </c>
      <c r="K13" s="607">
        <f t="shared" si="4"/>
        <v>0</v>
      </c>
      <c r="L13" s="70"/>
    </row>
    <row r="14" spans="1:12" s="12" customFormat="1" ht="15" customHeight="1" x14ac:dyDescent="0.2">
      <c r="A14" s="410">
        <f>'SCC List'!A10:B10</f>
        <v>10.07</v>
      </c>
      <c r="B14" s="411" t="str">
        <f>'SCC List'!B10</f>
        <v>Guideway: Underground tunnel</v>
      </c>
      <c r="C14" s="617">
        <f>'Build Main'!C14</f>
        <v>0</v>
      </c>
      <c r="D14" s="607">
        <f>'Build Main'!F14</f>
        <v>0</v>
      </c>
      <c r="E14" s="635">
        <f t="shared" si="0"/>
        <v>0</v>
      </c>
      <c r="F14" s="239">
        <f t="shared" si="2"/>
        <v>0</v>
      </c>
      <c r="G14" s="403">
        <f t="shared" si="1"/>
        <v>0</v>
      </c>
      <c r="H14" s="404">
        <f>G14*(' Fund Source by Cat'!D$19+' Fund Source by Cat'!E$19)/' Fund Source by Cat'!B$19</f>
        <v>0</v>
      </c>
      <c r="I14" s="799">
        <v>125</v>
      </c>
      <c r="J14" s="606">
        <f t="shared" si="3"/>
        <v>2.1837287967944062E-2</v>
      </c>
      <c r="K14" s="607">
        <f t="shared" si="4"/>
        <v>0</v>
      </c>
      <c r="L14" s="70"/>
    </row>
    <row r="15" spans="1:12" s="12" customFormat="1" ht="15" customHeight="1" x14ac:dyDescent="0.2">
      <c r="A15" s="410">
        <f>'SCC List'!A11:B11</f>
        <v>10.08</v>
      </c>
      <c r="B15" s="411" t="str">
        <f>'SCC List'!B11</f>
        <v>Guideway: Retained cut or fill</v>
      </c>
      <c r="C15" s="617">
        <f>'Build Main'!C15</f>
        <v>0</v>
      </c>
      <c r="D15" s="607">
        <f>'Build Main'!F15</f>
        <v>0</v>
      </c>
      <c r="E15" s="635">
        <f t="shared" si="0"/>
        <v>0</v>
      </c>
      <c r="F15" s="239">
        <f t="shared" si="2"/>
        <v>0</v>
      </c>
      <c r="G15" s="403">
        <f t="shared" si="1"/>
        <v>0</v>
      </c>
      <c r="H15" s="404">
        <f>G15*(' Fund Source by Cat'!D$19+' Fund Source by Cat'!E$19)/' Fund Source by Cat'!B$19</f>
        <v>0</v>
      </c>
      <c r="I15" s="799">
        <v>125</v>
      </c>
      <c r="J15" s="606">
        <f t="shared" si="3"/>
        <v>2.1837287967944062E-2</v>
      </c>
      <c r="K15" s="607">
        <f t="shared" si="4"/>
        <v>0</v>
      </c>
      <c r="L15" s="70"/>
    </row>
    <row r="16" spans="1:12" s="12" customFormat="1" ht="15" customHeight="1" x14ac:dyDescent="0.2">
      <c r="A16" s="410">
        <f>'SCC List'!A12:B12</f>
        <v>10.09</v>
      </c>
      <c r="B16" s="411" t="str">
        <f>'SCC List'!B12</f>
        <v>Track:  Direct fixation</v>
      </c>
      <c r="C16" s="618"/>
      <c r="D16" s="607">
        <f>'Build Main'!F16</f>
        <v>0</v>
      </c>
      <c r="E16" s="635">
        <f t="shared" si="0"/>
        <v>0</v>
      </c>
      <c r="F16" s="239">
        <f t="shared" si="2"/>
        <v>0</v>
      </c>
      <c r="G16" s="403">
        <f t="shared" si="1"/>
        <v>0</v>
      </c>
      <c r="H16" s="404">
        <f>G16*(' Fund Source by Cat'!D$19+' Fund Source by Cat'!E$19)/' Fund Source by Cat'!B$19</f>
        <v>0</v>
      </c>
      <c r="I16" s="799">
        <v>30</v>
      </c>
      <c r="J16" s="606">
        <f t="shared" si="3"/>
        <v>4.4649922293402963E-2</v>
      </c>
      <c r="K16" s="607">
        <f t="shared" si="4"/>
        <v>0</v>
      </c>
      <c r="L16" s="70"/>
    </row>
    <row r="17" spans="1:12" s="12" customFormat="1" ht="15" customHeight="1" x14ac:dyDescent="0.2">
      <c r="A17" s="410">
        <f>'SCC List'!A13:B13</f>
        <v>10.1</v>
      </c>
      <c r="B17" s="411" t="str">
        <f>'SCC List'!B13</f>
        <v>Track:  Embedded</v>
      </c>
      <c r="C17" s="619"/>
      <c r="D17" s="607">
        <f>'Build Main'!F17</f>
        <v>0</v>
      </c>
      <c r="E17" s="635">
        <f t="shared" si="0"/>
        <v>0</v>
      </c>
      <c r="F17" s="239">
        <f t="shared" si="2"/>
        <v>0</v>
      </c>
      <c r="G17" s="403">
        <f t="shared" si="1"/>
        <v>0</v>
      </c>
      <c r="H17" s="404">
        <f>G17*(' Fund Source by Cat'!D$19+' Fund Source by Cat'!E$19)/' Fund Source by Cat'!B$19</f>
        <v>0</v>
      </c>
      <c r="I17" s="799">
        <v>20</v>
      </c>
      <c r="J17" s="606">
        <f t="shared" si="3"/>
        <v>6.1156718125290402E-2</v>
      </c>
      <c r="K17" s="607">
        <f t="shared" si="4"/>
        <v>0</v>
      </c>
      <c r="L17" s="70"/>
    </row>
    <row r="18" spans="1:12" s="12" customFormat="1" ht="15" customHeight="1" x14ac:dyDescent="0.2">
      <c r="A18" s="410">
        <f>'SCC List'!A14:B14</f>
        <v>10.11</v>
      </c>
      <c r="B18" s="411" t="str">
        <f>'SCC List'!B14</f>
        <v>Track:  Ballasted</v>
      </c>
      <c r="C18" s="619"/>
      <c r="D18" s="607">
        <f>'Build Main'!F18</f>
        <v>0</v>
      </c>
      <c r="E18" s="635">
        <f t="shared" si="0"/>
        <v>0</v>
      </c>
      <c r="F18" s="239">
        <f t="shared" si="2"/>
        <v>0</v>
      </c>
      <c r="G18" s="403">
        <f t="shared" si="1"/>
        <v>0</v>
      </c>
      <c r="H18" s="404">
        <f>G18*(' Fund Source by Cat'!D$19+' Fund Source by Cat'!E$19)/' Fund Source by Cat'!B$19</f>
        <v>0</v>
      </c>
      <c r="I18" s="799">
        <v>35</v>
      </c>
      <c r="J18" s="606">
        <f t="shared" si="3"/>
        <v>4.0002209190750142E-2</v>
      </c>
      <c r="K18" s="607">
        <f t="shared" si="4"/>
        <v>0</v>
      </c>
      <c r="L18" s="70"/>
    </row>
    <row r="19" spans="1:12" s="12" customFormat="1" ht="15" customHeight="1" x14ac:dyDescent="0.2">
      <c r="A19" s="410">
        <f>'SCC List'!A15:B15</f>
        <v>10.119999999999999</v>
      </c>
      <c r="B19" s="411" t="str">
        <f>'SCC List'!B15</f>
        <v>Track:  Special (switches, turnouts)</v>
      </c>
      <c r="C19" s="619"/>
      <c r="D19" s="607">
        <f>'Build Main'!F19</f>
        <v>0</v>
      </c>
      <c r="E19" s="635">
        <f t="shared" si="0"/>
        <v>0</v>
      </c>
      <c r="F19" s="239">
        <f t="shared" si="2"/>
        <v>0</v>
      </c>
      <c r="G19" s="403">
        <f t="shared" si="1"/>
        <v>0</v>
      </c>
      <c r="H19" s="404">
        <f>G19*(' Fund Source by Cat'!D$19+' Fund Source by Cat'!E$19)/' Fund Source by Cat'!B$19</f>
        <v>0</v>
      </c>
      <c r="I19" s="799">
        <v>30</v>
      </c>
      <c r="J19" s="606">
        <f t="shared" si="3"/>
        <v>4.4649922293402963E-2</v>
      </c>
      <c r="K19" s="607">
        <f t="shared" si="4"/>
        <v>0</v>
      </c>
      <c r="L19" s="70"/>
    </row>
    <row r="20" spans="1:12" s="12" customFormat="1" ht="15" customHeight="1" x14ac:dyDescent="0.2">
      <c r="A20" s="410">
        <f>'SCC List'!A16:B16</f>
        <v>10.130000000000001</v>
      </c>
      <c r="B20" s="411" t="str">
        <f>'SCC List'!B16</f>
        <v>Track:  Vibration and noise dampening</v>
      </c>
      <c r="C20" s="620"/>
      <c r="D20" s="607">
        <f>'Build Main'!F20</f>
        <v>0</v>
      </c>
      <c r="E20" s="635">
        <f t="shared" si="0"/>
        <v>0</v>
      </c>
      <c r="F20" s="239">
        <f t="shared" si="2"/>
        <v>0</v>
      </c>
      <c r="G20" s="403">
        <f t="shared" si="1"/>
        <v>0</v>
      </c>
      <c r="H20" s="404">
        <f>G20*(' Fund Source by Cat'!D$19+' Fund Source by Cat'!E$19)/' Fund Source by Cat'!B$19</f>
        <v>0</v>
      </c>
      <c r="I20" s="799">
        <v>30</v>
      </c>
      <c r="J20" s="606">
        <f t="shared" si="3"/>
        <v>4.4649922293402963E-2</v>
      </c>
      <c r="K20" s="607">
        <f t="shared" si="4"/>
        <v>0</v>
      </c>
      <c r="L20" s="70"/>
    </row>
    <row r="21" spans="1:12" s="11" customFormat="1" ht="15" customHeight="1" x14ac:dyDescent="0.2">
      <c r="A21" s="409" t="str">
        <f>'SCC List'!A17:B17</f>
        <v>20 STATIONS, STOPS, TERMINALS, INTERMODAL (number)</v>
      </c>
      <c r="B21" s="401"/>
      <c r="C21" s="621">
        <f>'Build Main'!C21</f>
        <v>46</v>
      </c>
      <c r="D21" s="603">
        <f>'Build Main'!F21</f>
        <v>14766023.24</v>
      </c>
      <c r="E21" s="636">
        <f t="shared" si="0"/>
        <v>4476260.7404617025</v>
      </c>
      <c r="F21" s="604">
        <f>SUM(F22:F28)</f>
        <v>1688440.9649015092</v>
      </c>
      <c r="G21" s="404">
        <f t="shared" si="1"/>
        <v>20930724.945363212</v>
      </c>
      <c r="H21" s="404">
        <f>G21*(' Fund Source by Cat'!D$19+' Fund Source by Cat'!E$19)/' Fund Source by Cat'!B$19</f>
        <v>13561232.14047287</v>
      </c>
      <c r="I21" s="605"/>
      <c r="J21" s="606"/>
      <c r="K21" s="603">
        <f>SUM(K22:K28)</f>
        <v>361646.17246788082</v>
      </c>
      <c r="L21" s="69"/>
    </row>
    <row r="22" spans="1:12" s="12" customFormat="1" ht="15" customHeight="1" x14ac:dyDescent="0.2">
      <c r="A22" s="412">
        <f>'SCC List'!A18</f>
        <v>20.010000000000002</v>
      </c>
      <c r="B22" s="413" t="str">
        <f>'SCC List'!B18</f>
        <v>At-grade station, stop, shelter, mall, terminal, platform</v>
      </c>
      <c r="C22" s="622">
        <f>'Build Main'!C22</f>
        <v>46</v>
      </c>
      <c r="D22" s="607">
        <f>'Build Main'!F22</f>
        <v>14766023.24</v>
      </c>
      <c r="E22" s="635">
        <f t="shared" si="0"/>
        <v>4476260.7404617025</v>
      </c>
      <c r="F22" s="239">
        <f>SUM(D22:E22)/SUM(D$52:E$52,D$53,D$56)*D$74</f>
        <v>1688440.9649015092</v>
      </c>
      <c r="G22" s="403">
        <f t="shared" si="1"/>
        <v>20930724.945363212</v>
      </c>
      <c r="H22" s="404">
        <f>G22*(' Fund Source by Cat'!D$19+' Fund Source by Cat'!E$19)/' Fund Source by Cat'!B$19</f>
        <v>13561232.14047287</v>
      </c>
      <c r="I22" s="799">
        <v>70</v>
      </c>
      <c r="J22" s="606">
        <f t="shared" si="3"/>
        <v>2.666764853825963E-2</v>
      </c>
      <c r="K22" s="607">
        <f t="shared" ref="K22:K28" si="5">H22*J22</f>
        <v>361646.17246788082</v>
      </c>
      <c r="L22" s="70"/>
    </row>
    <row r="23" spans="1:12" s="12" customFormat="1" ht="15" customHeight="1" x14ac:dyDescent="0.2">
      <c r="A23" s="412">
        <f>'SCC List'!A19</f>
        <v>20.02</v>
      </c>
      <c r="B23" s="413" t="str">
        <f>'SCC List'!B19</f>
        <v>Aerial station, stop, shelter, mall, terminal, platform</v>
      </c>
      <c r="C23" s="622">
        <f>'Build Main'!C23</f>
        <v>0</v>
      </c>
      <c r="D23" s="607">
        <f>'Build Main'!F23</f>
        <v>0</v>
      </c>
      <c r="E23" s="635">
        <f t="shared" si="0"/>
        <v>0</v>
      </c>
      <c r="F23" s="239">
        <f t="shared" ref="F23:F28" si="6">SUM(D23:E23)/SUM(D$52:E$52,D$53,D$56)*D$74</f>
        <v>0</v>
      </c>
      <c r="G23" s="403">
        <f t="shared" si="1"/>
        <v>0</v>
      </c>
      <c r="H23" s="404">
        <f>G23*(' Fund Source by Cat'!D$19+' Fund Source by Cat'!E$19)/' Fund Source by Cat'!B$19</f>
        <v>0</v>
      </c>
      <c r="I23" s="799">
        <v>70</v>
      </c>
      <c r="J23" s="606">
        <f t="shared" si="3"/>
        <v>2.666764853825963E-2</v>
      </c>
      <c r="K23" s="607">
        <f t="shared" si="5"/>
        <v>0</v>
      </c>
      <c r="L23" s="70"/>
    </row>
    <row r="24" spans="1:12" s="12" customFormat="1" ht="15" customHeight="1" x14ac:dyDescent="0.2">
      <c r="A24" s="412">
        <f>'SCC List'!A20</f>
        <v>20.03</v>
      </c>
      <c r="B24" s="413" t="str">
        <f>'SCC List'!B20</f>
        <v xml:space="preserve">Underground station, stop, shelter, mall, terminal, platform </v>
      </c>
      <c r="C24" s="622">
        <f>'Build Main'!C24</f>
        <v>0</v>
      </c>
      <c r="D24" s="607">
        <f>'Build Main'!F24</f>
        <v>0</v>
      </c>
      <c r="E24" s="635">
        <f t="shared" si="0"/>
        <v>0</v>
      </c>
      <c r="F24" s="239">
        <f t="shared" si="6"/>
        <v>0</v>
      </c>
      <c r="G24" s="403">
        <f t="shared" si="1"/>
        <v>0</v>
      </c>
      <c r="H24" s="404">
        <f>G24*(' Fund Source by Cat'!D$19+' Fund Source by Cat'!E$19)/' Fund Source by Cat'!B$19</f>
        <v>0</v>
      </c>
      <c r="I24" s="799">
        <v>125</v>
      </c>
      <c r="J24" s="606">
        <f t="shared" si="3"/>
        <v>2.1837287967944062E-2</v>
      </c>
      <c r="K24" s="607">
        <f t="shared" si="5"/>
        <v>0</v>
      </c>
      <c r="L24" s="70"/>
    </row>
    <row r="25" spans="1:12" s="12" customFormat="1" ht="15" customHeight="1" x14ac:dyDescent="0.2">
      <c r="A25" s="412">
        <f>'SCC List'!A21</f>
        <v>20.04</v>
      </c>
      <c r="B25" s="413" t="str">
        <f>'SCC List'!B21</f>
        <v xml:space="preserve">Other stations, landings, terminals:  Intermodal, ferry, trolley, etc. </v>
      </c>
      <c r="C25" s="623">
        <f>'Build Main'!C25</f>
        <v>0</v>
      </c>
      <c r="D25" s="607">
        <f>'Build Main'!F25</f>
        <v>0</v>
      </c>
      <c r="E25" s="635">
        <f t="shared" si="0"/>
        <v>0</v>
      </c>
      <c r="F25" s="239">
        <f t="shared" si="6"/>
        <v>0</v>
      </c>
      <c r="G25" s="403">
        <f t="shared" si="1"/>
        <v>0</v>
      </c>
      <c r="H25" s="404">
        <f>G25*(' Fund Source by Cat'!D$19+' Fund Source by Cat'!E$19)/' Fund Source by Cat'!B$19</f>
        <v>0</v>
      </c>
      <c r="I25" s="799">
        <v>70</v>
      </c>
      <c r="J25" s="606">
        <f t="shared" si="3"/>
        <v>2.666764853825963E-2</v>
      </c>
      <c r="K25" s="607">
        <f t="shared" si="5"/>
        <v>0</v>
      </c>
      <c r="L25" s="70"/>
    </row>
    <row r="26" spans="1:12" s="12" customFormat="1" ht="15" customHeight="1" x14ac:dyDescent="0.2">
      <c r="A26" s="412">
        <f>'SCC List'!A22</f>
        <v>20.05</v>
      </c>
      <c r="B26" s="413" t="str">
        <f>'SCC List'!B22</f>
        <v xml:space="preserve">Joint development </v>
      </c>
      <c r="C26" s="623"/>
      <c r="D26" s="637">
        <f>'Build Main'!F26</f>
        <v>0</v>
      </c>
      <c r="E26" s="635">
        <f t="shared" si="0"/>
        <v>0</v>
      </c>
      <c r="F26" s="239">
        <f t="shared" si="6"/>
        <v>0</v>
      </c>
      <c r="G26" s="403">
        <f t="shared" si="1"/>
        <v>0</v>
      </c>
      <c r="H26" s="404">
        <f>G26*(' Fund Source by Cat'!D$19+' Fund Source by Cat'!E$19)/' Fund Source by Cat'!B$19</f>
        <v>0</v>
      </c>
      <c r="I26" s="799">
        <v>70</v>
      </c>
      <c r="J26" s="606">
        <f t="shared" si="3"/>
        <v>2.666764853825963E-2</v>
      </c>
      <c r="K26" s="607">
        <f t="shared" si="5"/>
        <v>0</v>
      </c>
      <c r="L26" s="70"/>
    </row>
    <row r="27" spans="1:12" s="12" customFormat="1" ht="15" customHeight="1" x14ac:dyDescent="0.2">
      <c r="A27" s="412">
        <f>'SCC List'!A23</f>
        <v>20.059999999999999</v>
      </c>
      <c r="B27" s="413" t="str">
        <f>'SCC List'!B23</f>
        <v>Automobile parking multi-story structure</v>
      </c>
      <c r="C27" s="624"/>
      <c r="D27" s="637">
        <f>'Build Main'!F27</f>
        <v>0</v>
      </c>
      <c r="E27" s="635">
        <f t="shared" si="0"/>
        <v>0</v>
      </c>
      <c r="F27" s="239">
        <f t="shared" si="6"/>
        <v>0</v>
      </c>
      <c r="G27" s="403">
        <f t="shared" si="1"/>
        <v>0</v>
      </c>
      <c r="H27" s="404">
        <f>G27*(' Fund Source by Cat'!D$19+' Fund Source by Cat'!E$19)/' Fund Source by Cat'!B$19</f>
        <v>0</v>
      </c>
      <c r="I27" s="799">
        <v>50</v>
      </c>
      <c r="J27" s="606">
        <f t="shared" si="3"/>
        <v>3.1823209703696564E-2</v>
      </c>
      <c r="K27" s="607">
        <f t="shared" si="5"/>
        <v>0</v>
      </c>
      <c r="L27" s="70"/>
    </row>
    <row r="28" spans="1:12" s="12" customFormat="1" ht="15" customHeight="1" x14ac:dyDescent="0.2">
      <c r="A28" s="412">
        <f>'SCC List'!A24</f>
        <v>20.07</v>
      </c>
      <c r="B28" s="413" t="str">
        <f>'SCC List'!B24</f>
        <v>Elevators, escalators</v>
      </c>
      <c r="C28" s="624"/>
      <c r="D28" s="637">
        <f>'Build Main'!F28</f>
        <v>0</v>
      </c>
      <c r="E28" s="635">
        <f t="shared" si="0"/>
        <v>0</v>
      </c>
      <c r="F28" s="239">
        <f t="shared" si="6"/>
        <v>0</v>
      </c>
      <c r="G28" s="403">
        <f t="shared" si="1"/>
        <v>0</v>
      </c>
      <c r="H28" s="404">
        <f>G28*(' Fund Source by Cat'!D$19+' Fund Source by Cat'!E$19)/' Fund Source by Cat'!B$19</f>
        <v>0</v>
      </c>
      <c r="I28" s="799">
        <v>30</v>
      </c>
      <c r="J28" s="606">
        <f t="shared" si="3"/>
        <v>4.4649922293402963E-2</v>
      </c>
      <c r="K28" s="607">
        <f t="shared" si="5"/>
        <v>0</v>
      </c>
      <c r="L28" s="70"/>
    </row>
    <row r="29" spans="1:12" s="11" customFormat="1" ht="15" customHeight="1" x14ac:dyDescent="0.2">
      <c r="A29" s="409" t="str">
        <f>'SCC List'!A25</f>
        <v>30 SUPPORT FACILITIES: YARDS, SHOPS, ADMIN. BLDGS</v>
      </c>
      <c r="B29" s="401"/>
      <c r="C29" s="625"/>
      <c r="D29" s="638">
        <f>'Build Main'!F29</f>
        <v>9322772.9299999997</v>
      </c>
      <c r="E29" s="636">
        <f t="shared" si="0"/>
        <v>2826161.2338352324</v>
      </c>
      <c r="F29" s="604">
        <f>SUM(F30:F34)</f>
        <v>1066025.1217027658</v>
      </c>
      <c r="G29" s="404">
        <f t="shared" si="1"/>
        <v>13214959.285537997</v>
      </c>
      <c r="H29" s="404">
        <f>G29*(' Fund Source by Cat'!D$19+' Fund Source by Cat'!E$19)/' Fund Source by Cat'!B$19</f>
        <v>8562108.1479922161</v>
      </c>
      <c r="I29" s="605"/>
      <c r="J29" s="606"/>
      <c r="K29" s="603">
        <f>SUM(K30:K34)</f>
        <v>272473.76309928531</v>
      </c>
      <c r="L29" s="69"/>
    </row>
    <row r="30" spans="1:12" s="12" customFormat="1" ht="15" customHeight="1" x14ac:dyDescent="0.2">
      <c r="A30" s="412">
        <f>'SCC List'!A26</f>
        <v>30.01</v>
      </c>
      <c r="B30" s="413" t="str">
        <f>'SCC List'!B26</f>
        <v>Administration Building:  Office, sales, storage, revenue counting</v>
      </c>
      <c r="C30" s="624"/>
      <c r="D30" s="637">
        <f>'Build Main'!F30</f>
        <v>0</v>
      </c>
      <c r="E30" s="635">
        <f t="shared" si="0"/>
        <v>0</v>
      </c>
      <c r="F30" s="239">
        <f>SUM(D30:E30)/SUM(D$52:E$52,D$53,D$56)*D$74</f>
        <v>0</v>
      </c>
      <c r="G30" s="403">
        <f t="shared" si="1"/>
        <v>0</v>
      </c>
      <c r="H30" s="404">
        <f>G30*(' Fund Source by Cat'!D$19+' Fund Source by Cat'!E$19)/' Fund Source by Cat'!B$19</f>
        <v>0</v>
      </c>
      <c r="I30" s="799">
        <v>50</v>
      </c>
      <c r="J30" s="606">
        <f t="shared" si="3"/>
        <v>3.1823209703696564E-2</v>
      </c>
      <c r="K30" s="607">
        <f>H30*J30</f>
        <v>0</v>
      </c>
      <c r="L30" s="70"/>
    </row>
    <row r="31" spans="1:12" s="12" customFormat="1" ht="15" customHeight="1" x14ac:dyDescent="0.2">
      <c r="A31" s="412">
        <f>'SCC List'!A27</f>
        <v>30.02</v>
      </c>
      <c r="B31" s="414" t="str">
        <f>'SCC List'!B27</f>
        <v xml:space="preserve">Light Maintenance Facility </v>
      </c>
      <c r="C31" s="624"/>
      <c r="D31" s="637">
        <f>'Build Main'!F31</f>
        <v>9322772.9299999997</v>
      </c>
      <c r="E31" s="635">
        <f t="shared" si="0"/>
        <v>2826161.2338352324</v>
      </c>
      <c r="F31" s="239">
        <f>SUM(D31:E31)/SUM(D$52:E$52,D$53,D$56)*D$74</f>
        <v>1066025.1217027658</v>
      </c>
      <c r="G31" s="403">
        <f t="shared" si="1"/>
        <v>13214959.285537997</v>
      </c>
      <c r="H31" s="404">
        <f>G31*(' Fund Source by Cat'!D$19+' Fund Source by Cat'!E$19)/' Fund Source by Cat'!B$19</f>
        <v>8562108.1479922161</v>
      </c>
      <c r="I31" s="799">
        <v>50</v>
      </c>
      <c r="J31" s="606">
        <f t="shared" si="3"/>
        <v>3.1823209703696564E-2</v>
      </c>
      <c r="K31" s="607">
        <f>H31*J31</f>
        <v>272473.76309928531</v>
      </c>
      <c r="L31" s="70"/>
    </row>
    <row r="32" spans="1:12" s="12" customFormat="1" ht="15" customHeight="1" x14ac:dyDescent="0.2">
      <c r="A32" s="412">
        <f>'SCC List'!A28</f>
        <v>30.03</v>
      </c>
      <c r="B32" s="414" t="str">
        <f>'SCC List'!B28</f>
        <v>Heavy Maintenance Facility</v>
      </c>
      <c r="C32" s="624"/>
      <c r="D32" s="637">
        <f>'Build Main'!F32</f>
        <v>0</v>
      </c>
      <c r="E32" s="635">
        <f t="shared" si="0"/>
        <v>0</v>
      </c>
      <c r="F32" s="239">
        <f>SUM(D32:E32)/SUM(D$52:E$52,D$53,D$56)*D$74</f>
        <v>0</v>
      </c>
      <c r="G32" s="403">
        <f t="shared" si="1"/>
        <v>0</v>
      </c>
      <c r="H32" s="404">
        <f>G32*(' Fund Source by Cat'!D$19+' Fund Source by Cat'!E$19)/' Fund Source by Cat'!B$19</f>
        <v>0</v>
      </c>
      <c r="I32" s="799">
        <v>50</v>
      </c>
      <c r="J32" s="606">
        <f t="shared" si="3"/>
        <v>3.1823209703696564E-2</v>
      </c>
      <c r="K32" s="607">
        <f>H32*J32</f>
        <v>0</v>
      </c>
      <c r="L32" s="70"/>
    </row>
    <row r="33" spans="1:12" s="12" customFormat="1" ht="15" customHeight="1" x14ac:dyDescent="0.2">
      <c r="A33" s="412">
        <f>'SCC List'!A29</f>
        <v>30.04</v>
      </c>
      <c r="B33" s="414" t="str">
        <f>'SCC List'!B29</f>
        <v>Storage or Maintenance of Way Building</v>
      </c>
      <c r="C33" s="624"/>
      <c r="D33" s="637">
        <f>'Build Main'!F33</f>
        <v>0</v>
      </c>
      <c r="E33" s="635">
        <f t="shared" si="0"/>
        <v>0</v>
      </c>
      <c r="F33" s="239">
        <f>SUM(D33:E33)/SUM(D$52:E$52,D$53,D$56)*D$74</f>
        <v>0</v>
      </c>
      <c r="G33" s="403">
        <f t="shared" si="1"/>
        <v>0</v>
      </c>
      <c r="H33" s="404">
        <f>G33*(' Fund Source by Cat'!D$19+' Fund Source by Cat'!E$19)/' Fund Source by Cat'!B$19</f>
        <v>0</v>
      </c>
      <c r="I33" s="799">
        <v>50</v>
      </c>
      <c r="J33" s="606">
        <f t="shared" si="3"/>
        <v>3.1823209703696564E-2</v>
      </c>
      <c r="K33" s="607">
        <f>H33*J33</f>
        <v>0</v>
      </c>
      <c r="L33" s="70"/>
    </row>
    <row r="34" spans="1:12" s="12" customFormat="1" ht="15" customHeight="1" x14ac:dyDescent="0.2">
      <c r="A34" s="412">
        <f>'SCC List'!A30</f>
        <v>30.05</v>
      </c>
      <c r="B34" s="414" t="str">
        <f>'SCC List'!B30</f>
        <v>Yard and Yard Track</v>
      </c>
      <c r="C34" s="624"/>
      <c r="D34" s="637">
        <f>'Build Main'!F34</f>
        <v>0</v>
      </c>
      <c r="E34" s="635">
        <f t="shared" si="0"/>
        <v>0</v>
      </c>
      <c r="F34" s="239">
        <f>SUM(D34:E34)/SUM(D$52:E$52,D$53,D$56)*D$74</f>
        <v>0</v>
      </c>
      <c r="G34" s="403">
        <f t="shared" si="1"/>
        <v>0</v>
      </c>
      <c r="H34" s="404">
        <f>G34*(' Fund Source by Cat'!D$19+' Fund Source by Cat'!E$19)/' Fund Source by Cat'!B$19</f>
        <v>0</v>
      </c>
      <c r="I34" s="799">
        <v>80</v>
      </c>
      <c r="J34" s="606">
        <f t="shared" si="3"/>
        <v>2.5160705456706331E-2</v>
      </c>
      <c r="K34" s="607">
        <f>H34*J34</f>
        <v>0</v>
      </c>
      <c r="L34" s="70"/>
    </row>
    <row r="35" spans="1:12" s="11" customFormat="1" ht="15" customHeight="1" x14ac:dyDescent="0.2">
      <c r="A35" s="409" t="str">
        <f>'SCC List'!A31</f>
        <v>40 SITEWORK &amp; SPECIAL CONDITIONS</v>
      </c>
      <c r="B35" s="415"/>
      <c r="C35" s="625"/>
      <c r="D35" s="638">
        <f>'Build Main'!F35</f>
        <v>54226051.910000004</v>
      </c>
      <c r="E35" s="636">
        <f t="shared" si="0"/>
        <v>16438410.21578748</v>
      </c>
      <c r="F35" s="604">
        <f>SUM(F36:F43)</f>
        <v>6200551.490512196</v>
      </c>
      <c r="G35" s="404">
        <f t="shared" si="1"/>
        <v>76865013.616299674</v>
      </c>
      <c r="H35" s="404">
        <f>G35*(' Fund Source by Cat'!D$19+' Fund Source by Cat'!E$19)/' Fund Source by Cat'!B$19</f>
        <v>49801633.52450759</v>
      </c>
      <c r="I35" s="605"/>
      <c r="J35" s="606"/>
      <c r="K35" s="603">
        <f>SUM(K36:K43)</f>
        <v>1357780.3316623122</v>
      </c>
      <c r="L35" s="69"/>
    </row>
    <row r="36" spans="1:12" s="12" customFormat="1" ht="15" customHeight="1" x14ac:dyDescent="0.2">
      <c r="A36" s="412">
        <f>'SCC List'!A32</f>
        <v>40.01</v>
      </c>
      <c r="B36" s="413" t="str">
        <f>'SCC List'!B32</f>
        <v>Demolition, Clearing, Earthwork</v>
      </c>
      <c r="C36" s="626"/>
      <c r="D36" s="637">
        <f>'Build Main'!F36</f>
        <v>283643.90999999997</v>
      </c>
      <c r="E36" s="635">
        <f t="shared" si="0"/>
        <v>85985.514039056347</v>
      </c>
      <c r="F36" s="239">
        <f>SUM(D36:E36)/SUM(D$52:E$52,D$53,D$56)*D$74</f>
        <v>32433.647794315457</v>
      </c>
      <c r="G36" s="403">
        <f t="shared" si="1"/>
        <v>402063.07183337177</v>
      </c>
      <c r="H36" s="404">
        <f>G36*(' Fund Source by Cat'!D$19+' Fund Source by Cat'!E$19)/' Fund Source by Cat'!B$19</f>
        <v>260500.80283778516</v>
      </c>
      <c r="I36" s="799">
        <v>125</v>
      </c>
      <c r="J36" s="606">
        <f t="shared" si="3"/>
        <v>2.1837287967944062E-2</v>
      </c>
      <c r="K36" s="607">
        <f t="shared" ref="K36:K43" si="7">H36*J36</f>
        <v>5688.6310474493339</v>
      </c>
      <c r="L36" s="70"/>
    </row>
    <row r="37" spans="1:12" s="12" customFormat="1" ht="15.75" customHeight="1" x14ac:dyDescent="0.2">
      <c r="A37" s="412">
        <f>'SCC List'!A33</f>
        <v>40.020000000000003</v>
      </c>
      <c r="B37" s="413" t="str">
        <f>'SCC List'!B33</f>
        <v>Site Utilities, Utility Relocation</v>
      </c>
      <c r="C37" s="626"/>
      <c r="D37" s="637">
        <f>'Build Main'!F37</f>
        <v>19135858.990000002</v>
      </c>
      <c r="E37" s="635">
        <f t="shared" si="0"/>
        <v>5800958.9271070482</v>
      </c>
      <c r="F37" s="239">
        <f t="shared" ref="F37:F43" si="8">SUM(D37:E37)/SUM(D$52:E$52,D$53,D$56)*D$74</f>
        <v>2188115.7636113013</v>
      </c>
      <c r="G37" s="403">
        <f t="shared" si="1"/>
        <v>27124933.680718351</v>
      </c>
      <c r="H37" s="404">
        <f>G37*(' Fund Source by Cat'!D$19+' Fund Source by Cat'!E$19)/' Fund Source by Cat'!B$19</f>
        <v>17574523.739591833</v>
      </c>
      <c r="I37" s="799">
        <v>125</v>
      </c>
      <c r="J37" s="606">
        <f t="shared" si="3"/>
        <v>2.1837287967944062E-2</v>
      </c>
      <c r="K37" s="607">
        <f t="shared" si="7"/>
        <v>383779.93580093601</v>
      </c>
      <c r="L37" s="70"/>
    </row>
    <row r="38" spans="1:12" s="12" customFormat="1" ht="15.75" customHeight="1" x14ac:dyDescent="0.2">
      <c r="A38" s="412">
        <f>'SCC List'!A34</f>
        <v>40.03</v>
      </c>
      <c r="B38" s="413" t="str">
        <f>'SCC List'!B34</f>
        <v>Haz. mat'l, contam'd soil removal/mitigation, ground water treatments</v>
      </c>
      <c r="C38" s="626"/>
      <c r="D38" s="637">
        <f>'Build Main'!F38</f>
        <v>83901.21</v>
      </c>
      <c r="E38" s="635">
        <f t="shared" si="0"/>
        <v>25434.315407472757</v>
      </c>
      <c r="F38" s="239">
        <f t="shared" si="8"/>
        <v>9593.797711563413</v>
      </c>
      <c r="G38" s="403">
        <f t="shared" si="1"/>
        <v>118929.32311903618</v>
      </c>
      <c r="H38" s="404">
        <f>G38*(' Fund Source by Cat'!D$19+' Fund Source by Cat'!E$19)/' Fund Source by Cat'!B$19</f>
        <v>77055.532636190255</v>
      </c>
      <c r="I38" s="799">
        <v>125</v>
      </c>
      <c r="J38" s="606">
        <f t="shared" si="3"/>
        <v>2.1837287967944062E-2</v>
      </c>
      <c r="K38" s="607">
        <f t="shared" si="7"/>
        <v>1682.6838556997984</v>
      </c>
      <c r="L38" s="70"/>
    </row>
    <row r="39" spans="1:12" s="12" customFormat="1" ht="15.75" customHeight="1" x14ac:dyDescent="0.2">
      <c r="A39" s="412">
        <f>'SCC List'!A35</f>
        <v>40.04</v>
      </c>
      <c r="B39" s="413" t="str">
        <f>'SCC List'!B35</f>
        <v>Environmental mitigation, e.g. wetlands, historic/archeologic, parks</v>
      </c>
      <c r="C39" s="626"/>
      <c r="D39" s="637">
        <f>'Build Main'!F39</f>
        <v>0</v>
      </c>
      <c r="E39" s="635">
        <f t="shared" si="0"/>
        <v>0</v>
      </c>
      <c r="F39" s="239">
        <f t="shared" si="8"/>
        <v>0</v>
      </c>
      <c r="G39" s="403">
        <f t="shared" si="1"/>
        <v>0</v>
      </c>
      <c r="H39" s="404">
        <f>G39*(' Fund Source by Cat'!D$19+' Fund Source by Cat'!E$19)/' Fund Source by Cat'!B$19</f>
        <v>0</v>
      </c>
      <c r="I39" s="799">
        <v>125</v>
      </c>
      <c r="J39" s="606">
        <f t="shared" si="3"/>
        <v>2.1837287967944062E-2</v>
      </c>
      <c r="K39" s="607">
        <f t="shared" si="7"/>
        <v>0</v>
      </c>
      <c r="L39" s="70"/>
    </row>
    <row r="40" spans="1:12" s="12" customFormat="1" ht="15.75" customHeight="1" x14ac:dyDescent="0.2">
      <c r="A40" s="412">
        <f>'SCC List'!A36</f>
        <v>40.049999999999997</v>
      </c>
      <c r="B40" s="413" t="str">
        <f>'SCC List'!B36</f>
        <v>Site structures including retaining walls, sound walls</v>
      </c>
      <c r="C40" s="626"/>
      <c r="D40" s="637">
        <f>'Build Main'!F40</f>
        <v>0</v>
      </c>
      <c r="E40" s="635">
        <f t="shared" si="0"/>
        <v>0</v>
      </c>
      <c r="F40" s="239">
        <f t="shared" si="8"/>
        <v>0</v>
      </c>
      <c r="G40" s="403">
        <f t="shared" si="1"/>
        <v>0</v>
      </c>
      <c r="H40" s="404">
        <f>G40*(' Fund Source by Cat'!D$19+' Fund Source by Cat'!E$19)/' Fund Source by Cat'!B$19</f>
        <v>0</v>
      </c>
      <c r="I40" s="799">
        <v>80</v>
      </c>
      <c r="J40" s="606">
        <f t="shared" si="3"/>
        <v>2.5160705456706331E-2</v>
      </c>
      <c r="K40" s="607">
        <f t="shared" si="7"/>
        <v>0</v>
      </c>
      <c r="L40" s="70"/>
    </row>
    <row r="41" spans="1:12" s="12" customFormat="1" ht="15.75" customHeight="1" x14ac:dyDescent="0.2">
      <c r="A41" s="412">
        <f>'SCC List'!A37</f>
        <v>40.06</v>
      </c>
      <c r="B41" s="416" t="str">
        <f>'SCC List'!B37</f>
        <v>Pedestrian / bike access and accommodation, landscaping</v>
      </c>
      <c r="C41" s="626"/>
      <c r="D41" s="637">
        <f>'Build Main'!F41</f>
        <v>6503785.71</v>
      </c>
      <c r="E41" s="635">
        <f t="shared" si="0"/>
        <v>1971596.5608929137</v>
      </c>
      <c r="F41" s="239">
        <f t="shared" si="8"/>
        <v>743684.20266044815</v>
      </c>
      <c r="G41" s="403">
        <f t="shared" si="1"/>
        <v>9219066.4735533632</v>
      </c>
      <c r="H41" s="404">
        <f>G41*(' Fund Source by Cat'!D$19+' Fund Source by Cat'!E$19)/' Fund Source by Cat'!B$19</f>
        <v>5973128.0637751576</v>
      </c>
      <c r="I41" s="799">
        <v>20</v>
      </c>
      <c r="J41" s="606">
        <f t="shared" si="3"/>
        <v>6.1156718125290402E-2</v>
      </c>
      <c r="K41" s="607">
        <f t="shared" si="7"/>
        <v>365296.90932255896</v>
      </c>
      <c r="L41" s="70"/>
    </row>
    <row r="42" spans="1:12" s="12" customFormat="1" ht="15.75" customHeight="1" x14ac:dyDescent="0.2">
      <c r="A42" s="412">
        <f>'SCC List'!A38</f>
        <v>40.07</v>
      </c>
      <c r="B42" s="416" t="str">
        <f>'SCC List'!B38</f>
        <v>Automobile, bus, van accessways including roads, parking lots</v>
      </c>
      <c r="C42" s="626"/>
      <c r="D42" s="637">
        <f>'Build Main'!F42</f>
        <v>0</v>
      </c>
      <c r="E42" s="635">
        <f t="shared" si="0"/>
        <v>0</v>
      </c>
      <c r="F42" s="239">
        <f t="shared" si="8"/>
        <v>0</v>
      </c>
      <c r="G42" s="403">
        <f t="shared" si="1"/>
        <v>0</v>
      </c>
      <c r="H42" s="404">
        <f>G42*(' Fund Source by Cat'!D$19+' Fund Source by Cat'!E$19)/' Fund Source by Cat'!B$19</f>
        <v>0</v>
      </c>
      <c r="I42" s="799">
        <v>20</v>
      </c>
      <c r="J42" s="606">
        <f t="shared" si="3"/>
        <v>6.1156718125290402E-2</v>
      </c>
      <c r="K42" s="607">
        <f t="shared" si="7"/>
        <v>0</v>
      </c>
      <c r="L42" s="70"/>
    </row>
    <row r="43" spans="1:12" s="12" customFormat="1" ht="15.75" customHeight="1" x14ac:dyDescent="0.2">
      <c r="A43" s="412">
        <f>'SCC List'!A39</f>
        <v>40.08</v>
      </c>
      <c r="B43" s="413" t="str">
        <f>'SCC List'!B39</f>
        <v>Temporary Facilities and other indirect costs during construction</v>
      </c>
      <c r="C43" s="626"/>
      <c r="D43" s="637">
        <f>'Build Main'!F43</f>
        <v>28218862.090000004</v>
      </c>
      <c r="E43" s="635">
        <f t="shared" si="0"/>
        <v>8554434.8983409889</v>
      </c>
      <c r="F43" s="239">
        <f t="shared" si="8"/>
        <v>3226724.0787345679</v>
      </c>
      <c r="G43" s="403">
        <f t="shared" si="1"/>
        <v>40000021.067075558</v>
      </c>
      <c r="H43" s="404">
        <f>G43*(' Fund Source by Cat'!D$19+' Fund Source by Cat'!E$19)/' Fund Source by Cat'!B$19</f>
        <v>25916425.385666631</v>
      </c>
      <c r="I43" s="799">
        <v>100</v>
      </c>
      <c r="J43" s="606">
        <f t="shared" si="3"/>
        <v>2.3202743537626972E-2</v>
      </c>
      <c r="K43" s="607">
        <f t="shared" si="7"/>
        <v>601332.17163566803</v>
      </c>
      <c r="L43" s="70"/>
    </row>
    <row r="44" spans="1:12" s="11" customFormat="1" ht="15" customHeight="1" x14ac:dyDescent="0.2">
      <c r="A44" s="409" t="str">
        <f>'SCC List'!A40</f>
        <v>50  SYSTEMS</v>
      </c>
      <c r="B44" s="401"/>
      <c r="C44" s="625"/>
      <c r="D44" s="638">
        <f>'Build Main'!F44</f>
        <v>20771667.289999999</v>
      </c>
      <c r="E44" s="636">
        <f t="shared" si="0"/>
        <v>6296847.6544372225</v>
      </c>
      <c r="F44" s="604">
        <f>SUM(F45:F51)</f>
        <v>2375164.4834700068</v>
      </c>
      <c r="G44" s="404">
        <f t="shared" si="1"/>
        <v>29443679.427907228</v>
      </c>
      <c r="H44" s="404">
        <f>G44*(' Fund Source by Cat'!D$19+' Fund Source by Cat'!E$19)/' Fund Source by Cat'!B$19</f>
        <v>19076862.976978287</v>
      </c>
      <c r="I44" s="605"/>
      <c r="J44" s="606"/>
      <c r="K44" s="603">
        <f>SUM(K45:K51)</f>
        <v>915419.85396369046</v>
      </c>
      <c r="L44" s="69"/>
    </row>
    <row r="45" spans="1:12" s="12" customFormat="1" ht="15" customHeight="1" x14ac:dyDescent="0.2">
      <c r="A45" s="412">
        <f>'SCC List'!A41</f>
        <v>50.01</v>
      </c>
      <c r="B45" s="413" t="str">
        <f>'SCC List'!B41</f>
        <v>Train control and signals</v>
      </c>
      <c r="C45" s="619"/>
      <c r="D45" s="637">
        <f>'Build Main'!F45</f>
        <v>0</v>
      </c>
      <c r="E45" s="635">
        <f t="shared" si="0"/>
        <v>0</v>
      </c>
      <c r="F45" s="239">
        <f>SUM(D45:E45)/SUM(D$52:E$52,D$53,D$56)*D$74</f>
        <v>0</v>
      </c>
      <c r="G45" s="403">
        <f t="shared" si="1"/>
        <v>0</v>
      </c>
      <c r="H45" s="404">
        <f>G45*(' Fund Source by Cat'!D$19+' Fund Source by Cat'!E$19)/' Fund Source by Cat'!B$19</f>
        <v>0</v>
      </c>
      <c r="I45" s="799">
        <v>30</v>
      </c>
      <c r="J45" s="606">
        <f t="shared" si="3"/>
        <v>4.4649922293402963E-2</v>
      </c>
      <c r="K45" s="607">
        <f t="shared" ref="K45:K51" si="9">H45*J45</f>
        <v>0</v>
      </c>
      <c r="L45" s="70"/>
    </row>
    <row r="46" spans="1:12" s="12" customFormat="1" ht="15" customHeight="1" x14ac:dyDescent="0.2">
      <c r="A46" s="412">
        <f>'SCC List'!A42</f>
        <v>50.02</v>
      </c>
      <c r="B46" s="413" t="str">
        <f>'SCC List'!B42</f>
        <v>Traffic signals and crossing protection</v>
      </c>
      <c r="C46" s="626"/>
      <c r="D46" s="637">
        <f>'Build Main'!F46</f>
        <v>13400936.08</v>
      </c>
      <c r="E46" s="635">
        <f t="shared" si="0"/>
        <v>4062440.0412592567</v>
      </c>
      <c r="F46" s="239">
        <f t="shared" ref="F46:F51" si="10">SUM(D46:E46)/SUM(D$52:E$52,D$53,D$56)*D$74</f>
        <v>1532348.2211652438</v>
      </c>
      <c r="G46" s="403">
        <f t="shared" si="1"/>
        <v>18995724.342424501</v>
      </c>
      <c r="H46" s="404">
        <f>G46*(' Fund Source by Cat'!D$19+' Fund Source by Cat'!E$19)/' Fund Source by Cat'!B$19</f>
        <v>12307525.332089245</v>
      </c>
      <c r="I46" s="799">
        <v>30</v>
      </c>
      <c r="J46" s="606">
        <f t="shared" si="3"/>
        <v>4.4649922293402963E-2</v>
      </c>
      <c r="K46" s="607">
        <f t="shared" si="9"/>
        <v>549530.04970187333</v>
      </c>
      <c r="L46" s="70"/>
    </row>
    <row r="47" spans="1:12" s="12" customFormat="1" ht="15" customHeight="1" x14ac:dyDescent="0.2">
      <c r="A47" s="412">
        <f>'SCC List'!A43</f>
        <v>50.03</v>
      </c>
      <c r="B47" s="413" t="str">
        <f>'SCC List'!B43</f>
        <v xml:space="preserve">Traction power supply:  substations </v>
      </c>
      <c r="C47" s="626"/>
      <c r="D47" s="637">
        <f>'Build Main'!F47</f>
        <v>0</v>
      </c>
      <c r="E47" s="635">
        <f t="shared" si="0"/>
        <v>0</v>
      </c>
      <c r="F47" s="239">
        <f t="shared" si="10"/>
        <v>0</v>
      </c>
      <c r="G47" s="403">
        <f t="shared" si="1"/>
        <v>0</v>
      </c>
      <c r="H47" s="404">
        <f>G47*(' Fund Source by Cat'!D$19+' Fund Source by Cat'!E$19)/' Fund Source by Cat'!B$19</f>
        <v>0</v>
      </c>
      <c r="I47" s="799">
        <v>50</v>
      </c>
      <c r="J47" s="606">
        <f t="shared" si="3"/>
        <v>3.1823209703696564E-2</v>
      </c>
      <c r="K47" s="607">
        <f t="shared" si="9"/>
        <v>0</v>
      </c>
      <c r="L47" s="70"/>
    </row>
    <row r="48" spans="1:12" s="12" customFormat="1" ht="15" customHeight="1" x14ac:dyDescent="0.2">
      <c r="A48" s="412">
        <f>'SCC List'!A44</f>
        <v>50.04</v>
      </c>
      <c r="B48" s="413" t="str">
        <f>'SCC List'!B44</f>
        <v>Traction power distribution:  catenary and third rail</v>
      </c>
      <c r="C48" s="626"/>
      <c r="D48" s="637">
        <f>'Build Main'!F48</f>
        <v>0</v>
      </c>
      <c r="E48" s="635">
        <f t="shared" si="0"/>
        <v>0</v>
      </c>
      <c r="F48" s="239">
        <f t="shared" si="10"/>
        <v>0</v>
      </c>
      <c r="G48" s="403">
        <f t="shared" si="1"/>
        <v>0</v>
      </c>
      <c r="H48" s="404">
        <f>G48*(' Fund Source by Cat'!D$19+' Fund Source by Cat'!E$19)/' Fund Source by Cat'!B$19</f>
        <v>0</v>
      </c>
      <c r="I48" s="799">
        <v>30</v>
      </c>
      <c r="J48" s="606">
        <f t="shared" si="3"/>
        <v>4.4649922293402963E-2</v>
      </c>
      <c r="K48" s="607">
        <f t="shared" si="9"/>
        <v>0</v>
      </c>
      <c r="L48" s="70"/>
    </row>
    <row r="49" spans="1:69" s="12" customFormat="1" ht="15" customHeight="1" x14ac:dyDescent="0.2">
      <c r="A49" s="412">
        <f>'SCC List'!A45</f>
        <v>50.05</v>
      </c>
      <c r="B49" s="413" t="str">
        <f>'SCC List'!B45</f>
        <v>Communications</v>
      </c>
      <c r="C49" s="626"/>
      <c r="D49" s="637">
        <f>'Build Main'!F49</f>
        <v>2241255.9</v>
      </c>
      <c r="E49" s="635">
        <f t="shared" si="0"/>
        <v>679427.73971268372</v>
      </c>
      <c r="F49" s="239">
        <f t="shared" si="10"/>
        <v>256279.44727433604</v>
      </c>
      <c r="G49" s="403">
        <f t="shared" si="1"/>
        <v>3176963.08698702</v>
      </c>
      <c r="H49" s="404">
        <f>G49*(' Fund Source by Cat'!D$19+' Fund Source by Cat'!E$19)/' Fund Source by Cat'!B$19</f>
        <v>2058387.085817999</v>
      </c>
      <c r="I49" s="799">
        <v>20</v>
      </c>
      <c r="J49" s="606">
        <f t="shared" si="3"/>
        <v>6.1156718125290402E-2</v>
      </c>
      <c r="K49" s="607">
        <f t="shared" si="9"/>
        <v>125884.19880010931</v>
      </c>
      <c r="L49" s="70"/>
    </row>
    <row r="50" spans="1:69" s="12" customFormat="1" ht="15" customHeight="1" x14ac:dyDescent="0.2">
      <c r="A50" s="412">
        <f>'SCC List'!A46</f>
        <v>50.06</v>
      </c>
      <c r="B50" s="413" t="str">
        <f>'SCC List'!B46</f>
        <v>Fare collection system and equipment</v>
      </c>
      <c r="C50" s="626"/>
      <c r="D50" s="637">
        <f>'Build Main'!F50</f>
        <v>4915478.1300000008</v>
      </c>
      <c r="E50" s="635">
        <f t="shared" si="0"/>
        <v>1490107.4863753978</v>
      </c>
      <c r="F50" s="239">
        <f t="shared" si="10"/>
        <v>562067.01708871673</v>
      </c>
      <c r="G50" s="403">
        <f t="shared" si="1"/>
        <v>6967652.6334641157</v>
      </c>
      <c r="H50" s="404">
        <f>G50*(' Fund Source by Cat'!D$19+' Fund Source by Cat'!E$19)/' Fund Source by Cat'!B$19</f>
        <v>4514413.8620729605</v>
      </c>
      <c r="I50" s="799">
        <v>25</v>
      </c>
      <c r="J50" s="606">
        <f t="shared" si="3"/>
        <v>5.1220438417394744E-2</v>
      </c>
      <c r="K50" s="607">
        <f t="shared" si="9"/>
        <v>231230.25721294124</v>
      </c>
      <c r="L50" s="70"/>
    </row>
    <row r="51" spans="1:69" s="12" customFormat="1" ht="15" customHeight="1" x14ac:dyDescent="0.2">
      <c r="A51" s="412">
        <f>'SCC List'!A47</f>
        <v>50.07</v>
      </c>
      <c r="B51" s="413" t="str">
        <f>'SCC List'!B47</f>
        <v>Central Control</v>
      </c>
      <c r="C51" s="627"/>
      <c r="D51" s="637">
        <f>'Build Main'!F51</f>
        <v>213997.18000000002</v>
      </c>
      <c r="E51" s="635">
        <f t="shared" si="0"/>
        <v>64872.387089884891</v>
      </c>
      <c r="F51" s="239">
        <f t="shared" si="10"/>
        <v>24469.797941710538</v>
      </c>
      <c r="G51" s="403">
        <f t="shared" si="1"/>
        <v>303339.36503159546</v>
      </c>
      <c r="H51" s="404">
        <f>G51*(' Fund Source by Cat'!D$19+' Fund Source by Cat'!E$19)/' Fund Source by Cat'!B$19</f>
        <v>196536.69699808478</v>
      </c>
      <c r="I51" s="799">
        <v>30</v>
      </c>
      <c r="J51" s="606">
        <f t="shared" si="3"/>
        <v>4.4649922293402963E-2</v>
      </c>
      <c r="K51" s="607">
        <f t="shared" si="9"/>
        <v>8775.3482487665697</v>
      </c>
      <c r="L51" s="70"/>
    </row>
    <row r="52" spans="1:69" s="32" customFormat="1" ht="15.95" customHeight="1" x14ac:dyDescent="0.2">
      <c r="A52" s="930" t="str">
        <f>'SCC Definitions'!A51:B51</f>
        <v>Construction Subtotal (10 - 50)</v>
      </c>
      <c r="B52" s="931"/>
      <c r="C52" s="625"/>
      <c r="D52" s="603">
        <f>'Build Main'!F52</f>
        <v>131430199.91</v>
      </c>
      <c r="E52" s="639">
        <f t="shared" si="0"/>
        <v>39842538.130000003</v>
      </c>
      <c r="F52" s="604">
        <f>SUM(F44,F35,F29,F21,F7)</f>
        <v>15028564.55975879</v>
      </c>
      <c r="G52" s="404">
        <f>SUM(G44,G35,G29,G21,G7)</f>
        <v>186301302.5997588</v>
      </c>
      <c r="H52" s="404">
        <f>G52*(' Fund Source by Cat'!D$19+' Fund Source by Cat'!E$19)/' Fund Source by Cat'!B$19</f>
        <v>120706531.62863819</v>
      </c>
      <c r="I52" s="605"/>
      <c r="J52" s="605"/>
      <c r="K52" s="603">
        <f>SUM(K44,K35,K29,K21,K7)</f>
        <v>4233632.4374898011</v>
      </c>
      <c r="L52" s="69"/>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row>
    <row r="53" spans="1:69" s="11" customFormat="1" ht="15" x14ac:dyDescent="0.2">
      <c r="A53" s="409" t="str">
        <f>'SCC List'!A48:B48</f>
        <v>60 ROW, LAND, EXISTING IMPROVEMENTS</v>
      </c>
      <c r="B53" s="415"/>
      <c r="C53" s="628"/>
      <c r="D53" s="603">
        <f>'Build Main'!F53</f>
        <v>7837138.1799999997</v>
      </c>
      <c r="E53" s="639"/>
      <c r="F53" s="652">
        <f>SUM(F54:F55)</f>
        <v>687680.58740541234</v>
      </c>
      <c r="G53" s="404">
        <f t="shared" ref="G53:G63" si="11">SUM(D53:F53)</f>
        <v>8524818.7674054112</v>
      </c>
      <c r="H53" s="404">
        <f>G53*(' Fund Source by Cat'!D$19+' Fund Source by Cat'!E$19)/' Fund Source by Cat'!B$19</f>
        <v>5523317.8287909729</v>
      </c>
      <c r="I53" s="605"/>
      <c r="J53" s="605"/>
      <c r="K53" s="603">
        <f>SUM(K54:K55)</f>
        <v>120614.28196578803</v>
      </c>
      <c r="L53" s="69"/>
    </row>
    <row r="54" spans="1:69" s="12" customFormat="1" ht="15" x14ac:dyDescent="0.2">
      <c r="A54" s="412">
        <f>'SCC List'!A49</f>
        <v>60.01</v>
      </c>
      <c r="B54" s="413" t="str">
        <f>'SCC List'!B49</f>
        <v xml:space="preserve">Purchase or lease of real estate  </v>
      </c>
      <c r="C54" s="629"/>
      <c r="D54" s="607">
        <f>'Build Main'!F54</f>
        <v>7837138.1799999997</v>
      </c>
      <c r="E54" s="640"/>
      <c r="F54" s="239">
        <f>SUM(D54:E54)/SUM(D$52:E$52,D$53,D$56)*D$74</f>
        <v>687680.58740541234</v>
      </c>
      <c r="G54" s="403">
        <f t="shared" si="11"/>
        <v>8524818.7674054112</v>
      </c>
      <c r="H54" s="404">
        <f>G54*(' Fund Source by Cat'!D$19+' Fund Source by Cat'!E$19)/' Fund Source by Cat'!B$19</f>
        <v>5523317.8287909729</v>
      </c>
      <c r="I54" s="799">
        <v>125</v>
      </c>
      <c r="J54" s="606">
        <f t="shared" ref="J54:J63" si="12">0.02/(1-(1+ 0.02)^-I54)</f>
        <v>2.1837287967944062E-2</v>
      </c>
      <c r="K54" s="607">
        <f>H54*J54</f>
        <v>120614.28196578803</v>
      </c>
      <c r="L54" s="70"/>
    </row>
    <row r="55" spans="1:69" s="12" customFormat="1" ht="15" x14ac:dyDescent="0.2">
      <c r="A55" s="412">
        <f>'SCC List'!A50</f>
        <v>60.02</v>
      </c>
      <c r="B55" s="413" t="str">
        <f>'SCC List'!B50</f>
        <v>Relocation of existing households and businesses</v>
      </c>
      <c r="C55" s="627"/>
      <c r="D55" s="607">
        <f>'Build Main'!F55</f>
        <v>0</v>
      </c>
      <c r="E55" s="640"/>
      <c r="F55" s="239">
        <f>SUM(D55:E55)/SUM(D$52:E$52,D$53,D$56)*D$74</f>
        <v>0</v>
      </c>
      <c r="G55" s="403">
        <f t="shared" si="11"/>
        <v>0</v>
      </c>
      <c r="H55" s="404">
        <f>G55*(' Fund Source by Cat'!D$19+' Fund Source by Cat'!E$19)/' Fund Source by Cat'!B$19</f>
        <v>0</v>
      </c>
      <c r="I55" s="799">
        <v>125</v>
      </c>
      <c r="J55" s="606">
        <f t="shared" si="12"/>
        <v>2.1837287967944062E-2</v>
      </c>
      <c r="K55" s="607">
        <f>H55*J55</f>
        <v>0</v>
      </c>
      <c r="L55" s="70"/>
    </row>
    <row r="56" spans="1:69" s="11" customFormat="1" ht="15" customHeight="1" x14ac:dyDescent="0.2">
      <c r="A56" s="417" t="str">
        <f>'SCC List'!A51</f>
        <v>70 VEHICLES (number)</v>
      </c>
      <c r="B56" s="401"/>
      <c r="C56" s="621">
        <f>SUM(C57:C63)</f>
        <v>67</v>
      </c>
      <c r="D56" s="603">
        <f>SUM(D57:D63)</f>
        <v>25183286.280000001</v>
      </c>
      <c r="E56" s="641"/>
      <c r="F56" s="652">
        <f>SUM(F57:F63)</f>
        <v>2209742.4728357997</v>
      </c>
      <c r="G56" s="404">
        <f t="shared" si="11"/>
        <v>27393028.752835803</v>
      </c>
      <c r="H56" s="404">
        <f>G56*(' Fund Source by Cat'!D$19+' Fund Source by Cat'!E$19)/' Fund Source by Cat'!B$19</f>
        <v>17748225.296427161</v>
      </c>
      <c r="I56" s="605"/>
      <c r="J56" s="606"/>
      <c r="K56" s="603">
        <f>SUM(K57:K63)</f>
        <v>1678265.0248034163</v>
      </c>
      <c r="L56" s="69"/>
    </row>
    <row r="57" spans="1:69" s="12" customFormat="1" ht="15" customHeight="1" x14ac:dyDescent="0.2">
      <c r="A57" s="412">
        <f>'SCC List'!A52</f>
        <v>70.010000000000005</v>
      </c>
      <c r="B57" s="413" t="str">
        <f>'SCC List'!B52</f>
        <v>Light Rail</v>
      </c>
      <c r="C57" s="630">
        <f>'Build Main'!C57</f>
        <v>0</v>
      </c>
      <c r="D57" s="642">
        <f>'Build Main'!F57</f>
        <v>0</v>
      </c>
      <c r="E57" s="640"/>
      <c r="F57" s="239">
        <f>SUM(D57:E57)/SUM(D$52:E$52,D$53,D$56)*D$74</f>
        <v>0</v>
      </c>
      <c r="G57" s="403">
        <f t="shared" si="11"/>
        <v>0</v>
      </c>
      <c r="H57" s="404">
        <f>G57*(' Fund Source by Cat'!D$19+' Fund Source by Cat'!E$19)/' Fund Source by Cat'!B$19</f>
        <v>0</v>
      </c>
      <c r="I57" s="800">
        <v>25</v>
      </c>
      <c r="J57" s="606">
        <f t="shared" si="12"/>
        <v>5.1220438417394744E-2</v>
      </c>
      <c r="K57" s="607">
        <f t="shared" ref="K57:K63" si="13">H57*J57</f>
        <v>0</v>
      </c>
      <c r="L57" s="70"/>
    </row>
    <row r="58" spans="1:69" s="12" customFormat="1" ht="15" customHeight="1" x14ac:dyDescent="0.2">
      <c r="A58" s="412">
        <f>'SCC List'!A53</f>
        <v>70.02</v>
      </c>
      <c r="B58" s="413" t="str">
        <f>'SCC List'!B53</f>
        <v>Heavy Rail</v>
      </c>
      <c r="C58" s="630">
        <f>'Build Main'!C58</f>
        <v>0</v>
      </c>
      <c r="D58" s="642">
        <f>'Build Main'!F58</f>
        <v>0</v>
      </c>
      <c r="E58" s="640"/>
      <c r="F58" s="239">
        <f t="shared" ref="F58:F63" si="14">SUM(D58:E58)/SUM(D$52:E$52,D$53,D$56)*D$74</f>
        <v>0</v>
      </c>
      <c r="G58" s="403">
        <f t="shared" si="11"/>
        <v>0</v>
      </c>
      <c r="H58" s="404">
        <f>G58*(' Fund Source by Cat'!D$19+' Fund Source by Cat'!E$19)/' Fund Source by Cat'!B$19</f>
        <v>0</v>
      </c>
      <c r="I58" s="799">
        <v>25</v>
      </c>
      <c r="J58" s="606">
        <f t="shared" si="12"/>
        <v>5.1220438417394744E-2</v>
      </c>
      <c r="K58" s="607">
        <f t="shared" si="13"/>
        <v>0</v>
      </c>
      <c r="L58" s="70"/>
    </row>
    <row r="59" spans="1:69" s="12" customFormat="1" ht="15" customHeight="1" x14ac:dyDescent="0.2">
      <c r="A59" s="412">
        <f>'SCC List'!A54</f>
        <v>70.03</v>
      </c>
      <c r="B59" s="413" t="str">
        <f>'SCC List'!B54</f>
        <v>Commuter Rail</v>
      </c>
      <c r="C59" s="630">
        <f>'Build Main'!C59</f>
        <v>0</v>
      </c>
      <c r="D59" s="642">
        <f>'Build Main'!F59</f>
        <v>0</v>
      </c>
      <c r="E59" s="640"/>
      <c r="F59" s="239">
        <f t="shared" si="14"/>
        <v>0</v>
      </c>
      <c r="G59" s="403">
        <f t="shared" si="11"/>
        <v>0</v>
      </c>
      <c r="H59" s="404">
        <f>G59*(' Fund Source by Cat'!D$19+' Fund Source by Cat'!E$19)/' Fund Source by Cat'!B$19</f>
        <v>0</v>
      </c>
      <c r="I59" s="799">
        <v>25</v>
      </c>
      <c r="J59" s="606">
        <f t="shared" si="12"/>
        <v>5.1220438417394744E-2</v>
      </c>
      <c r="K59" s="607">
        <f t="shared" si="13"/>
        <v>0</v>
      </c>
      <c r="L59" s="70"/>
    </row>
    <row r="60" spans="1:69" s="12" customFormat="1" ht="15" customHeight="1" x14ac:dyDescent="0.2">
      <c r="A60" s="412">
        <f>'SCC List'!A55</f>
        <v>70.040000000000006</v>
      </c>
      <c r="B60" s="413" t="str">
        <f>'SCC List'!B55</f>
        <v>Bus</v>
      </c>
      <c r="C60" s="630">
        <f>'Build Main'!C60</f>
        <v>66</v>
      </c>
      <c r="D60" s="642">
        <f>'Build Main'!F60</f>
        <v>25033286.280000001</v>
      </c>
      <c r="E60" s="640"/>
      <c r="F60" s="239">
        <f t="shared" si="14"/>
        <v>2196580.5142558105</v>
      </c>
      <c r="G60" s="403">
        <f t="shared" si="11"/>
        <v>27229866.794255812</v>
      </c>
      <c r="H60" s="404">
        <f>G60*(' Fund Source by Cat'!D$19+' Fund Source by Cat'!E$19)/' Fund Source by Cat'!B$19</f>
        <v>17642510.983971506</v>
      </c>
      <c r="I60" s="94" t="s">
        <v>129</v>
      </c>
      <c r="J60" s="606">
        <f t="shared" si="12"/>
        <v>9.4559596622951519E-2</v>
      </c>
      <c r="K60" s="607">
        <f t="shared" si="13"/>
        <v>1668268.7220603372</v>
      </c>
      <c r="L60" s="70"/>
    </row>
    <row r="61" spans="1:69" s="12" customFormat="1" ht="15" customHeight="1" x14ac:dyDescent="0.2">
      <c r="A61" s="412">
        <f>'SCC List'!A56</f>
        <v>70.05</v>
      </c>
      <c r="B61" s="413" t="str">
        <f>'SCC List'!B56</f>
        <v>Other</v>
      </c>
      <c r="C61" s="630">
        <f>'Build Main'!C61</f>
        <v>1</v>
      </c>
      <c r="D61" s="642">
        <f>'Build Main'!F61</f>
        <v>150000</v>
      </c>
      <c r="E61" s="640"/>
      <c r="F61" s="239">
        <f t="shared" si="14"/>
        <v>13161.958579989187</v>
      </c>
      <c r="G61" s="403">
        <f t="shared" si="11"/>
        <v>163161.95857998918</v>
      </c>
      <c r="H61" s="404">
        <f>G61*(' Fund Source by Cat'!D$19+' Fund Source by Cat'!E$19)/' Fund Source by Cat'!B$19</f>
        <v>105714.31245565278</v>
      </c>
      <c r="I61" s="15">
        <v>12</v>
      </c>
      <c r="J61" s="606">
        <f t="shared" si="12"/>
        <v>9.4559596622951519E-2</v>
      </c>
      <c r="K61" s="607">
        <f t="shared" si="13"/>
        <v>9996.3027430791863</v>
      </c>
      <c r="L61" s="70"/>
    </row>
    <row r="62" spans="1:69" s="12" customFormat="1" ht="15" customHeight="1" x14ac:dyDescent="0.2">
      <c r="A62" s="412">
        <f>'SCC List'!A57</f>
        <v>70.06</v>
      </c>
      <c r="B62" s="413" t="str">
        <f>'SCC List'!B57</f>
        <v>Non-revenue vehicles</v>
      </c>
      <c r="C62" s="630">
        <f>'Build Main'!C62</f>
        <v>0</v>
      </c>
      <c r="D62" s="642">
        <f>'Build Main'!F62</f>
        <v>0</v>
      </c>
      <c r="E62" s="640"/>
      <c r="F62" s="239">
        <f t="shared" si="14"/>
        <v>0</v>
      </c>
      <c r="G62" s="403">
        <f t="shared" si="11"/>
        <v>0</v>
      </c>
      <c r="H62" s="404">
        <f>G62*(' Fund Source by Cat'!D$19+' Fund Source by Cat'!E$19)/' Fund Source by Cat'!B$19</f>
        <v>0</v>
      </c>
      <c r="I62" s="15">
        <v>12</v>
      </c>
      <c r="J62" s="606">
        <f t="shared" si="12"/>
        <v>9.4559596622951519E-2</v>
      </c>
      <c r="K62" s="607">
        <f t="shared" si="13"/>
        <v>0</v>
      </c>
      <c r="L62" s="70"/>
    </row>
    <row r="63" spans="1:69" s="12" customFormat="1" ht="15" customHeight="1" x14ac:dyDescent="0.2">
      <c r="A63" s="412">
        <f>'SCC List'!A58</f>
        <v>70.069999999999993</v>
      </c>
      <c r="B63" s="413" t="str">
        <f>'SCC List'!B58</f>
        <v>Spare parts</v>
      </c>
      <c r="C63" s="630">
        <f>'Build Main'!C63</f>
        <v>0</v>
      </c>
      <c r="D63" s="642">
        <f>'Build Main'!F63</f>
        <v>0</v>
      </c>
      <c r="E63" s="640"/>
      <c r="F63" s="239">
        <f t="shared" si="14"/>
        <v>0</v>
      </c>
      <c r="G63" s="403">
        <f t="shared" si="11"/>
        <v>0</v>
      </c>
      <c r="H63" s="404">
        <f>G63*(' Fund Source by Cat'!D$19+' Fund Source by Cat'!E$19)/' Fund Source by Cat'!B$19</f>
        <v>0</v>
      </c>
      <c r="I63" s="95">
        <v>12</v>
      </c>
      <c r="J63" s="606">
        <f t="shared" si="12"/>
        <v>9.4559596622951519E-2</v>
      </c>
      <c r="K63" s="607">
        <f t="shared" si="13"/>
        <v>0</v>
      </c>
      <c r="L63" s="70"/>
    </row>
    <row r="64" spans="1:69" s="23" customFormat="1" ht="15" customHeight="1" x14ac:dyDescent="0.2">
      <c r="A64" s="417" t="str">
        <f>'SCC List'!A59</f>
        <v>80 PROFESSIONAL SERVICES (applies to Cats. 10-50)</v>
      </c>
      <c r="B64" s="418"/>
      <c r="C64" s="485"/>
      <c r="D64" s="603">
        <f>'Build Main'!F64</f>
        <v>39842538.130000003</v>
      </c>
      <c r="E64" s="643"/>
      <c r="F64" s="441"/>
      <c r="G64" s="441"/>
      <c r="H64" s="441"/>
      <c r="I64" s="441"/>
      <c r="J64" s="608"/>
      <c r="K64" s="609"/>
      <c r="L64" s="71"/>
    </row>
    <row r="65" spans="1:12" s="12" customFormat="1" ht="15" customHeight="1" x14ac:dyDescent="0.2">
      <c r="A65" s="419">
        <f>'SCC List'!A60</f>
        <v>80.010000000000005</v>
      </c>
      <c r="B65" s="411" t="str">
        <f>'SCC List'!B60</f>
        <v>Project Development</v>
      </c>
      <c r="C65" s="631"/>
      <c r="D65" s="607">
        <f>'Build Main'!F65</f>
        <v>24065066.280000001</v>
      </c>
      <c r="E65" s="644"/>
      <c r="F65" s="644"/>
      <c r="G65" s="644"/>
      <c r="H65" s="644"/>
      <c r="I65" s="644"/>
      <c r="J65" s="610"/>
      <c r="K65" s="611"/>
      <c r="L65" s="70"/>
    </row>
    <row r="66" spans="1:12" s="12" customFormat="1" ht="15" customHeight="1" x14ac:dyDescent="0.2">
      <c r="A66" s="419">
        <f>'SCC List'!A61</f>
        <v>80.02</v>
      </c>
      <c r="B66" s="411" t="str">
        <f>'SCC List'!B61</f>
        <v>Engineering (not applicable to Small Starts)</v>
      </c>
      <c r="C66" s="632"/>
      <c r="D66" s="607">
        <f>'Build Main'!F66</f>
        <v>0</v>
      </c>
      <c r="E66" s="645"/>
      <c r="F66" s="644"/>
      <c r="G66" s="644"/>
      <c r="H66" s="644"/>
      <c r="I66" s="644"/>
      <c r="J66" s="612"/>
      <c r="K66" s="611"/>
      <c r="L66" s="70"/>
    </row>
    <row r="67" spans="1:12" s="12" customFormat="1" ht="15" customHeight="1" x14ac:dyDescent="0.2">
      <c r="A67" s="419">
        <f>'SCC List'!A62</f>
        <v>80.03</v>
      </c>
      <c r="B67" s="411" t="str">
        <f>'SCC List'!B62</f>
        <v>Project Management for Design and Construction</v>
      </c>
      <c r="C67" s="632"/>
      <c r="D67" s="607">
        <f>'Build Main'!F67</f>
        <v>2628604</v>
      </c>
      <c r="E67" s="645"/>
      <c r="F67" s="644"/>
      <c r="G67" s="644"/>
      <c r="H67" s="644"/>
      <c r="I67" s="644"/>
      <c r="J67" s="612"/>
      <c r="K67" s="611"/>
      <c r="L67" s="70"/>
    </row>
    <row r="68" spans="1:12" s="12" customFormat="1" ht="15" customHeight="1" x14ac:dyDescent="0.2">
      <c r="A68" s="419">
        <f>'SCC List'!A63</f>
        <v>80.040000000000006</v>
      </c>
      <c r="B68" s="411" t="str">
        <f>'SCC List'!B63</f>
        <v xml:space="preserve">Construction Administration &amp; Management </v>
      </c>
      <c r="C68" s="632"/>
      <c r="D68" s="607">
        <f>'Build Main'!F68</f>
        <v>10520263.85</v>
      </c>
      <c r="E68" s="646"/>
      <c r="F68" s="644"/>
      <c r="G68" s="644"/>
      <c r="H68" s="644"/>
      <c r="I68" s="644"/>
      <c r="J68" s="612"/>
      <c r="K68" s="611"/>
      <c r="L68" s="70"/>
    </row>
    <row r="69" spans="1:12" s="12" customFormat="1" ht="15" customHeight="1" x14ac:dyDescent="0.2">
      <c r="A69" s="419">
        <f>'SCC List'!A64</f>
        <v>80.05</v>
      </c>
      <c r="B69" s="411" t="str">
        <f>'SCC List'!B64</f>
        <v xml:space="preserve">Professional Liability and other Non-Construction Insurance </v>
      </c>
      <c r="C69" s="632"/>
      <c r="D69" s="607">
        <f>'Build Main'!F69</f>
        <v>657151</v>
      </c>
      <c r="E69" s="646"/>
      <c r="F69" s="644"/>
      <c r="G69" s="644"/>
      <c r="H69" s="644"/>
      <c r="I69" s="644"/>
      <c r="J69" s="612"/>
      <c r="K69" s="611"/>
      <c r="L69" s="70"/>
    </row>
    <row r="70" spans="1:12" s="12" customFormat="1" ht="15" customHeight="1" x14ac:dyDescent="0.2">
      <c r="A70" s="419">
        <f>'SCC List'!A65</f>
        <v>80.06</v>
      </c>
      <c r="B70" s="411" t="str">
        <f>'SCC List'!B65</f>
        <v>Legal; Permits; Review Fees by other agencies, cities, etc.</v>
      </c>
      <c r="C70" s="632"/>
      <c r="D70" s="607">
        <f>'Build Main'!F70</f>
        <v>657151</v>
      </c>
      <c r="E70" s="646"/>
      <c r="F70" s="644"/>
      <c r="G70" s="644"/>
      <c r="H70" s="644"/>
      <c r="I70" s="644"/>
      <c r="J70" s="612"/>
      <c r="K70" s="611"/>
      <c r="L70" s="70"/>
    </row>
    <row r="71" spans="1:12" s="12" customFormat="1" ht="15" customHeight="1" x14ac:dyDescent="0.2">
      <c r="A71" s="419">
        <f>'SCC List'!A66</f>
        <v>80.069999999999993</v>
      </c>
      <c r="B71" s="411" t="str">
        <f>'SCC List'!B66</f>
        <v>Surveys, Testing, Investigation, Inspection</v>
      </c>
      <c r="C71" s="632"/>
      <c r="D71" s="607">
        <f>'Build Main'!F71</f>
        <v>657151</v>
      </c>
      <c r="E71" s="646"/>
      <c r="F71" s="644"/>
      <c r="G71" s="644"/>
      <c r="H71" s="644"/>
      <c r="I71" s="644"/>
      <c r="J71" s="612"/>
      <c r="K71" s="611"/>
      <c r="L71" s="70"/>
    </row>
    <row r="72" spans="1:12" s="12" customFormat="1" ht="15" customHeight="1" x14ac:dyDescent="0.2">
      <c r="A72" s="419">
        <f>'SCC List'!A67</f>
        <v>80.08</v>
      </c>
      <c r="B72" s="411" t="str">
        <f>'SCC List'!B67</f>
        <v>Start up</v>
      </c>
      <c r="C72" s="632"/>
      <c r="D72" s="609">
        <f>'Build Main'!F72</f>
        <v>657151</v>
      </c>
      <c r="E72" s="646"/>
      <c r="F72" s="644"/>
      <c r="G72" s="644"/>
      <c r="H72" s="644"/>
      <c r="I72" s="644"/>
      <c r="J72" s="612"/>
      <c r="K72" s="611"/>
      <c r="L72" s="70"/>
    </row>
    <row r="73" spans="1:12" s="12" customFormat="1" ht="15" customHeight="1" x14ac:dyDescent="0.2">
      <c r="A73" s="932" t="str">
        <f>'SCC Definitions'!A72:B72</f>
        <v>Subtotal (10 - 80)</v>
      </c>
      <c r="B73" s="933"/>
      <c r="C73" s="633"/>
      <c r="D73" s="603">
        <f>SUM(D52,D53,D56,D64)</f>
        <v>204293162.5</v>
      </c>
      <c r="E73" s="646"/>
      <c r="F73" s="644"/>
      <c r="G73" s="644"/>
      <c r="H73" s="644"/>
      <c r="I73" s="644"/>
      <c r="J73" s="612"/>
      <c r="K73" s="611"/>
      <c r="L73" s="70"/>
    </row>
    <row r="74" spans="1:12" s="11" customFormat="1" ht="15" customHeight="1" x14ac:dyDescent="0.2">
      <c r="A74" s="409" t="str">
        <f>'SCC List'!A68</f>
        <v>90 UNALLOCATED CONTINGENCY</v>
      </c>
      <c r="B74" s="601"/>
      <c r="C74" s="634"/>
      <c r="D74" s="616">
        <f>'Build Main'!F74</f>
        <v>17925987.620000001</v>
      </c>
      <c r="E74" s="647"/>
      <c r="F74" s="651"/>
      <c r="G74" s="651"/>
      <c r="H74" s="651"/>
      <c r="I74" s="651"/>
      <c r="J74" s="613"/>
      <c r="K74" s="614"/>
      <c r="L74" s="69"/>
    </row>
    <row r="75" spans="1:12" s="11" customFormat="1" ht="15" customHeight="1" x14ac:dyDescent="0.2">
      <c r="A75" s="932" t="s">
        <v>245</v>
      </c>
      <c r="B75" s="933"/>
      <c r="C75" s="486"/>
      <c r="D75" s="404">
        <f>SUM(D73,D74)</f>
        <v>222219150.12</v>
      </c>
      <c r="E75" s="648">
        <f>SUM(E52)</f>
        <v>39842538.130000003</v>
      </c>
      <c r="F75" s="649">
        <f>SUM(F52,F53,F56)</f>
        <v>17925987.620000001</v>
      </c>
      <c r="G75" s="650">
        <f>SUM(G52,G53,G56)</f>
        <v>222219150.12000003</v>
      </c>
      <c r="H75" s="650">
        <f>SUM(H52,H53,H56)</f>
        <v>143978074.75385633</v>
      </c>
      <c r="I75" s="615"/>
      <c r="J75" s="615"/>
      <c r="K75" s="616">
        <f>SUM(K52,K53,K56)</f>
        <v>6032511.7442590054</v>
      </c>
      <c r="L75" s="69"/>
    </row>
    <row r="76" spans="1:12" s="13" customFormat="1" ht="15" customHeight="1" x14ac:dyDescent="0.2">
      <c r="C76" s="14"/>
      <c r="D76" s="14"/>
      <c r="E76" s="14"/>
      <c r="F76" s="14"/>
      <c r="G76" s="14"/>
      <c r="H76" s="14"/>
      <c r="I76" s="14"/>
      <c r="J76" s="14"/>
      <c r="K76" s="14"/>
      <c r="L76" s="72"/>
    </row>
    <row r="77" spans="1:12" s="13" customFormat="1" ht="15" customHeight="1" x14ac:dyDescent="0.2">
      <c r="C77" s="14"/>
      <c r="D77" s="14"/>
      <c r="E77" s="14"/>
      <c r="F77" s="14"/>
      <c r="G77" s="14"/>
      <c r="H77" s="14"/>
      <c r="I77" s="14"/>
      <c r="J77" s="14"/>
      <c r="K77" s="14"/>
      <c r="L77" s="72"/>
    </row>
    <row r="78" spans="1:12" s="13" customFormat="1" ht="14.25" x14ac:dyDescent="0.2">
      <c r="C78" s="14"/>
      <c r="D78" s="14"/>
      <c r="E78" s="14"/>
      <c r="F78" s="14"/>
      <c r="G78" s="14"/>
      <c r="H78" s="14"/>
      <c r="I78" s="14"/>
      <c r="J78" s="14"/>
      <c r="K78" s="14"/>
      <c r="L78" s="72"/>
    </row>
    <row r="79" spans="1:12" s="13" customFormat="1" ht="14.25" x14ac:dyDescent="0.2">
      <c r="C79" s="14"/>
      <c r="D79" s="14"/>
      <c r="E79" s="14"/>
      <c r="F79" s="14"/>
      <c r="G79" s="14"/>
      <c r="H79" s="14"/>
      <c r="I79" s="14"/>
      <c r="J79" s="14"/>
      <c r="K79" s="14"/>
      <c r="L79" s="72"/>
    </row>
    <row r="80" spans="1:12" s="13" customFormat="1" ht="14.25" x14ac:dyDescent="0.2">
      <c r="C80" s="14"/>
      <c r="D80" s="14"/>
      <c r="E80" s="14"/>
      <c r="F80" s="14"/>
      <c r="G80" s="14"/>
      <c r="H80" s="14"/>
      <c r="I80" s="14"/>
      <c r="J80" s="14"/>
      <c r="K80" s="14"/>
      <c r="L80" s="72"/>
    </row>
    <row r="81" spans="3:12" s="13" customFormat="1" ht="14.25" x14ac:dyDescent="0.2">
      <c r="C81" s="14"/>
      <c r="D81" s="14"/>
      <c r="E81" s="14"/>
      <c r="F81" s="14"/>
      <c r="G81" s="14"/>
      <c r="H81" s="14"/>
      <c r="I81" s="14"/>
      <c r="J81" s="14"/>
      <c r="K81" s="14"/>
      <c r="L81" s="72"/>
    </row>
    <row r="82" spans="3:12" s="13" customFormat="1" ht="14.25" x14ac:dyDescent="0.2">
      <c r="C82" s="14"/>
      <c r="D82" s="14"/>
      <c r="E82" s="14"/>
      <c r="F82" s="14"/>
      <c r="G82" s="14"/>
      <c r="H82" s="14"/>
      <c r="I82" s="14"/>
      <c r="J82" s="14"/>
      <c r="K82" s="14"/>
      <c r="L82" s="72"/>
    </row>
    <row r="83" spans="3:12" s="13" customFormat="1" ht="14.25" x14ac:dyDescent="0.2">
      <c r="C83" s="14"/>
      <c r="D83" s="14"/>
      <c r="E83" s="14"/>
      <c r="F83" s="14"/>
      <c r="G83" s="14"/>
      <c r="H83" s="14"/>
      <c r="I83" s="14"/>
      <c r="J83" s="14"/>
      <c r="K83" s="14"/>
      <c r="L83" s="72"/>
    </row>
    <row r="84" spans="3:12" s="13" customFormat="1" ht="14.25" x14ac:dyDescent="0.2">
      <c r="C84" s="14"/>
      <c r="D84" s="14"/>
      <c r="E84" s="14"/>
      <c r="F84" s="14"/>
      <c r="G84" s="14"/>
      <c r="H84" s="14"/>
      <c r="I84" s="14"/>
      <c r="J84" s="14"/>
      <c r="K84" s="14"/>
      <c r="L84" s="72"/>
    </row>
    <row r="85" spans="3:12" s="13" customFormat="1" ht="14.25" x14ac:dyDescent="0.2">
      <c r="C85" s="14"/>
      <c r="D85" s="14"/>
      <c r="E85" s="14"/>
      <c r="F85" s="14"/>
      <c r="G85" s="14"/>
      <c r="H85" s="14"/>
      <c r="I85" s="14"/>
      <c r="J85" s="14"/>
      <c r="K85" s="14"/>
      <c r="L85" s="72"/>
    </row>
    <row r="86" spans="3:12" s="13" customFormat="1" ht="14.25" x14ac:dyDescent="0.2">
      <c r="C86" s="14"/>
      <c r="D86" s="14"/>
      <c r="E86" s="14"/>
      <c r="F86" s="14"/>
      <c r="G86" s="14"/>
      <c r="H86" s="14"/>
      <c r="I86" s="14"/>
      <c r="J86" s="14"/>
      <c r="K86" s="14"/>
      <c r="L86" s="72"/>
    </row>
    <row r="87" spans="3:12" s="13" customFormat="1" ht="14.25" x14ac:dyDescent="0.2">
      <c r="C87" s="14"/>
      <c r="D87" s="14"/>
      <c r="E87" s="14"/>
      <c r="F87" s="14"/>
      <c r="G87" s="14"/>
      <c r="H87" s="14"/>
      <c r="I87" s="14"/>
      <c r="J87" s="14"/>
      <c r="K87" s="14"/>
      <c r="L87" s="72"/>
    </row>
    <row r="88" spans="3:12" s="13" customFormat="1" ht="14.25" x14ac:dyDescent="0.2">
      <c r="C88" s="14"/>
      <c r="D88" s="14"/>
      <c r="E88" s="14"/>
      <c r="F88" s="14"/>
      <c r="G88" s="14"/>
      <c r="H88" s="14"/>
      <c r="I88" s="14"/>
      <c r="J88" s="14"/>
      <c r="K88" s="14"/>
      <c r="L88" s="72"/>
    </row>
    <row r="89" spans="3:12" s="13" customFormat="1" ht="14.25" x14ac:dyDescent="0.2">
      <c r="C89" s="14"/>
      <c r="D89" s="14"/>
      <c r="E89" s="14"/>
      <c r="F89" s="14"/>
      <c r="G89" s="14"/>
      <c r="H89" s="14"/>
      <c r="I89" s="14"/>
      <c r="J89" s="14"/>
      <c r="K89" s="14"/>
      <c r="L89" s="72"/>
    </row>
    <row r="90" spans="3:12" s="13" customFormat="1" ht="14.25" x14ac:dyDescent="0.2">
      <c r="C90" s="14"/>
      <c r="D90" s="14"/>
      <c r="E90" s="14"/>
      <c r="F90" s="14"/>
      <c r="G90" s="14"/>
      <c r="H90" s="14"/>
      <c r="I90" s="14"/>
      <c r="J90" s="14"/>
      <c r="K90" s="14"/>
      <c r="L90" s="72"/>
    </row>
    <row r="91" spans="3:12" s="13" customFormat="1" ht="14.25" x14ac:dyDescent="0.2">
      <c r="C91" s="14"/>
      <c r="D91" s="14"/>
      <c r="E91" s="14"/>
      <c r="F91" s="14"/>
      <c r="G91" s="14"/>
      <c r="H91" s="14"/>
      <c r="I91" s="14"/>
      <c r="J91" s="14"/>
      <c r="K91" s="14"/>
      <c r="L91" s="72"/>
    </row>
    <row r="92" spans="3:12" s="13" customFormat="1" ht="14.25" x14ac:dyDescent="0.2">
      <c r="C92" s="14"/>
      <c r="D92" s="14"/>
      <c r="E92" s="14"/>
      <c r="F92" s="14"/>
      <c r="G92" s="14"/>
      <c r="H92" s="14"/>
      <c r="I92" s="14"/>
      <c r="J92" s="14"/>
      <c r="K92" s="14"/>
      <c r="L92" s="72"/>
    </row>
    <row r="93" spans="3:12" s="13" customFormat="1" ht="14.25" x14ac:dyDescent="0.2">
      <c r="C93" s="14"/>
      <c r="D93" s="14"/>
      <c r="E93" s="14"/>
      <c r="F93" s="14"/>
      <c r="G93" s="14"/>
      <c r="H93" s="14"/>
      <c r="I93" s="14"/>
      <c r="J93" s="14"/>
      <c r="K93" s="14"/>
      <c r="L93" s="72"/>
    </row>
    <row r="94" spans="3:12" s="13" customFormat="1" ht="14.25" x14ac:dyDescent="0.2">
      <c r="C94" s="14"/>
      <c r="D94" s="14"/>
      <c r="E94" s="14"/>
      <c r="F94" s="14"/>
      <c r="G94" s="14"/>
      <c r="H94" s="14"/>
      <c r="I94" s="14"/>
      <c r="J94" s="14"/>
      <c r="K94" s="14"/>
      <c r="L94" s="72"/>
    </row>
    <row r="95" spans="3:12" s="13" customFormat="1" ht="14.25" x14ac:dyDescent="0.2">
      <c r="C95" s="14"/>
      <c r="D95" s="14"/>
      <c r="E95" s="14"/>
      <c r="F95" s="14"/>
      <c r="G95" s="14"/>
      <c r="H95" s="14"/>
      <c r="I95" s="14"/>
      <c r="J95" s="14"/>
      <c r="K95" s="14"/>
      <c r="L95" s="72"/>
    </row>
    <row r="96" spans="3:12" s="13" customFormat="1" ht="14.25" x14ac:dyDescent="0.2">
      <c r="C96" s="14"/>
      <c r="D96" s="14"/>
      <c r="E96" s="14"/>
      <c r="F96" s="14"/>
      <c r="G96" s="14"/>
      <c r="H96" s="14"/>
      <c r="I96" s="14"/>
      <c r="J96" s="14"/>
      <c r="K96" s="14"/>
      <c r="L96" s="72"/>
    </row>
    <row r="97" spans="1:12" s="13" customFormat="1" ht="14.25" x14ac:dyDescent="0.2">
      <c r="C97" s="14"/>
      <c r="D97" s="14"/>
      <c r="E97" s="14"/>
      <c r="F97" s="14"/>
      <c r="G97" s="14"/>
      <c r="H97" s="14"/>
      <c r="I97" s="14"/>
      <c r="J97" s="14"/>
      <c r="K97" s="14"/>
      <c r="L97" s="72"/>
    </row>
    <row r="98" spans="1:12" s="13" customFormat="1" ht="14.25" x14ac:dyDescent="0.2">
      <c r="C98" s="14"/>
      <c r="D98" s="14"/>
      <c r="E98" s="14"/>
      <c r="F98" s="14"/>
      <c r="G98" s="14"/>
      <c r="H98" s="14"/>
      <c r="I98" s="14"/>
      <c r="J98" s="14"/>
      <c r="K98" s="14"/>
      <c r="L98" s="72"/>
    </row>
    <row r="99" spans="1:12" s="13" customFormat="1" ht="14.25" x14ac:dyDescent="0.2">
      <c r="C99" s="14"/>
      <c r="D99" s="14"/>
      <c r="E99" s="14"/>
      <c r="F99" s="14"/>
      <c r="G99" s="14"/>
      <c r="H99" s="14"/>
      <c r="I99" s="14"/>
      <c r="J99" s="14"/>
      <c r="K99" s="14"/>
      <c r="L99" s="72"/>
    </row>
    <row r="100" spans="1:12" s="13" customFormat="1" ht="14.25" x14ac:dyDescent="0.2">
      <c r="C100" s="14"/>
      <c r="D100" s="14"/>
      <c r="E100" s="14"/>
      <c r="F100" s="14"/>
      <c r="G100" s="14"/>
      <c r="H100" s="14"/>
      <c r="I100" s="14"/>
      <c r="J100" s="14"/>
      <c r="K100" s="14"/>
      <c r="L100" s="72"/>
    </row>
    <row r="101" spans="1:12" s="13" customFormat="1" ht="14.25" x14ac:dyDescent="0.2">
      <c r="C101" s="14"/>
      <c r="D101" s="14"/>
      <c r="E101" s="14"/>
      <c r="F101" s="14"/>
      <c r="G101" s="14"/>
      <c r="H101" s="14"/>
      <c r="I101" s="14"/>
      <c r="J101" s="14"/>
      <c r="K101" s="14"/>
      <c r="L101" s="72"/>
    </row>
    <row r="102" spans="1:12" s="12" customFormat="1" ht="14.25" x14ac:dyDescent="0.2">
      <c r="A102" s="13"/>
      <c r="B102" s="13"/>
      <c r="C102" s="14"/>
      <c r="D102" s="14"/>
      <c r="E102" s="14"/>
      <c r="F102" s="14"/>
      <c r="G102" s="14"/>
      <c r="H102" s="14"/>
      <c r="I102" s="14"/>
      <c r="J102" s="14"/>
      <c r="K102" s="14"/>
      <c r="L102" s="70"/>
    </row>
    <row r="103" spans="1:12" s="12" customFormat="1" ht="14.25" x14ac:dyDescent="0.2">
      <c r="A103" s="13"/>
      <c r="B103" s="13"/>
      <c r="C103" s="14"/>
      <c r="D103" s="14"/>
      <c r="E103" s="14"/>
      <c r="F103" s="14"/>
      <c r="G103" s="14"/>
      <c r="H103" s="14"/>
      <c r="I103" s="14"/>
      <c r="J103" s="14"/>
      <c r="K103" s="14"/>
      <c r="L103" s="70"/>
    </row>
    <row r="104" spans="1:12" s="12" customFormat="1" ht="14.25" x14ac:dyDescent="0.2">
      <c r="A104" s="13"/>
      <c r="B104" s="13"/>
      <c r="C104" s="14"/>
      <c r="D104" s="14"/>
      <c r="E104" s="14"/>
      <c r="F104" s="14"/>
      <c r="G104" s="14"/>
      <c r="H104" s="14"/>
      <c r="I104" s="14"/>
      <c r="J104" s="14"/>
      <c r="K104" s="14"/>
      <c r="L104" s="70"/>
    </row>
    <row r="105" spans="1:12" s="12" customFormat="1" ht="14.25" x14ac:dyDescent="0.2">
      <c r="A105" s="13"/>
      <c r="B105" s="13"/>
      <c r="C105" s="14"/>
      <c r="D105" s="14"/>
      <c r="E105" s="14"/>
      <c r="F105" s="14"/>
      <c r="G105" s="14"/>
      <c r="H105" s="14"/>
      <c r="I105" s="14"/>
      <c r="J105" s="14"/>
      <c r="K105" s="14"/>
      <c r="L105" s="70"/>
    </row>
    <row r="106" spans="1:12" s="12" customFormat="1" ht="14.25" x14ac:dyDescent="0.2">
      <c r="A106" s="13"/>
      <c r="B106" s="13"/>
      <c r="C106" s="14"/>
      <c r="D106" s="14"/>
      <c r="E106" s="14"/>
      <c r="F106" s="14"/>
      <c r="G106" s="14"/>
      <c r="H106" s="14"/>
      <c r="I106" s="14"/>
      <c r="J106" s="14"/>
      <c r="K106" s="14"/>
      <c r="L106" s="70"/>
    </row>
    <row r="107" spans="1:12" s="12" customFormat="1" ht="14.25" x14ac:dyDescent="0.2">
      <c r="A107" s="13"/>
      <c r="B107" s="13"/>
      <c r="C107" s="14"/>
      <c r="D107" s="14"/>
      <c r="E107" s="14"/>
      <c r="F107" s="14"/>
      <c r="G107" s="14"/>
      <c r="H107" s="14"/>
      <c r="I107" s="14"/>
      <c r="J107" s="14"/>
      <c r="K107" s="14"/>
      <c r="L107" s="70"/>
    </row>
    <row r="108" spans="1:12" s="12" customFormat="1" ht="14.25" x14ac:dyDescent="0.2">
      <c r="A108" s="13"/>
      <c r="B108" s="13"/>
      <c r="C108" s="14"/>
      <c r="D108" s="14"/>
      <c r="E108" s="14"/>
      <c r="F108" s="14"/>
      <c r="G108" s="14"/>
      <c r="H108" s="14"/>
      <c r="I108" s="14"/>
      <c r="J108" s="14"/>
      <c r="K108" s="14"/>
      <c r="L108" s="70"/>
    </row>
    <row r="109" spans="1:12" s="12" customFormat="1" ht="14.25" x14ac:dyDescent="0.2">
      <c r="A109" s="13"/>
      <c r="B109" s="13"/>
      <c r="C109" s="14"/>
      <c r="D109" s="14"/>
      <c r="E109" s="14"/>
      <c r="F109" s="14"/>
      <c r="G109" s="14"/>
      <c r="H109" s="14"/>
      <c r="I109" s="14"/>
      <c r="J109" s="14"/>
      <c r="K109" s="14"/>
      <c r="L109" s="70"/>
    </row>
    <row r="110" spans="1:12" s="12" customFormat="1" ht="14.25" x14ac:dyDescent="0.2">
      <c r="A110" s="13"/>
      <c r="B110" s="13"/>
      <c r="C110" s="14"/>
      <c r="D110" s="14"/>
      <c r="E110" s="14"/>
      <c r="F110" s="14"/>
      <c r="G110" s="14"/>
      <c r="H110" s="14"/>
      <c r="I110" s="14"/>
      <c r="J110" s="14"/>
      <c r="K110" s="14"/>
      <c r="L110" s="70"/>
    </row>
    <row r="111" spans="1:12" s="12" customFormat="1" ht="14.25" x14ac:dyDescent="0.2">
      <c r="A111" s="13"/>
      <c r="B111" s="13"/>
      <c r="C111" s="14"/>
      <c r="D111" s="14"/>
      <c r="E111" s="14"/>
      <c r="F111" s="14"/>
      <c r="G111" s="14"/>
      <c r="H111" s="14"/>
      <c r="I111" s="14"/>
      <c r="J111" s="14"/>
      <c r="K111" s="14"/>
      <c r="L111" s="70"/>
    </row>
    <row r="112" spans="1:12" s="12" customFormat="1" ht="14.25" x14ac:dyDescent="0.2">
      <c r="A112" s="13"/>
      <c r="B112" s="13"/>
      <c r="C112" s="14"/>
      <c r="D112" s="14"/>
      <c r="E112" s="14"/>
      <c r="F112" s="14"/>
      <c r="G112" s="14"/>
      <c r="H112" s="14"/>
      <c r="I112" s="14"/>
      <c r="J112" s="14"/>
      <c r="K112" s="14"/>
      <c r="L112" s="70"/>
    </row>
    <row r="113" spans="1:12" s="12" customFormat="1" ht="14.25" x14ac:dyDescent="0.2">
      <c r="A113" s="13"/>
      <c r="B113" s="13"/>
      <c r="C113" s="14"/>
      <c r="D113" s="14"/>
      <c r="E113" s="14"/>
      <c r="F113" s="14"/>
      <c r="G113" s="14"/>
      <c r="H113" s="14"/>
      <c r="I113" s="14"/>
      <c r="J113" s="14"/>
      <c r="K113" s="14"/>
      <c r="L113" s="70"/>
    </row>
    <row r="114" spans="1:12" s="12" customFormat="1" ht="14.25" x14ac:dyDescent="0.2">
      <c r="A114" s="13"/>
      <c r="B114" s="13"/>
      <c r="C114" s="14"/>
      <c r="D114" s="14"/>
      <c r="E114" s="14"/>
      <c r="F114" s="14"/>
      <c r="G114" s="14"/>
      <c r="H114" s="14"/>
      <c r="I114" s="14"/>
      <c r="J114" s="14"/>
      <c r="K114" s="14"/>
      <c r="L114" s="70"/>
    </row>
    <row r="115" spans="1:12" s="12" customFormat="1" ht="14.25" x14ac:dyDescent="0.2">
      <c r="A115" s="13"/>
      <c r="B115" s="13"/>
      <c r="C115" s="14"/>
      <c r="D115" s="14"/>
      <c r="E115" s="14"/>
      <c r="F115" s="14"/>
      <c r="G115" s="14"/>
      <c r="H115" s="14"/>
      <c r="I115" s="14"/>
      <c r="J115" s="14"/>
      <c r="K115" s="14"/>
      <c r="L115" s="70"/>
    </row>
    <row r="116" spans="1:12" s="12" customFormat="1" ht="14.25" x14ac:dyDescent="0.2">
      <c r="A116" s="13"/>
      <c r="B116" s="13"/>
      <c r="C116" s="14"/>
      <c r="D116" s="14"/>
      <c r="E116" s="14"/>
      <c r="F116" s="14"/>
      <c r="G116" s="14"/>
      <c r="H116" s="14"/>
      <c r="I116" s="14"/>
      <c r="J116" s="14"/>
      <c r="K116" s="14"/>
      <c r="L116" s="70"/>
    </row>
    <row r="117" spans="1:12" s="12" customFormat="1" ht="14.25" x14ac:dyDescent="0.2">
      <c r="A117" s="13"/>
      <c r="B117" s="13"/>
      <c r="C117" s="14"/>
      <c r="D117" s="14"/>
      <c r="E117" s="14"/>
      <c r="F117" s="14"/>
      <c r="G117" s="14"/>
      <c r="H117" s="14"/>
      <c r="I117" s="14"/>
      <c r="J117" s="14"/>
      <c r="K117" s="14"/>
      <c r="L117" s="70"/>
    </row>
    <row r="118" spans="1:12" s="12" customFormat="1" ht="14.25" x14ac:dyDescent="0.2">
      <c r="A118" s="13"/>
      <c r="B118" s="13"/>
      <c r="C118" s="14"/>
      <c r="D118" s="14"/>
      <c r="E118" s="14"/>
      <c r="F118" s="14"/>
      <c r="G118" s="14"/>
      <c r="H118" s="14"/>
      <c r="I118" s="14"/>
      <c r="J118" s="14"/>
      <c r="K118" s="14"/>
      <c r="L118" s="70"/>
    </row>
    <row r="119" spans="1:12" s="12" customFormat="1" ht="14.25" x14ac:dyDescent="0.2">
      <c r="A119" s="13"/>
      <c r="B119" s="13"/>
      <c r="C119" s="14"/>
      <c r="D119" s="14"/>
      <c r="E119" s="14"/>
      <c r="F119" s="14"/>
      <c r="G119" s="14"/>
      <c r="H119" s="14"/>
      <c r="I119" s="14"/>
      <c r="J119" s="14"/>
      <c r="K119" s="14"/>
      <c r="L119" s="70"/>
    </row>
    <row r="120" spans="1:12" s="12" customFormat="1" ht="14.25" x14ac:dyDescent="0.2">
      <c r="A120" s="13"/>
      <c r="B120" s="13"/>
      <c r="C120" s="14"/>
      <c r="D120" s="14"/>
      <c r="E120" s="14"/>
      <c r="F120" s="14"/>
      <c r="G120" s="14"/>
      <c r="H120" s="14"/>
      <c r="I120" s="14"/>
      <c r="J120" s="14"/>
      <c r="K120" s="14"/>
      <c r="L120" s="70"/>
    </row>
    <row r="121" spans="1:12" s="12" customFormat="1" ht="14.25" x14ac:dyDescent="0.2">
      <c r="A121" s="13"/>
      <c r="B121" s="13"/>
      <c r="C121" s="14"/>
      <c r="D121" s="14"/>
      <c r="E121" s="14"/>
      <c r="F121" s="14"/>
      <c r="G121" s="14"/>
      <c r="H121" s="14"/>
      <c r="I121" s="14"/>
      <c r="J121" s="14"/>
      <c r="K121" s="14"/>
      <c r="L121" s="70"/>
    </row>
    <row r="122" spans="1:12" s="12" customFormat="1" ht="14.25" x14ac:dyDescent="0.2">
      <c r="A122" s="13"/>
      <c r="B122" s="13"/>
      <c r="C122" s="14"/>
      <c r="D122" s="14"/>
      <c r="E122" s="14"/>
      <c r="F122" s="14"/>
      <c r="G122" s="14"/>
      <c r="H122" s="14"/>
      <c r="I122" s="14"/>
      <c r="J122" s="14"/>
      <c r="K122" s="14"/>
      <c r="L122" s="70"/>
    </row>
    <row r="123" spans="1:12" s="12" customFormat="1" ht="14.25" x14ac:dyDescent="0.2">
      <c r="A123" s="13"/>
      <c r="B123" s="13"/>
      <c r="C123" s="14"/>
      <c r="D123" s="14"/>
      <c r="E123" s="14"/>
      <c r="F123" s="14"/>
      <c r="G123" s="14"/>
      <c r="H123" s="14"/>
      <c r="I123" s="14"/>
      <c r="J123" s="14"/>
      <c r="K123" s="14"/>
      <c r="L123" s="70"/>
    </row>
    <row r="124" spans="1:12" s="12" customFormat="1" ht="14.25" x14ac:dyDescent="0.2">
      <c r="A124" s="13"/>
      <c r="B124" s="13"/>
      <c r="C124" s="14"/>
      <c r="D124" s="14"/>
      <c r="E124" s="14"/>
      <c r="F124" s="14"/>
      <c r="G124" s="14"/>
      <c r="H124" s="14"/>
      <c r="I124" s="14"/>
      <c r="J124" s="14"/>
      <c r="K124" s="14"/>
      <c r="L124" s="70"/>
    </row>
    <row r="125" spans="1:12" s="12" customFormat="1" ht="14.25" x14ac:dyDescent="0.2">
      <c r="A125" s="13"/>
      <c r="B125" s="13"/>
      <c r="C125" s="14"/>
      <c r="D125" s="14"/>
      <c r="E125" s="14"/>
      <c r="F125" s="14"/>
      <c r="G125" s="14"/>
      <c r="H125" s="14"/>
      <c r="I125" s="14"/>
      <c r="J125" s="14"/>
      <c r="K125" s="14"/>
      <c r="L125" s="70"/>
    </row>
    <row r="126" spans="1:12" s="12" customFormat="1" ht="14.25" x14ac:dyDescent="0.2">
      <c r="A126" s="13"/>
      <c r="B126" s="13"/>
      <c r="C126" s="14"/>
      <c r="D126" s="14"/>
      <c r="E126" s="14"/>
      <c r="F126" s="14"/>
      <c r="G126" s="14"/>
      <c r="H126" s="14"/>
      <c r="I126" s="14"/>
      <c r="J126" s="14"/>
      <c r="K126" s="14"/>
      <c r="L126" s="70"/>
    </row>
    <row r="127" spans="1:12" s="12" customFormat="1" ht="14.25" x14ac:dyDescent="0.2">
      <c r="A127" s="13"/>
      <c r="B127" s="13"/>
      <c r="C127" s="14"/>
      <c r="D127" s="14"/>
      <c r="E127" s="14"/>
      <c r="F127" s="14"/>
      <c r="G127" s="14"/>
      <c r="H127" s="14"/>
      <c r="I127" s="14"/>
      <c r="J127" s="14"/>
      <c r="K127" s="14"/>
      <c r="L127" s="70"/>
    </row>
    <row r="128" spans="1:12" s="12" customFormat="1" ht="14.25" x14ac:dyDescent="0.2">
      <c r="A128" s="13"/>
      <c r="B128" s="13"/>
      <c r="C128" s="14"/>
      <c r="D128" s="14"/>
      <c r="E128" s="14"/>
      <c r="F128" s="14"/>
      <c r="G128" s="14"/>
      <c r="H128" s="14"/>
      <c r="I128" s="14"/>
      <c r="J128" s="14"/>
      <c r="K128" s="14"/>
      <c r="L128" s="70"/>
    </row>
    <row r="129" spans="1:12" s="12" customFormat="1" ht="14.25" x14ac:dyDescent="0.2">
      <c r="A129" s="13"/>
      <c r="B129" s="13"/>
      <c r="C129" s="14"/>
      <c r="D129" s="14"/>
      <c r="E129" s="14"/>
      <c r="F129" s="14"/>
      <c r="G129" s="14"/>
      <c r="H129" s="14"/>
      <c r="I129" s="14"/>
      <c r="J129" s="14"/>
      <c r="K129" s="14"/>
      <c r="L129" s="70"/>
    </row>
    <row r="130" spans="1:12" s="12" customFormat="1" ht="14.25" x14ac:dyDescent="0.2">
      <c r="A130" s="13"/>
      <c r="B130" s="13"/>
      <c r="C130" s="14"/>
      <c r="D130" s="14"/>
      <c r="E130" s="14"/>
      <c r="F130" s="14"/>
      <c r="G130" s="14"/>
      <c r="H130" s="14"/>
      <c r="I130" s="14"/>
      <c r="J130" s="14"/>
      <c r="K130" s="14"/>
      <c r="L130" s="70"/>
    </row>
    <row r="131" spans="1:12" s="12" customFormat="1" ht="14.25" x14ac:dyDescent="0.2">
      <c r="A131" s="13"/>
      <c r="B131" s="13"/>
      <c r="C131" s="14"/>
      <c r="D131" s="14"/>
      <c r="E131" s="14"/>
      <c r="F131" s="14"/>
      <c r="G131" s="14"/>
      <c r="H131" s="14"/>
      <c r="I131" s="14"/>
      <c r="J131" s="14"/>
      <c r="K131" s="14"/>
      <c r="L131" s="70"/>
    </row>
    <row r="132" spans="1:12" s="12" customFormat="1" ht="14.25" x14ac:dyDescent="0.2">
      <c r="A132" s="13"/>
      <c r="B132" s="13"/>
      <c r="C132" s="14"/>
      <c r="D132" s="14"/>
      <c r="E132" s="14"/>
      <c r="F132" s="14"/>
      <c r="G132" s="14"/>
      <c r="H132" s="14"/>
      <c r="I132" s="14"/>
      <c r="J132" s="14"/>
      <c r="K132" s="14"/>
      <c r="L132" s="70"/>
    </row>
    <row r="133" spans="1:12" s="12" customFormat="1" ht="14.25" x14ac:dyDescent="0.2">
      <c r="A133" s="13"/>
      <c r="B133" s="13"/>
      <c r="C133" s="14"/>
      <c r="D133" s="14"/>
      <c r="E133" s="14"/>
      <c r="F133" s="14"/>
      <c r="G133" s="14"/>
      <c r="H133" s="14"/>
      <c r="I133" s="14"/>
      <c r="J133" s="14"/>
      <c r="K133" s="14"/>
      <c r="L133" s="70"/>
    </row>
    <row r="134" spans="1:12" s="12" customFormat="1" ht="14.25" x14ac:dyDescent="0.2">
      <c r="A134" s="13"/>
      <c r="B134" s="13"/>
      <c r="C134" s="14"/>
      <c r="D134" s="14"/>
      <c r="E134" s="14"/>
      <c r="F134" s="14"/>
      <c r="G134" s="14"/>
      <c r="H134" s="14"/>
      <c r="I134" s="14"/>
      <c r="J134" s="14"/>
      <c r="K134" s="14"/>
      <c r="L134" s="70"/>
    </row>
    <row r="135" spans="1:12" s="12" customFormat="1" ht="14.25" x14ac:dyDescent="0.2">
      <c r="A135" s="13"/>
      <c r="B135" s="13"/>
      <c r="C135" s="14"/>
      <c r="D135" s="14"/>
      <c r="E135" s="14"/>
      <c r="F135" s="14"/>
      <c r="G135" s="14"/>
      <c r="H135" s="14"/>
      <c r="I135" s="14"/>
      <c r="J135" s="14"/>
      <c r="K135" s="14"/>
      <c r="L135" s="70"/>
    </row>
    <row r="136" spans="1:12" s="12" customFormat="1" ht="14.25" x14ac:dyDescent="0.2">
      <c r="A136" s="13"/>
      <c r="B136" s="13"/>
      <c r="C136" s="14"/>
      <c r="D136" s="14"/>
      <c r="E136" s="14"/>
      <c r="F136" s="14"/>
      <c r="G136" s="14"/>
      <c r="H136" s="14"/>
      <c r="I136" s="14"/>
      <c r="J136" s="14"/>
      <c r="K136" s="14"/>
      <c r="L136" s="70"/>
    </row>
    <row r="137" spans="1:12" s="12" customFormat="1" ht="14.25" x14ac:dyDescent="0.2">
      <c r="A137" s="13"/>
      <c r="B137" s="13"/>
      <c r="C137" s="14"/>
      <c r="D137" s="14"/>
      <c r="E137" s="14"/>
      <c r="F137" s="14"/>
      <c r="G137" s="14"/>
      <c r="H137" s="14"/>
      <c r="I137" s="14"/>
      <c r="J137" s="14"/>
      <c r="K137" s="14"/>
      <c r="L137" s="70"/>
    </row>
    <row r="138" spans="1:12" s="12" customFormat="1" ht="14.25" x14ac:dyDescent="0.2">
      <c r="A138" s="13"/>
      <c r="B138" s="13"/>
      <c r="C138" s="14"/>
      <c r="D138" s="14"/>
      <c r="E138" s="14"/>
      <c r="F138" s="14"/>
      <c r="G138" s="14"/>
      <c r="H138" s="14"/>
      <c r="I138" s="14"/>
      <c r="J138" s="14"/>
      <c r="K138" s="14"/>
      <c r="L138" s="70"/>
    </row>
    <row r="139" spans="1:12" s="12" customFormat="1" ht="14.25" x14ac:dyDescent="0.2">
      <c r="A139" s="13"/>
      <c r="B139" s="13"/>
      <c r="C139" s="14"/>
      <c r="D139" s="14"/>
      <c r="E139" s="14"/>
      <c r="F139" s="14"/>
      <c r="G139" s="14"/>
      <c r="H139" s="14"/>
      <c r="I139" s="14"/>
      <c r="J139" s="14"/>
      <c r="K139" s="14"/>
      <c r="L139" s="70"/>
    </row>
    <row r="140" spans="1:12" s="12" customFormat="1" ht="14.25" x14ac:dyDescent="0.2">
      <c r="A140" s="13"/>
      <c r="B140" s="13"/>
      <c r="C140" s="14"/>
      <c r="D140" s="14"/>
      <c r="E140" s="14"/>
      <c r="F140" s="14"/>
      <c r="G140" s="14"/>
      <c r="H140" s="14"/>
      <c r="I140" s="14"/>
      <c r="J140" s="14"/>
      <c r="K140" s="14"/>
      <c r="L140" s="70"/>
    </row>
    <row r="141" spans="1:12" s="12" customFormat="1" ht="14.25" x14ac:dyDescent="0.2">
      <c r="A141" s="13"/>
      <c r="B141" s="13"/>
      <c r="C141" s="14"/>
      <c r="D141" s="14"/>
      <c r="E141" s="14"/>
      <c r="F141" s="14"/>
      <c r="G141" s="14"/>
      <c r="H141" s="14"/>
      <c r="I141" s="14"/>
      <c r="J141" s="14"/>
      <c r="K141" s="14"/>
      <c r="L141" s="70"/>
    </row>
    <row r="142" spans="1:12" ht="14.25" x14ac:dyDescent="0.2">
      <c r="A142" s="8"/>
      <c r="B142" s="8"/>
    </row>
    <row r="143" spans="1:12" ht="14.25" x14ac:dyDescent="0.2">
      <c r="A143" s="8"/>
      <c r="B143" s="8"/>
    </row>
    <row r="144" spans="1:12" ht="14.25" x14ac:dyDescent="0.2">
      <c r="A144" s="8"/>
      <c r="B144" s="8"/>
    </row>
    <row r="145" spans="1:2" ht="14.25" x14ac:dyDescent="0.2">
      <c r="A145" s="8"/>
      <c r="B145" s="8"/>
    </row>
    <row r="146" spans="1:2" ht="14.25" x14ac:dyDescent="0.2">
      <c r="A146" s="8"/>
      <c r="B146" s="8"/>
    </row>
    <row r="147" spans="1:2" ht="14.25" x14ac:dyDescent="0.2">
      <c r="A147" s="8"/>
      <c r="B147" s="8"/>
    </row>
    <row r="148" spans="1:2" ht="14.25" x14ac:dyDescent="0.2">
      <c r="A148" s="8"/>
      <c r="B148" s="8"/>
    </row>
    <row r="149" spans="1:2" ht="14.25" x14ac:dyDescent="0.2">
      <c r="A149" s="8"/>
      <c r="B149" s="8"/>
    </row>
    <row r="150" spans="1:2" ht="14.25" x14ac:dyDescent="0.2">
      <c r="A150" s="8"/>
      <c r="B150" s="8"/>
    </row>
    <row r="151" spans="1:2" ht="14.25" x14ac:dyDescent="0.2">
      <c r="A151" s="8"/>
      <c r="B151" s="8"/>
    </row>
    <row r="152" spans="1:2" ht="14.25" x14ac:dyDescent="0.2">
      <c r="A152" s="8"/>
      <c r="B152" s="8"/>
    </row>
    <row r="153" spans="1:2" ht="14.25" x14ac:dyDescent="0.2">
      <c r="A153" s="8"/>
      <c r="B153" s="8"/>
    </row>
    <row r="154" spans="1:2" ht="14.25" x14ac:dyDescent="0.2">
      <c r="A154" s="8"/>
      <c r="B154" s="8"/>
    </row>
    <row r="155" spans="1:2" ht="14.25" x14ac:dyDescent="0.2">
      <c r="A155" s="8"/>
      <c r="B155" s="8"/>
    </row>
    <row r="156" spans="1:2" ht="14.25" x14ac:dyDescent="0.2">
      <c r="A156" s="8"/>
      <c r="B156" s="8"/>
    </row>
    <row r="157" spans="1:2" ht="14.25" x14ac:dyDescent="0.2">
      <c r="A157" s="8"/>
      <c r="B157" s="8"/>
    </row>
    <row r="158" spans="1:2" ht="14.25" x14ac:dyDescent="0.2">
      <c r="A158" s="8"/>
      <c r="B158" s="8"/>
    </row>
    <row r="159" spans="1:2" ht="14.25" x14ac:dyDescent="0.2">
      <c r="A159" s="8"/>
      <c r="B159" s="8"/>
    </row>
    <row r="160" spans="1:2" ht="14.25" x14ac:dyDescent="0.2">
      <c r="A160" s="8"/>
      <c r="B160" s="8"/>
    </row>
    <row r="161" spans="1:2" ht="14.25" x14ac:dyDescent="0.2">
      <c r="A161" s="8"/>
      <c r="B161" s="8"/>
    </row>
    <row r="162" spans="1:2" ht="14.25" x14ac:dyDescent="0.2">
      <c r="A162" s="8"/>
      <c r="B162" s="8"/>
    </row>
    <row r="163" spans="1:2" ht="14.25" x14ac:dyDescent="0.2">
      <c r="A163" s="8"/>
      <c r="B163" s="8"/>
    </row>
    <row r="164" spans="1:2" ht="14.25" x14ac:dyDescent="0.2">
      <c r="A164" s="8"/>
      <c r="B164" s="8"/>
    </row>
    <row r="165" spans="1:2" ht="14.25" x14ac:dyDescent="0.2">
      <c r="A165" s="8"/>
      <c r="B165" s="8"/>
    </row>
    <row r="166" spans="1:2" ht="14.25" x14ac:dyDescent="0.2">
      <c r="A166" s="8"/>
      <c r="B166" s="8"/>
    </row>
    <row r="167" spans="1:2" ht="14.25" x14ac:dyDescent="0.2">
      <c r="A167" s="8"/>
      <c r="B167" s="8"/>
    </row>
    <row r="168" spans="1:2" ht="14.25" x14ac:dyDescent="0.2">
      <c r="A168" s="8"/>
      <c r="B168" s="8"/>
    </row>
    <row r="169" spans="1:2" ht="14.25" x14ac:dyDescent="0.2">
      <c r="A169" s="8"/>
      <c r="B169" s="8"/>
    </row>
    <row r="170" spans="1:2" ht="14.25" x14ac:dyDescent="0.2">
      <c r="A170" s="8"/>
      <c r="B170" s="8"/>
    </row>
    <row r="171" spans="1:2" ht="14.25" x14ac:dyDescent="0.2">
      <c r="A171" s="8"/>
      <c r="B171" s="8"/>
    </row>
    <row r="172" spans="1:2" ht="14.25" x14ac:dyDescent="0.2">
      <c r="A172" s="8"/>
      <c r="B172" s="8"/>
    </row>
    <row r="173" spans="1:2" ht="14.25" x14ac:dyDescent="0.2">
      <c r="A173" s="8"/>
      <c r="B173" s="8"/>
    </row>
    <row r="174" spans="1:2" ht="14.25" x14ac:dyDescent="0.2">
      <c r="A174" s="8"/>
      <c r="B174" s="8"/>
    </row>
    <row r="175" spans="1:2" ht="14.25" x14ac:dyDescent="0.2">
      <c r="A175" s="8"/>
      <c r="B175" s="8"/>
    </row>
    <row r="176" spans="1:2" ht="14.25" x14ac:dyDescent="0.2">
      <c r="A176" s="8"/>
      <c r="B176" s="8"/>
    </row>
    <row r="177" spans="1:2" ht="14.25" x14ac:dyDescent="0.2">
      <c r="A177" s="8"/>
      <c r="B177" s="8"/>
    </row>
    <row r="178" spans="1:2" ht="14.25" x14ac:dyDescent="0.2">
      <c r="A178" s="8"/>
      <c r="B178" s="8"/>
    </row>
    <row r="179" spans="1:2" ht="14.25" x14ac:dyDescent="0.2">
      <c r="A179" s="8"/>
      <c r="B179" s="8"/>
    </row>
    <row r="180" spans="1:2" ht="14.25" x14ac:dyDescent="0.2">
      <c r="A180" s="8"/>
      <c r="B180" s="8"/>
    </row>
    <row r="181" spans="1:2" ht="14.25" x14ac:dyDescent="0.2">
      <c r="A181" s="8"/>
      <c r="B181" s="8"/>
    </row>
    <row r="182" spans="1:2" ht="14.25" x14ac:dyDescent="0.2">
      <c r="A182" s="8"/>
      <c r="B182" s="8"/>
    </row>
    <row r="183" spans="1:2" ht="14.25" x14ac:dyDescent="0.2">
      <c r="A183" s="8"/>
      <c r="B183" s="8"/>
    </row>
    <row r="184" spans="1:2" ht="14.25" x14ac:dyDescent="0.2">
      <c r="A184" s="8"/>
      <c r="B184" s="8"/>
    </row>
    <row r="185" spans="1:2" ht="14.25" x14ac:dyDescent="0.2">
      <c r="A185" s="8"/>
      <c r="B185" s="8"/>
    </row>
    <row r="186" spans="1:2" ht="14.25" x14ac:dyDescent="0.2">
      <c r="A186" s="8"/>
      <c r="B186" s="8"/>
    </row>
    <row r="187" spans="1:2" ht="14.25" x14ac:dyDescent="0.2">
      <c r="A187" s="8"/>
      <c r="B187" s="8"/>
    </row>
    <row r="188" spans="1:2" ht="14.25" x14ac:dyDescent="0.2">
      <c r="A188" s="8"/>
      <c r="B188" s="8"/>
    </row>
    <row r="189" spans="1:2" ht="14.25" x14ac:dyDescent="0.2">
      <c r="A189" s="8"/>
      <c r="B189" s="8"/>
    </row>
    <row r="190" spans="1:2" ht="14.25" x14ac:dyDescent="0.2">
      <c r="A190" s="8"/>
      <c r="B190" s="8"/>
    </row>
    <row r="191" spans="1:2" ht="14.25" x14ac:dyDescent="0.2">
      <c r="A191" s="8"/>
      <c r="B191" s="8"/>
    </row>
    <row r="192" spans="1:2" ht="14.25" x14ac:dyDescent="0.2">
      <c r="A192" s="8"/>
      <c r="B192" s="8"/>
    </row>
    <row r="193" spans="1:2" ht="14.25" x14ac:dyDescent="0.2">
      <c r="A193" s="8"/>
      <c r="B193" s="8"/>
    </row>
    <row r="194" spans="1:2" ht="14.25" x14ac:dyDescent="0.2">
      <c r="A194" s="8"/>
      <c r="B194" s="8"/>
    </row>
    <row r="195" spans="1:2" ht="14.25" x14ac:dyDescent="0.2">
      <c r="A195" s="8"/>
      <c r="B195" s="8"/>
    </row>
    <row r="196" spans="1:2" ht="14.25" x14ac:dyDescent="0.2">
      <c r="A196" s="8"/>
      <c r="B196" s="8"/>
    </row>
    <row r="197" spans="1:2" ht="14.25" x14ac:dyDescent="0.2">
      <c r="A197" s="8"/>
      <c r="B197" s="8"/>
    </row>
    <row r="198" spans="1:2" ht="14.25" x14ac:dyDescent="0.2">
      <c r="A198" s="8"/>
      <c r="B198" s="8"/>
    </row>
    <row r="199" spans="1:2" ht="14.25" x14ac:dyDescent="0.2">
      <c r="A199" s="8"/>
      <c r="B199" s="8"/>
    </row>
    <row r="200" spans="1:2" ht="14.25" x14ac:dyDescent="0.2">
      <c r="A200" s="8"/>
      <c r="B200" s="8"/>
    </row>
    <row r="201" spans="1:2" ht="14.25" x14ac:dyDescent="0.2">
      <c r="A201" s="8"/>
      <c r="B201" s="8"/>
    </row>
    <row r="202" spans="1:2" ht="14.25" x14ac:dyDescent="0.2">
      <c r="A202" s="8"/>
      <c r="B202" s="8"/>
    </row>
    <row r="203" spans="1:2" ht="14.25" x14ac:dyDescent="0.2">
      <c r="A203" s="8"/>
      <c r="B203" s="8"/>
    </row>
    <row r="204" spans="1:2" ht="14.25" x14ac:dyDescent="0.2">
      <c r="A204" s="8"/>
      <c r="B204" s="8"/>
    </row>
    <row r="205" spans="1:2" ht="14.25" x14ac:dyDescent="0.2">
      <c r="A205" s="8"/>
      <c r="B205" s="8"/>
    </row>
    <row r="206" spans="1:2" ht="14.25" x14ac:dyDescent="0.2">
      <c r="A206" s="8"/>
      <c r="B206" s="8"/>
    </row>
    <row r="207" spans="1:2" ht="14.25" x14ac:dyDescent="0.2">
      <c r="A207" s="8"/>
      <c r="B207" s="8"/>
    </row>
    <row r="208" spans="1:2" ht="14.25" x14ac:dyDescent="0.2">
      <c r="A208" s="8"/>
      <c r="B208" s="8"/>
    </row>
    <row r="209" spans="1:2" ht="14.25" x14ac:dyDescent="0.2">
      <c r="A209" s="8"/>
      <c r="B209" s="8"/>
    </row>
    <row r="210" spans="1:2" ht="14.25" x14ac:dyDescent="0.2">
      <c r="A210" s="8"/>
      <c r="B210" s="8"/>
    </row>
    <row r="211" spans="1:2" ht="14.25" x14ac:dyDescent="0.2">
      <c r="A211" s="8"/>
      <c r="B211" s="8"/>
    </row>
    <row r="212" spans="1:2" ht="14.25" x14ac:dyDescent="0.2">
      <c r="A212" s="8"/>
      <c r="B212" s="8"/>
    </row>
    <row r="213" spans="1:2" ht="14.25" x14ac:dyDescent="0.2">
      <c r="A213" s="8"/>
      <c r="B213" s="8"/>
    </row>
    <row r="214" spans="1:2" ht="14.25" x14ac:dyDescent="0.2">
      <c r="A214" s="8"/>
      <c r="B214" s="8"/>
    </row>
    <row r="215" spans="1:2" ht="14.25" x14ac:dyDescent="0.2">
      <c r="A215" s="8"/>
      <c r="B215" s="8"/>
    </row>
    <row r="216" spans="1:2" ht="14.25" x14ac:dyDescent="0.2">
      <c r="A216" s="8"/>
      <c r="B216" s="8"/>
    </row>
    <row r="217" spans="1:2" ht="14.25" x14ac:dyDescent="0.2">
      <c r="A217" s="8"/>
      <c r="B217" s="8"/>
    </row>
    <row r="218" spans="1:2" ht="14.25" x14ac:dyDescent="0.2">
      <c r="A218" s="8"/>
      <c r="B218" s="8"/>
    </row>
    <row r="219" spans="1:2" ht="14.25" x14ac:dyDescent="0.2">
      <c r="A219" s="8"/>
      <c r="B219" s="8"/>
    </row>
    <row r="220" spans="1:2" ht="14.25" x14ac:dyDescent="0.2">
      <c r="A220" s="8"/>
      <c r="B220" s="8"/>
    </row>
    <row r="221" spans="1:2" ht="14.25" x14ac:dyDescent="0.2">
      <c r="A221" s="8"/>
      <c r="B221" s="8"/>
    </row>
    <row r="222" spans="1:2" ht="14.25" x14ac:dyDescent="0.2">
      <c r="A222" s="8"/>
      <c r="B222" s="8"/>
    </row>
    <row r="223" spans="1:2" ht="14.25" x14ac:dyDescent="0.2">
      <c r="A223" s="8"/>
      <c r="B223" s="8"/>
    </row>
    <row r="224" spans="1:2" ht="14.25" x14ac:dyDescent="0.2">
      <c r="A224" s="10"/>
      <c r="B224" s="8"/>
    </row>
    <row r="225" spans="1:2" ht="14.25" x14ac:dyDescent="0.2">
      <c r="A225" s="10"/>
      <c r="B225" s="8"/>
    </row>
    <row r="226" spans="1:2" ht="14.25" x14ac:dyDescent="0.2">
      <c r="A226" s="10"/>
      <c r="B226" s="8"/>
    </row>
    <row r="227" spans="1:2" ht="14.25" x14ac:dyDescent="0.2">
      <c r="A227" s="10"/>
      <c r="B227" s="8"/>
    </row>
    <row r="228" spans="1:2" ht="14.25" x14ac:dyDescent="0.2">
      <c r="A228" s="10"/>
      <c r="B228" s="8"/>
    </row>
    <row r="229" spans="1:2" ht="14.25" x14ac:dyDescent="0.2">
      <c r="A229" s="10"/>
      <c r="B229" s="8"/>
    </row>
    <row r="230" spans="1:2" ht="14.25" x14ac:dyDescent="0.2">
      <c r="A230" s="10"/>
      <c r="B230" s="8"/>
    </row>
    <row r="231" spans="1:2" ht="14.25" x14ac:dyDescent="0.2">
      <c r="A231" s="10"/>
      <c r="B231" s="8"/>
    </row>
    <row r="232" spans="1:2" ht="14.25" x14ac:dyDescent="0.2">
      <c r="A232" s="10"/>
      <c r="B232" s="8"/>
    </row>
    <row r="233" spans="1:2" ht="14.25" x14ac:dyDescent="0.2">
      <c r="A233" s="10"/>
      <c r="B233" s="8"/>
    </row>
    <row r="234" spans="1:2" ht="14.25" x14ac:dyDescent="0.2">
      <c r="A234" s="10"/>
      <c r="B234" s="8"/>
    </row>
    <row r="235" spans="1:2" ht="14.25" x14ac:dyDescent="0.2">
      <c r="A235" s="10"/>
      <c r="B235" s="8"/>
    </row>
    <row r="236" spans="1:2" ht="14.25" x14ac:dyDescent="0.2">
      <c r="A236" s="10"/>
      <c r="B236" s="8"/>
    </row>
    <row r="237" spans="1:2" ht="14.25" x14ac:dyDescent="0.2">
      <c r="A237" s="10"/>
      <c r="B237" s="8"/>
    </row>
    <row r="238" spans="1:2" ht="14.25" x14ac:dyDescent="0.2">
      <c r="A238" s="10"/>
      <c r="B238" s="8"/>
    </row>
    <row r="239" spans="1:2" ht="14.25" x14ac:dyDescent="0.2">
      <c r="A239" s="10"/>
      <c r="B239" s="8"/>
    </row>
    <row r="240" spans="1:2" ht="14.25" x14ac:dyDescent="0.2">
      <c r="A240" s="10"/>
      <c r="B240" s="8"/>
    </row>
    <row r="241" spans="1:2" ht="14.25" x14ac:dyDescent="0.2">
      <c r="A241" s="10"/>
      <c r="B241" s="8"/>
    </row>
    <row r="242" spans="1:2" ht="14.25" x14ac:dyDescent="0.2">
      <c r="A242" s="10"/>
      <c r="B242" s="8"/>
    </row>
    <row r="243" spans="1:2" ht="14.25" x14ac:dyDescent="0.2">
      <c r="A243" s="10"/>
      <c r="B243" s="8"/>
    </row>
    <row r="244" spans="1:2" ht="14.25" x14ac:dyDescent="0.2">
      <c r="A244" s="10"/>
      <c r="B244" s="8"/>
    </row>
    <row r="245" spans="1:2" ht="14.25" x14ac:dyDescent="0.2">
      <c r="A245" s="10"/>
      <c r="B245" s="8"/>
    </row>
    <row r="246" spans="1:2" ht="14.25" x14ac:dyDescent="0.2">
      <c r="A246" s="10"/>
      <c r="B246" s="8"/>
    </row>
    <row r="247" spans="1:2" ht="14.25" x14ac:dyDescent="0.2">
      <c r="A247" s="10"/>
      <c r="B247" s="8"/>
    </row>
    <row r="248" spans="1:2" ht="14.25" x14ac:dyDescent="0.2">
      <c r="A248" s="10"/>
      <c r="B248" s="8"/>
    </row>
    <row r="249" spans="1:2" ht="14.25" x14ac:dyDescent="0.2">
      <c r="A249" s="10"/>
      <c r="B249" s="8"/>
    </row>
    <row r="250" spans="1:2" ht="14.25" x14ac:dyDescent="0.2">
      <c r="A250" s="10"/>
      <c r="B250" s="8"/>
    </row>
    <row r="251" spans="1:2" ht="14.25" x14ac:dyDescent="0.2">
      <c r="A251" s="10"/>
      <c r="B251" s="8"/>
    </row>
    <row r="252" spans="1:2" ht="14.25" x14ac:dyDescent="0.2">
      <c r="A252" s="10"/>
      <c r="B252" s="8"/>
    </row>
    <row r="253" spans="1:2" ht="14.25" x14ac:dyDescent="0.2">
      <c r="A253" s="10"/>
      <c r="B253" s="8"/>
    </row>
    <row r="254" spans="1:2" ht="14.25" x14ac:dyDescent="0.2">
      <c r="A254" s="10"/>
      <c r="B254" s="8"/>
    </row>
    <row r="255" spans="1:2" ht="14.25" x14ac:dyDescent="0.2">
      <c r="A255" s="10"/>
      <c r="B255" s="8"/>
    </row>
    <row r="256" spans="1:2" ht="14.25" x14ac:dyDescent="0.2">
      <c r="A256" s="10"/>
      <c r="B256" s="8"/>
    </row>
    <row r="257" spans="1:2" ht="14.25" x14ac:dyDescent="0.2">
      <c r="A257" s="10"/>
      <c r="B257" s="8"/>
    </row>
    <row r="258" spans="1:2" ht="14.25" x14ac:dyDescent="0.2">
      <c r="A258" s="10"/>
      <c r="B258" s="8"/>
    </row>
    <row r="259" spans="1:2" ht="14.25" x14ac:dyDescent="0.2">
      <c r="A259" s="10"/>
      <c r="B259" s="8"/>
    </row>
    <row r="260" spans="1:2" ht="14.25" x14ac:dyDescent="0.2">
      <c r="A260" s="10"/>
      <c r="B260" s="8"/>
    </row>
    <row r="261" spans="1:2" ht="14.25" x14ac:dyDescent="0.2">
      <c r="A261" s="10"/>
      <c r="B261" s="8"/>
    </row>
    <row r="262" spans="1:2" ht="14.25" x14ac:dyDescent="0.2">
      <c r="A262" s="10"/>
      <c r="B262" s="8"/>
    </row>
    <row r="263" spans="1:2" ht="14.25" x14ac:dyDescent="0.2">
      <c r="A263" s="10"/>
      <c r="B263" s="8"/>
    </row>
    <row r="264" spans="1:2" ht="14.25" x14ac:dyDescent="0.2">
      <c r="A264" s="10"/>
      <c r="B264" s="8"/>
    </row>
    <row r="265" spans="1:2" ht="14.25" x14ac:dyDescent="0.2">
      <c r="A265" s="10"/>
      <c r="B265" s="8"/>
    </row>
    <row r="266" spans="1:2" ht="14.25" x14ac:dyDescent="0.2">
      <c r="A266" s="10"/>
      <c r="B266" s="8"/>
    </row>
    <row r="267" spans="1:2" ht="14.25" x14ac:dyDescent="0.2">
      <c r="A267" s="10"/>
      <c r="B267" s="8"/>
    </row>
    <row r="268" spans="1:2" ht="14.25" x14ac:dyDescent="0.2">
      <c r="A268" s="10"/>
      <c r="B268" s="8"/>
    </row>
    <row r="269" spans="1:2" ht="14.25" x14ac:dyDescent="0.2">
      <c r="A269" s="10"/>
      <c r="B269" s="8"/>
    </row>
    <row r="270" spans="1:2" ht="14.25" x14ac:dyDescent="0.2">
      <c r="A270" s="10"/>
      <c r="B270" s="8"/>
    </row>
    <row r="271" spans="1:2" ht="14.25" x14ac:dyDescent="0.2">
      <c r="A271" s="10"/>
      <c r="B271" s="8"/>
    </row>
    <row r="272" spans="1:2" ht="14.25" x14ac:dyDescent="0.2">
      <c r="A272" s="10"/>
      <c r="B272" s="8"/>
    </row>
    <row r="273" spans="1:2" ht="14.25" x14ac:dyDescent="0.2">
      <c r="A273" s="10"/>
      <c r="B273" s="8"/>
    </row>
    <row r="274" spans="1:2" ht="14.25" x14ac:dyDescent="0.2">
      <c r="A274" s="10"/>
      <c r="B274" s="8"/>
    </row>
    <row r="275" spans="1:2" ht="14.25" x14ac:dyDescent="0.2">
      <c r="A275" s="10"/>
      <c r="B275" s="8"/>
    </row>
    <row r="276" spans="1:2" ht="14.25" x14ac:dyDescent="0.2">
      <c r="A276" s="10"/>
      <c r="B276" s="8"/>
    </row>
    <row r="277" spans="1:2" ht="14.25" x14ac:dyDescent="0.2">
      <c r="A277" s="10"/>
      <c r="B277" s="8"/>
    </row>
    <row r="278" spans="1:2" ht="14.25" x14ac:dyDescent="0.2">
      <c r="A278" s="10"/>
      <c r="B278" s="8"/>
    </row>
    <row r="279" spans="1:2" ht="14.25" x14ac:dyDescent="0.2">
      <c r="A279" s="10"/>
      <c r="B279" s="8"/>
    </row>
    <row r="280" spans="1:2" ht="14.25" x14ac:dyDescent="0.2">
      <c r="A280" s="10"/>
      <c r="B280" s="8"/>
    </row>
    <row r="281" spans="1:2" ht="14.25" x14ac:dyDescent="0.2">
      <c r="A281" s="10"/>
      <c r="B281" s="8"/>
    </row>
    <row r="282" spans="1:2" ht="14.25" x14ac:dyDescent="0.2">
      <c r="A282" s="10"/>
      <c r="B282" s="8"/>
    </row>
    <row r="283" spans="1:2" ht="14.25" x14ac:dyDescent="0.2">
      <c r="A283" s="10"/>
      <c r="B283" s="8"/>
    </row>
    <row r="284" spans="1:2" ht="14.25" x14ac:dyDescent="0.2">
      <c r="A284" s="10"/>
      <c r="B284" s="8"/>
    </row>
    <row r="285" spans="1:2" ht="14.25" x14ac:dyDescent="0.2">
      <c r="A285" s="10"/>
      <c r="B285" s="8"/>
    </row>
    <row r="286" spans="1:2" ht="14.25" x14ac:dyDescent="0.2">
      <c r="A286" s="10"/>
      <c r="B286" s="8"/>
    </row>
    <row r="287" spans="1:2" ht="14.25" x14ac:dyDescent="0.2">
      <c r="A287" s="10"/>
      <c r="B287" s="8"/>
    </row>
    <row r="288" spans="1:2" ht="14.25" x14ac:dyDescent="0.2">
      <c r="A288" s="10"/>
      <c r="B288" s="8"/>
    </row>
    <row r="289" spans="1:2" ht="14.25" x14ac:dyDescent="0.2">
      <c r="A289" s="10"/>
      <c r="B289" s="8"/>
    </row>
    <row r="290" spans="1:2" ht="14.25" x14ac:dyDescent="0.2">
      <c r="A290" s="10"/>
      <c r="B290" s="8"/>
    </row>
    <row r="291" spans="1:2" ht="14.25" x14ac:dyDescent="0.2">
      <c r="A291" s="10"/>
      <c r="B291" s="8"/>
    </row>
    <row r="292" spans="1:2" ht="14.25" x14ac:dyDescent="0.2">
      <c r="A292" s="10"/>
      <c r="B292" s="8"/>
    </row>
    <row r="293" spans="1:2" ht="14.25" x14ac:dyDescent="0.2">
      <c r="A293" s="10"/>
      <c r="B293" s="8"/>
    </row>
    <row r="294" spans="1:2" ht="14.25" x14ac:dyDescent="0.2">
      <c r="A294" s="10"/>
      <c r="B294" s="8"/>
    </row>
    <row r="295" spans="1:2" ht="14.25" x14ac:dyDescent="0.2">
      <c r="A295" s="10"/>
      <c r="B295" s="8"/>
    </row>
    <row r="296" spans="1:2" ht="14.25" x14ac:dyDescent="0.2">
      <c r="A296" s="10"/>
      <c r="B296" s="8"/>
    </row>
    <row r="297" spans="1:2" ht="14.25" x14ac:dyDescent="0.2">
      <c r="A297" s="10"/>
      <c r="B297" s="8"/>
    </row>
    <row r="298" spans="1:2" ht="14.25" x14ac:dyDescent="0.2">
      <c r="A298" s="10"/>
      <c r="B298" s="8"/>
    </row>
    <row r="299" spans="1:2" ht="14.25" x14ac:dyDescent="0.2">
      <c r="A299" s="10"/>
      <c r="B299" s="8"/>
    </row>
    <row r="300" spans="1:2" ht="14.25" x14ac:dyDescent="0.2">
      <c r="A300" s="10"/>
      <c r="B300" s="8"/>
    </row>
    <row r="301" spans="1:2" ht="14.25" x14ac:dyDescent="0.2">
      <c r="A301" s="10"/>
      <c r="B301" s="8"/>
    </row>
    <row r="302" spans="1:2" ht="14.25" x14ac:dyDescent="0.2">
      <c r="A302" s="10"/>
      <c r="B302" s="8"/>
    </row>
    <row r="303" spans="1:2" ht="14.25" x14ac:dyDescent="0.2">
      <c r="A303" s="10"/>
      <c r="B303" s="8"/>
    </row>
    <row r="304" spans="1:2" ht="14.25" x14ac:dyDescent="0.2">
      <c r="A304" s="10"/>
      <c r="B304" s="8"/>
    </row>
    <row r="305" spans="1:2" ht="14.25" x14ac:dyDescent="0.2">
      <c r="A305" s="10"/>
      <c r="B305" s="8"/>
    </row>
    <row r="306" spans="1:2" ht="14.25" x14ac:dyDescent="0.2">
      <c r="A306" s="10"/>
      <c r="B306" s="8"/>
    </row>
    <row r="307" spans="1:2" ht="14.25" x14ac:dyDescent="0.2">
      <c r="A307" s="10"/>
      <c r="B307" s="8"/>
    </row>
    <row r="308" spans="1:2" ht="14.25" x14ac:dyDescent="0.2">
      <c r="A308" s="10"/>
      <c r="B308" s="8"/>
    </row>
    <row r="309" spans="1:2" ht="14.25" x14ac:dyDescent="0.2">
      <c r="A309" s="10"/>
      <c r="B309" s="8"/>
    </row>
    <row r="310" spans="1:2" ht="14.25" x14ac:dyDescent="0.2">
      <c r="A310" s="10"/>
      <c r="B310" s="8"/>
    </row>
    <row r="311" spans="1:2" ht="14.25" x14ac:dyDescent="0.2">
      <c r="A311" s="10"/>
      <c r="B311" s="8"/>
    </row>
    <row r="312" spans="1:2" ht="14.25" x14ac:dyDescent="0.2">
      <c r="A312" s="10"/>
      <c r="B312" s="8"/>
    </row>
    <row r="313" spans="1:2" ht="14.25" x14ac:dyDescent="0.2">
      <c r="A313" s="10"/>
      <c r="B313" s="8"/>
    </row>
    <row r="314" spans="1:2" ht="14.25" x14ac:dyDescent="0.2">
      <c r="A314" s="10"/>
      <c r="B314" s="8"/>
    </row>
    <row r="315" spans="1:2" ht="14.25" x14ac:dyDescent="0.2">
      <c r="A315" s="10"/>
      <c r="B315" s="8"/>
    </row>
    <row r="316" spans="1:2" ht="14.25" x14ac:dyDescent="0.2">
      <c r="A316" s="10"/>
      <c r="B316" s="8"/>
    </row>
    <row r="317" spans="1:2" ht="14.25" x14ac:dyDescent="0.2">
      <c r="A317" s="10"/>
      <c r="B317" s="8"/>
    </row>
    <row r="318" spans="1:2" ht="14.25" x14ac:dyDescent="0.2">
      <c r="A318" s="10"/>
      <c r="B318" s="8"/>
    </row>
    <row r="319" spans="1:2" ht="14.25" x14ac:dyDescent="0.2">
      <c r="A319" s="10"/>
      <c r="B319" s="8"/>
    </row>
    <row r="320" spans="1:2" ht="14.25" x14ac:dyDescent="0.2">
      <c r="A320" s="10"/>
      <c r="B320" s="8"/>
    </row>
    <row r="321" spans="1:2" ht="14.25" x14ac:dyDescent="0.2">
      <c r="A321" s="10"/>
      <c r="B321" s="8"/>
    </row>
    <row r="322" spans="1:2" ht="14.25" x14ac:dyDescent="0.2">
      <c r="A322" s="10"/>
      <c r="B322" s="8"/>
    </row>
    <row r="323" spans="1:2" ht="14.25" x14ac:dyDescent="0.2">
      <c r="A323" s="10"/>
      <c r="B323" s="8"/>
    </row>
    <row r="324" spans="1:2" ht="14.25" x14ac:dyDescent="0.2">
      <c r="A324" s="10"/>
      <c r="B324" s="8"/>
    </row>
    <row r="325" spans="1:2" ht="14.25" x14ac:dyDescent="0.2">
      <c r="A325" s="10"/>
      <c r="B325" s="8"/>
    </row>
    <row r="326" spans="1:2" ht="14.25" x14ac:dyDescent="0.2">
      <c r="A326" s="10"/>
      <c r="B326" s="8"/>
    </row>
    <row r="327" spans="1:2" ht="14.25" x14ac:dyDescent="0.2">
      <c r="A327" s="10"/>
      <c r="B327" s="8"/>
    </row>
    <row r="328" spans="1:2" ht="14.25" x14ac:dyDescent="0.2">
      <c r="A328" s="10"/>
      <c r="B328" s="8"/>
    </row>
    <row r="329" spans="1:2" ht="14.25" x14ac:dyDescent="0.2">
      <c r="A329" s="10"/>
      <c r="B329" s="8"/>
    </row>
    <row r="330" spans="1:2" ht="14.25" x14ac:dyDescent="0.2">
      <c r="A330" s="10"/>
      <c r="B330" s="8"/>
    </row>
    <row r="331" spans="1:2" ht="14.25" x14ac:dyDescent="0.2">
      <c r="A331" s="10"/>
      <c r="B331" s="8"/>
    </row>
    <row r="332" spans="1:2" ht="14.25" x14ac:dyDescent="0.2">
      <c r="A332" s="10"/>
      <c r="B332" s="8"/>
    </row>
    <row r="333" spans="1:2" ht="14.25" x14ac:dyDescent="0.2">
      <c r="A333" s="10"/>
      <c r="B333" s="8"/>
    </row>
    <row r="334" spans="1:2" ht="14.25" x14ac:dyDescent="0.2">
      <c r="A334" s="10"/>
      <c r="B334" s="8"/>
    </row>
    <row r="335" spans="1:2" ht="14.25" x14ac:dyDescent="0.2">
      <c r="A335" s="10"/>
      <c r="B335" s="8"/>
    </row>
    <row r="336" spans="1:2" ht="14.25" x14ac:dyDescent="0.2">
      <c r="A336" s="10"/>
      <c r="B336" s="8"/>
    </row>
    <row r="337" spans="1:2" ht="14.25" x14ac:dyDescent="0.2">
      <c r="A337" s="10"/>
      <c r="B337" s="8"/>
    </row>
    <row r="338" spans="1:2" ht="14.25" x14ac:dyDescent="0.2">
      <c r="A338" s="10"/>
      <c r="B338" s="8"/>
    </row>
    <row r="339" spans="1:2" ht="14.25" x14ac:dyDescent="0.2">
      <c r="A339" s="10"/>
      <c r="B339" s="8"/>
    </row>
    <row r="340" spans="1:2" ht="14.25" x14ac:dyDescent="0.2">
      <c r="A340" s="10"/>
      <c r="B340" s="8"/>
    </row>
    <row r="341" spans="1:2" ht="14.25" x14ac:dyDescent="0.2">
      <c r="A341" s="10"/>
      <c r="B341" s="8"/>
    </row>
    <row r="342" spans="1:2" ht="14.25" x14ac:dyDescent="0.2">
      <c r="A342" s="10"/>
      <c r="B342" s="8"/>
    </row>
    <row r="343" spans="1:2" ht="14.25" x14ac:dyDescent="0.2">
      <c r="A343" s="10"/>
      <c r="B343" s="8"/>
    </row>
    <row r="344" spans="1:2" ht="14.25" x14ac:dyDescent="0.2">
      <c r="A344" s="10"/>
      <c r="B344" s="8"/>
    </row>
    <row r="345" spans="1:2" ht="14.25" x14ac:dyDescent="0.2">
      <c r="A345" s="10"/>
      <c r="B345" s="8"/>
    </row>
    <row r="346" spans="1:2" ht="14.25" x14ac:dyDescent="0.2">
      <c r="A346" s="10"/>
      <c r="B346" s="8"/>
    </row>
    <row r="347" spans="1:2" ht="14.25" x14ac:dyDescent="0.2">
      <c r="A347" s="10"/>
      <c r="B347" s="8"/>
    </row>
    <row r="348" spans="1:2" ht="14.25" x14ac:dyDescent="0.2">
      <c r="A348" s="10"/>
      <c r="B348" s="8"/>
    </row>
    <row r="349" spans="1:2" ht="14.25" x14ac:dyDescent="0.2">
      <c r="A349" s="10"/>
      <c r="B349" s="8"/>
    </row>
    <row r="350" spans="1:2" ht="14.25" x14ac:dyDescent="0.2">
      <c r="A350" s="10"/>
      <c r="B350" s="8"/>
    </row>
    <row r="351" spans="1:2" ht="14.25" x14ac:dyDescent="0.2">
      <c r="A351" s="10"/>
      <c r="B351" s="8"/>
    </row>
    <row r="352" spans="1:2" ht="14.25" x14ac:dyDescent="0.2">
      <c r="A352" s="10"/>
      <c r="B352" s="8"/>
    </row>
    <row r="353" spans="1:2" ht="14.25" x14ac:dyDescent="0.2">
      <c r="A353" s="10"/>
      <c r="B353" s="8"/>
    </row>
    <row r="354" spans="1:2" ht="14.25" x14ac:dyDescent="0.2">
      <c r="A354" s="10"/>
      <c r="B354" s="8"/>
    </row>
    <row r="355" spans="1:2" ht="14.25" x14ac:dyDescent="0.2">
      <c r="A355" s="10"/>
      <c r="B355" s="8"/>
    </row>
    <row r="356" spans="1:2" ht="14.25" x14ac:dyDescent="0.2">
      <c r="A356" s="10"/>
      <c r="B356" s="8"/>
    </row>
    <row r="357" spans="1:2" ht="14.25" x14ac:dyDescent="0.2">
      <c r="A357" s="10"/>
      <c r="B357" s="8"/>
    </row>
    <row r="358" spans="1:2" ht="14.25" x14ac:dyDescent="0.2">
      <c r="A358" s="10"/>
      <c r="B358" s="8"/>
    </row>
    <row r="359" spans="1:2" ht="14.25" x14ac:dyDescent="0.2">
      <c r="A359" s="10"/>
      <c r="B359" s="8"/>
    </row>
    <row r="360" spans="1:2" ht="14.25" x14ac:dyDescent="0.2">
      <c r="A360" s="10"/>
      <c r="B360" s="8"/>
    </row>
    <row r="361" spans="1:2" ht="14.25" x14ac:dyDescent="0.2">
      <c r="A361" s="10"/>
      <c r="B361" s="8"/>
    </row>
    <row r="362" spans="1:2" ht="14.25" x14ac:dyDescent="0.2">
      <c r="A362" s="10"/>
      <c r="B362" s="8"/>
    </row>
    <row r="363" spans="1:2" ht="14.25" x14ac:dyDescent="0.2">
      <c r="A363" s="10"/>
      <c r="B363" s="8"/>
    </row>
    <row r="364" spans="1:2" ht="14.25" x14ac:dyDescent="0.2">
      <c r="A364" s="10"/>
      <c r="B364" s="8"/>
    </row>
    <row r="365" spans="1:2" ht="14.25" x14ac:dyDescent="0.2">
      <c r="A365" s="10"/>
      <c r="B365" s="8"/>
    </row>
    <row r="366" spans="1:2" ht="14.25" x14ac:dyDescent="0.2">
      <c r="A366" s="10"/>
      <c r="B366" s="8"/>
    </row>
    <row r="367" spans="1:2" ht="14.25" x14ac:dyDescent="0.2">
      <c r="A367" s="10"/>
      <c r="B367" s="8"/>
    </row>
    <row r="368" spans="1:2" ht="14.25" x14ac:dyDescent="0.2">
      <c r="A368" s="10"/>
      <c r="B368" s="8"/>
    </row>
    <row r="369" spans="1:2" ht="14.25" x14ac:dyDescent="0.2">
      <c r="A369" s="10"/>
      <c r="B369" s="8"/>
    </row>
    <row r="370" spans="1:2" ht="14.25" x14ac:dyDescent="0.2">
      <c r="A370" s="10"/>
      <c r="B370" s="8"/>
    </row>
    <row r="371" spans="1:2" ht="14.25" x14ac:dyDescent="0.2">
      <c r="A371" s="10"/>
      <c r="B371" s="8"/>
    </row>
    <row r="372" spans="1:2" ht="14.25" x14ac:dyDescent="0.2">
      <c r="A372" s="10"/>
      <c r="B372" s="8"/>
    </row>
    <row r="373" spans="1:2" ht="14.25" x14ac:dyDescent="0.2">
      <c r="A373" s="10"/>
      <c r="B373" s="8"/>
    </row>
    <row r="374" spans="1:2" ht="14.25" x14ac:dyDescent="0.2">
      <c r="A374" s="10"/>
      <c r="B374" s="8"/>
    </row>
    <row r="375" spans="1:2" ht="14.25" x14ac:dyDescent="0.2">
      <c r="A375" s="10"/>
      <c r="B375" s="8"/>
    </row>
    <row r="376" spans="1:2" ht="14.25" x14ac:dyDescent="0.2">
      <c r="A376" s="10"/>
      <c r="B376" s="8"/>
    </row>
    <row r="377" spans="1:2" ht="14.25" x14ac:dyDescent="0.2">
      <c r="A377" s="10"/>
      <c r="B377" s="8"/>
    </row>
    <row r="378" spans="1:2" ht="14.25" x14ac:dyDescent="0.2">
      <c r="A378" s="10"/>
      <c r="B378" s="8"/>
    </row>
    <row r="379" spans="1:2" ht="14.25" x14ac:dyDescent="0.2">
      <c r="A379" s="10"/>
      <c r="B379" s="8"/>
    </row>
    <row r="380" spans="1:2" ht="14.25" x14ac:dyDescent="0.2">
      <c r="A380" s="10"/>
      <c r="B380" s="8"/>
    </row>
    <row r="381" spans="1:2" ht="14.25" x14ac:dyDescent="0.2">
      <c r="A381" s="10"/>
      <c r="B381" s="8"/>
    </row>
    <row r="382" spans="1:2" ht="14.25" x14ac:dyDescent="0.2">
      <c r="A382" s="10"/>
      <c r="B382" s="8"/>
    </row>
    <row r="383" spans="1:2" ht="14.25" x14ac:dyDescent="0.2">
      <c r="A383" s="10"/>
      <c r="B383" s="8"/>
    </row>
    <row r="384" spans="1:2" ht="14.25" x14ac:dyDescent="0.2">
      <c r="A384" s="10"/>
      <c r="B384" s="8"/>
    </row>
    <row r="385" spans="1:2" ht="14.25" x14ac:dyDescent="0.2">
      <c r="A385" s="10"/>
      <c r="B385" s="8"/>
    </row>
    <row r="386" spans="1:2" ht="14.25" x14ac:dyDescent="0.2">
      <c r="A386" s="10"/>
      <c r="B386" s="8"/>
    </row>
    <row r="387" spans="1:2" ht="14.25" x14ac:dyDescent="0.2">
      <c r="A387" s="10"/>
      <c r="B387" s="8"/>
    </row>
    <row r="388" spans="1:2" ht="14.25" x14ac:dyDescent="0.2">
      <c r="A388" s="10"/>
      <c r="B388" s="8"/>
    </row>
    <row r="389" spans="1:2" ht="14.25" x14ac:dyDescent="0.2">
      <c r="A389" s="10"/>
      <c r="B389" s="8"/>
    </row>
    <row r="390" spans="1:2" ht="14.25" x14ac:dyDescent="0.2">
      <c r="A390" s="10"/>
      <c r="B390" s="8"/>
    </row>
    <row r="391" spans="1:2" ht="14.25" x14ac:dyDescent="0.2">
      <c r="A391" s="10"/>
      <c r="B391" s="8"/>
    </row>
    <row r="392" spans="1:2" ht="14.25" x14ac:dyDescent="0.2">
      <c r="A392" s="10"/>
      <c r="B392" s="8"/>
    </row>
    <row r="393" spans="1:2" ht="14.25" x14ac:dyDescent="0.2">
      <c r="A393" s="10"/>
      <c r="B393" s="8"/>
    </row>
    <row r="394" spans="1:2" ht="14.25" x14ac:dyDescent="0.2">
      <c r="A394" s="10"/>
      <c r="B394" s="8"/>
    </row>
    <row r="395" spans="1:2" ht="14.25" x14ac:dyDescent="0.2">
      <c r="A395" s="10"/>
      <c r="B395" s="8"/>
    </row>
    <row r="396" spans="1:2" ht="14.25" x14ac:dyDescent="0.2">
      <c r="A396" s="10"/>
      <c r="B396" s="8"/>
    </row>
    <row r="397" spans="1:2" ht="14.25" x14ac:dyDescent="0.2">
      <c r="A397" s="10"/>
      <c r="B397" s="8"/>
    </row>
    <row r="398" spans="1:2" ht="14.25" x14ac:dyDescent="0.2">
      <c r="A398" s="10"/>
      <c r="B398" s="8"/>
    </row>
    <row r="399" spans="1:2" ht="14.25" x14ac:dyDescent="0.2">
      <c r="A399" s="10"/>
      <c r="B399" s="8"/>
    </row>
    <row r="400" spans="1:2" ht="14.25" x14ac:dyDescent="0.2">
      <c r="A400" s="10"/>
      <c r="B400" s="8"/>
    </row>
    <row r="401" spans="1:2" ht="14.25" x14ac:dyDescent="0.2">
      <c r="A401" s="10"/>
      <c r="B401" s="8"/>
    </row>
    <row r="402" spans="1:2" ht="14.25" x14ac:dyDescent="0.2">
      <c r="A402" s="10"/>
      <c r="B402" s="8"/>
    </row>
    <row r="403" spans="1:2" ht="14.25" x14ac:dyDescent="0.2">
      <c r="A403" s="10"/>
      <c r="B403" s="8"/>
    </row>
    <row r="404" spans="1:2" ht="14.25" x14ac:dyDescent="0.2">
      <c r="A404" s="10"/>
      <c r="B404" s="8"/>
    </row>
    <row r="405" spans="1:2" ht="14.25" x14ac:dyDescent="0.2">
      <c r="A405" s="10"/>
      <c r="B405" s="8"/>
    </row>
    <row r="406" spans="1:2" ht="14.25" x14ac:dyDescent="0.2">
      <c r="A406" s="10"/>
      <c r="B406" s="8"/>
    </row>
    <row r="407" spans="1:2" ht="14.25" x14ac:dyDescent="0.2">
      <c r="A407" s="10"/>
      <c r="B407" s="8"/>
    </row>
    <row r="408" spans="1:2" ht="14.25" x14ac:dyDescent="0.2">
      <c r="A408" s="10"/>
      <c r="B408" s="8"/>
    </row>
    <row r="409" spans="1:2" ht="14.25" x14ac:dyDescent="0.2">
      <c r="A409" s="10"/>
      <c r="B409" s="8"/>
    </row>
    <row r="410" spans="1:2" ht="14.25" x14ac:dyDescent="0.2">
      <c r="A410" s="10"/>
      <c r="B410" s="8"/>
    </row>
    <row r="411" spans="1:2" ht="14.25" x14ac:dyDescent="0.2">
      <c r="A411" s="10"/>
      <c r="B411" s="8"/>
    </row>
    <row r="412" spans="1:2" ht="14.25" x14ac:dyDescent="0.2">
      <c r="A412" s="10"/>
      <c r="B412" s="8"/>
    </row>
    <row r="413" spans="1:2" ht="14.25" x14ac:dyDescent="0.2">
      <c r="A413" s="10"/>
      <c r="B413" s="8"/>
    </row>
    <row r="414" spans="1:2" ht="14.25" x14ac:dyDescent="0.2">
      <c r="A414" s="10"/>
      <c r="B414" s="8"/>
    </row>
    <row r="415" spans="1:2" ht="14.25" x14ac:dyDescent="0.2">
      <c r="A415" s="10"/>
      <c r="B415" s="8"/>
    </row>
    <row r="416" spans="1:2" ht="14.25" x14ac:dyDescent="0.2">
      <c r="A416" s="10"/>
      <c r="B416" s="8"/>
    </row>
    <row r="417" spans="1:2" ht="14.25" x14ac:dyDescent="0.2">
      <c r="A417" s="10"/>
      <c r="B417" s="8"/>
    </row>
    <row r="418" spans="1:2" ht="14.25" x14ac:dyDescent="0.2">
      <c r="A418" s="10"/>
      <c r="B418" s="8"/>
    </row>
    <row r="419" spans="1:2" ht="14.25" x14ac:dyDescent="0.2">
      <c r="A419" s="10"/>
      <c r="B419" s="8"/>
    </row>
    <row r="420" spans="1:2" ht="14.25" x14ac:dyDescent="0.2">
      <c r="A420" s="10"/>
      <c r="B420" s="8"/>
    </row>
    <row r="421" spans="1:2" ht="14.25" x14ac:dyDescent="0.2">
      <c r="A421" s="10"/>
      <c r="B421" s="8"/>
    </row>
    <row r="422" spans="1:2" ht="14.25" x14ac:dyDescent="0.2">
      <c r="A422" s="10"/>
      <c r="B422" s="8"/>
    </row>
    <row r="423" spans="1:2" ht="14.25" x14ac:dyDescent="0.2">
      <c r="A423" s="10"/>
      <c r="B423" s="8"/>
    </row>
    <row r="424" spans="1:2" ht="14.25" x14ac:dyDescent="0.2">
      <c r="A424" s="10"/>
      <c r="B424" s="8"/>
    </row>
    <row r="425" spans="1:2" ht="14.25" x14ac:dyDescent="0.2">
      <c r="A425" s="10"/>
      <c r="B425" s="8"/>
    </row>
    <row r="426" spans="1:2" ht="14.25" x14ac:dyDescent="0.2">
      <c r="A426" s="10"/>
      <c r="B426" s="8"/>
    </row>
    <row r="427" spans="1:2" ht="14.25" x14ac:dyDescent="0.2">
      <c r="A427" s="10"/>
      <c r="B427" s="8"/>
    </row>
    <row r="428" spans="1:2" ht="14.25" x14ac:dyDescent="0.2">
      <c r="A428" s="10"/>
      <c r="B428" s="8"/>
    </row>
    <row r="429" spans="1:2" ht="14.25" x14ac:dyDescent="0.2">
      <c r="A429" s="10"/>
      <c r="B429" s="8"/>
    </row>
    <row r="430" spans="1:2" ht="14.25" x14ac:dyDescent="0.2">
      <c r="A430" s="10"/>
      <c r="B430" s="8"/>
    </row>
    <row r="431" spans="1:2" ht="14.25" x14ac:dyDescent="0.2">
      <c r="A431" s="10"/>
      <c r="B431" s="8"/>
    </row>
    <row r="432" spans="1:2" ht="14.25" x14ac:dyDescent="0.2">
      <c r="A432" s="10"/>
      <c r="B432" s="8"/>
    </row>
    <row r="433" spans="1:2" ht="14.25" x14ac:dyDescent="0.2">
      <c r="A433" s="10"/>
      <c r="B433" s="8"/>
    </row>
    <row r="434" spans="1:2" ht="14.25" x14ac:dyDescent="0.2">
      <c r="A434" s="10"/>
      <c r="B434" s="8"/>
    </row>
    <row r="435" spans="1:2" ht="14.25" x14ac:dyDescent="0.2">
      <c r="A435" s="10"/>
      <c r="B435" s="8"/>
    </row>
    <row r="436" spans="1:2" ht="14.25" x14ac:dyDescent="0.2">
      <c r="A436" s="10"/>
      <c r="B436" s="8"/>
    </row>
    <row r="437" spans="1:2" ht="14.25" x14ac:dyDescent="0.2">
      <c r="A437" s="10"/>
      <c r="B437" s="8"/>
    </row>
    <row r="438" spans="1:2" ht="14.25" x14ac:dyDescent="0.2">
      <c r="A438" s="10"/>
      <c r="B438" s="8"/>
    </row>
    <row r="439" spans="1:2" ht="14.25" x14ac:dyDescent="0.2">
      <c r="A439" s="10"/>
      <c r="B439" s="8"/>
    </row>
    <row r="440" spans="1:2" ht="14.25" x14ac:dyDescent="0.2">
      <c r="A440" s="10"/>
      <c r="B440" s="8"/>
    </row>
    <row r="441" spans="1:2" ht="14.25" x14ac:dyDescent="0.2">
      <c r="A441" s="10"/>
      <c r="B441" s="8"/>
    </row>
    <row r="442" spans="1:2" ht="14.25" x14ac:dyDescent="0.2">
      <c r="A442" s="10"/>
      <c r="B442" s="8"/>
    </row>
    <row r="443" spans="1:2" ht="14.25" x14ac:dyDescent="0.2">
      <c r="A443" s="10"/>
      <c r="B443" s="8"/>
    </row>
    <row r="444" spans="1:2" ht="14.25" x14ac:dyDescent="0.2">
      <c r="A444" s="10"/>
      <c r="B444" s="8"/>
    </row>
    <row r="445" spans="1:2" ht="14.25" x14ac:dyDescent="0.2">
      <c r="A445" s="10"/>
      <c r="B445" s="8"/>
    </row>
    <row r="446" spans="1:2" ht="14.25" x14ac:dyDescent="0.2">
      <c r="A446" s="10"/>
      <c r="B446" s="8"/>
    </row>
    <row r="447" spans="1:2" ht="14.25" x14ac:dyDescent="0.2">
      <c r="A447" s="10"/>
      <c r="B447" s="8"/>
    </row>
    <row r="448" spans="1:2" ht="14.25" x14ac:dyDescent="0.2">
      <c r="A448" s="10"/>
      <c r="B448" s="8"/>
    </row>
    <row r="449" spans="1:2" ht="14.25" x14ac:dyDescent="0.2">
      <c r="A449" s="10"/>
      <c r="B449" s="8"/>
    </row>
    <row r="450" spans="1:2" ht="14.25" x14ac:dyDescent="0.2">
      <c r="A450" s="10"/>
      <c r="B450" s="8"/>
    </row>
    <row r="451" spans="1:2" ht="14.25" x14ac:dyDescent="0.2">
      <c r="A451" s="10"/>
      <c r="B451" s="8"/>
    </row>
    <row r="452" spans="1:2" ht="14.25" x14ac:dyDescent="0.2">
      <c r="A452" s="10"/>
      <c r="B452" s="8"/>
    </row>
    <row r="453" spans="1:2" ht="14.25" x14ac:dyDescent="0.2">
      <c r="A453" s="10"/>
      <c r="B453" s="8"/>
    </row>
    <row r="454" spans="1:2" ht="14.25" x14ac:dyDescent="0.2">
      <c r="A454" s="10"/>
      <c r="B454" s="8"/>
    </row>
    <row r="455" spans="1:2" ht="14.25" x14ac:dyDescent="0.2">
      <c r="A455" s="10"/>
      <c r="B455" s="8"/>
    </row>
    <row r="456" spans="1:2" ht="14.25" x14ac:dyDescent="0.2">
      <c r="A456" s="10"/>
      <c r="B456" s="8"/>
    </row>
    <row r="457" spans="1:2" ht="14.25" x14ac:dyDescent="0.2">
      <c r="A457" s="10"/>
      <c r="B457" s="8"/>
    </row>
    <row r="458" spans="1:2" ht="14.25" x14ac:dyDescent="0.2">
      <c r="A458" s="10"/>
      <c r="B458" s="8"/>
    </row>
    <row r="459" spans="1:2" ht="14.25" x14ac:dyDescent="0.2">
      <c r="A459" s="10"/>
      <c r="B459" s="8"/>
    </row>
    <row r="460" spans="1:2" ht="14.25" x14ac:dyDescent="0.2">
      <c r="A460" s="10"/>
      <c r="B460" s="8"/>
    </row>
    <row r="461" spans="1:2" ht="14.25" x14ac:dyDescent="0.2">
      <c r="A461" s="10"/>
      <c r="B461" s="8"/>
    </row>
    <row r="462" spans="1:2" ht="14.25" x14ac:dyDescent="0.2">
      <c r="A462" s="10"/>
      <c r="B462" s="8"/>
    </row>
    <row r="463" spans="1:2" ht="14.25" x14ac:dyDescent="0.2">
      <c r="A463" s="10"/>
      <c r="B463" s="8"/>
    </row>
    <row r="464" spans="1:2" ht="14.25" x14ac:dyDescent="0.2">
      <c r="A464" s="10"/>
      <c r="B464" s="8"/>
    </row>
    <row r="465" spans="1:2" ht="14.25" x14ac:dyDescent="0.2">
      <c r="A465" s="10"/>
      <c r="B465" s="8"/>
    </row>
    <row r="466" spans="1:2" ht="14.25" x14ac:dyDescent="0.2">
      <c r="A466" s="10"/>
      <c r="B466" s="8"/>
    </row>
    <row r="467" spans="1:2" ht="14.25" x14ac:dyDescent="0.2">
      <c r="A467" s="10"/>
      <c r="B467" s="8"/>
    </row>
    <row r="468" spans="1:2" ht="14.25" x14ac:dyDescent="0.2">
      <c r="A468" s="10"/>
      <c r="B468" s="8"/>
    </row>
    <row r="469" spans="1:2" ht="14.25" x14ac:dyDescent="0.2">
      <c r="A469" s="10"/>
      <c r="B469" s="8"/>
    </row>
    <row r="470" spans="1:2" ht="14.25" x14ac:dyDescent="0.2">
      <c r="A470" s="10"/>
      <c r="B470" s="8"/>
    </row>
    <row r="471" spans="1:2" ht="14.25" x14ac:dyDescent="0.2">
      <c r="A471" s="10"/>
      <c r="B471" s="8"/>
    </row>
    <row r="472" spans="1:2" ht="14.25" x14ac:dyDescent="0.2">
      <c r="A472" s="10"/>
      <c r="B472" s="8"/>
    </row>
    <row r="473" spans="1:2" ht="14.25" x14ac:dyDescent="0.2">
      <c r="A473" s="10"/>
      <c r="B473" s="8"/>
    </row>
    <row r="474" spans="1:2" ht="14.25" x14ac:dyDescent="0.2">
      <c r="A474" s="10"/>
      <c r="B474" s="8"/>
    </row>
    <row r="475" spans="1:2" ht="14.25" x14ac:dyDescent="0.2">
      <c r="A475" s="10"/>
      <c r="B475" s="8"/>
    </row>
    <row r="476" spans="1:2" ht="14.25" x14ac:dyDescent="0.2">
      <c r="A476" s="10"/>
      <c r="B476" s="8"/>
    </row>
    <row r="477" spans="1:2" ht="14.25" x14ac:dyDescent="0.2">
      <c r="A477" s="10"/>
      <c r="B477" s="8"/>
    </row>
    <row r="478" spans="1:2" ht="14.25" x14ac:dyDescent="0.2">
      <c r="A478" s="10"/>
      <c r="B478" s="8"/>
    </row>
    <row r="479" spans="1:2" ht="14.25" x14ac:dyDescent="0.2">
      <c r="A479" s="10"/>
      <c r="B479" s="8"/>
    </row>
    <row r="480" spans="1:2" ht="14.25" x14ac:dyDescent="0.2">
      <c r="A480" s="10"/>
      <c r="B480" s="8"/>
    </row>
    <row r="481" spans="1:2" ht="14.25" x14ac:dyDescent="0.2">
      <c r="A481" s="10"/>
      <c r="B481" s="8"/>
    </row>
    <row r="482" spans="1:2" ht="14.25" x14ac:dyDescent="0.2">
      <c r="A482" s="10"/>
      <c r="B482" s="8"/>
    </row>
    <row r="483" spans="1:2" ht="14.25" x14ac:dyDescent="0.2">
      <c r="A483" s="10"/>
      <c r="B483" s="8"/>
    </row>
    <row r="484" spans="1:2" ht="14.25" x14ac:dyDescent="0.2">
      <c r="A484" s="10"/>
      <c r="B484" s="8"/>
    </row>
    <row r="485" spans="1:2" ht="14.25" x14ac:dyDescent="0.2">
      <c r="A485" s="10"/>
      <c r="B485" s="8"/>
    </row>
    <row r="486" spans="1:2" ht="14.25" x14ac:dyDescent="0.2">
      <c r="A486" s="10"/>
      <c r="B486" s="8"/>
    </row>
    <row r="487" spans="1:2" ht="14.25" x14ac:dyDescent="0.2">
      <c r="A487" s="10"/>
      <c r="B487" s="8"/>
    </row>
    <row r="488" spans="1:2" ht="14.25" x14ac:dyDescent="0.2">
      <c r="A488" s="10"/>
      <c r="B488" s="8"/>
    </row>
    <row r="489" spans="1:2" ht="14.25" x14ac:dyDescent="0.2">
      <c r="A489" s="10"/>
      <c r="B489" s="8"/>
    </row>
    <row r="490" spans="1:2" ht="14.25" x14ac:dyDescent="0.2">
      <c r="A490" s="10"/>
      <c r="B490" s="8"/>
    </row>
    <row r="491" spans="1:2" ht="14.25" x14ac:dyDescent="0.2">
      <c r="A491" s="10"/>
      <c r="B491" s="8"/>
    </row>
    <row r="492" spans="1:2" ht="14.25" x14ac:dyDescent="0.2">
      <c r="A492" s="10"/>
      <c r="B492" s="8"/>
    </row>
    <row r="493" spans="1:2" ht="14.25" x14ac:dyDescent="0.2">
      <c r="A493" s="10"/>
      <c r="B493" s="8"/>
    </row>
    <row r="494" spans="1:2" ht="14.25" x14ac:dyDescent="0.2">
      <c r="A494" s="10"/>
      <c r="B494" s="8"/>
    </row>
    <row r="495" spans="1:2" ht="14.25" x14ac:dyDescent="0.2">
      <c r="A495" s="10"/>
      <c r="B495" s="8"/>
    </row>
    <row r="496" spans="1:2" ht="14.25" x14ac:dyDescent="0.2">
      <c r="A496" s="10"/>
      <c r="B496" s="8"/>
    </row>
    <row r="497" spans="1:2" ht="14.25" x14ac:dyDescent="0.2">
      <c r="A497" s="10"/>
      <c r="B497" s="8"/>
    </row>
    <row r="498" spans="1:2" ht="14.25" x14ac:dyDescent="0.2">
      <c r="A498" s="10"/>
      <c r="B498" s="8"/>
    </row>
    <row r="499" spans="1:2" ht="14.25" x14ac:dyDescent="0.2">
      <c r="A499" s="10"/>
      <c r="B499" s="8"/>
    </row>
    <row r="500" spans="1:2" ht="14.25" x14ac:dyDescent="0.2">
      <c r="A500" s="10"/>
      <c r="B500" s="8"/>
    </row>
    <row r="501" spans="1:2" ht="14.25" x14ac:dyDescent="0.2">
      <c r="A501" s="10"/>
      <c r="B501" s="8"/>
    </row>
    <row r="502" spans="1:2" ht="14.25" x14ac:dyDescent="0.2">
      <c r="A502" s="10"/>
      <c r="B502" s="8"/>
    </row>
    <row r="503" spans="1:2" ht="14.25" x14ac:dyDescent="0.2">
      <c r="A503" s="10"/>
      <c r="B503" s="8"/>
    </row>
    <row r="504" spans="1:2" ht="14.25" x14ac:dyDescent="0.2">
      <c r="A504" s="10"/>
      <c r="B504" s="8"/>
    </row>
    <row r="505" spans="1:2" ht="14.25" x14ac:dyDescent="0.2">
      <c r="A505" s="10"/>
      <c r="B505" s="8"/>
    </row>
    <row r="506" spans="1:2" ht="14.25" x14ac:dyDescent="0.2">
      <c r="A506" s="10"/>
      <c r="B506" s="8"/>
    </row>
    <row r="507" spans="1:2" ht="14.25" x14ac:dyDescent="0.2">
      <c r="A507" s="10"/>
      <c r="B507" s="8"/>
    </row>
    <row r="508" spans="1:2" ht="14.25" x14ac:dyDescent="0.2">
      <c r="A508" s="10"/>
      <c r="B508" s="8"/>
    </row>
    <row r="509" spans="1:2" ht="14.25" x14ac:dyDescent="0.2">
      <c r="A509" s="10"/>
      <c r="B509" s="8"/>
    </row>
    <row r="510" spans="1:2" ht="14.25" x14ac:dyDescent="0.2">
      <c r="A510" s="10"/>
      <c r="B510" s="8"/>
    </row>
    <row r="511" spans="1:2" ht="14.25" x14ac:dyDescent="0.2">
      <c r="A511" s="10"/>
      <c r="B511" s="8"/>
    </row>
    <row r="512" spans="1:2" ht="14.25" x14ac:dyDescent="0.2">
      <c r="A512" s="10"/>
      <c r="B512" s="8"/>
    </row>
    <row r="513" spans="1:2" ht="14.25" x14ac:dyDescent="0.2">
      <c r="A513" s="10"/>
      <c r="B513" s="8"/>
    </row>
    <row r="514" spans="1:2" ht="14.25" x14ac:dyDescent="0.2">
      <c r="A514" s="10"/>
      <c r="B514" s="8"/>
    </row>
    <row r="515" spans="1:2" ht="14.25" x14ac:dyDescent="0.2">
      <c r="A515" s="10"/>
      <c r="B515" s="8"/>
    </row>
    <row r="516" spans="1:2" ht="14.25" x14ac:dyDescent="0.2">
      <c r="A516" s="10"/>
      <c r="B516" s="8"/>
    </row>
    <row r="517" spans="1:2" ht="14.25" x14ac:dyDescent="0.2">
      <c r="A517" s="10"/>
      <c r="B517" s="8"/>
    </row>
    <row r="518" spans="1:2" ht="14.25" x14ac:dyDescent="0.2">
      <c r="A518" s="10"/>
      <c r="B518" s="8"/>
    </row>
    <row r="519" spans="1:2" ht="14.25" x14ac:dyDescent="0.2">
      <c r="A519" s="10"/>
      <c r="B519" s="8"/>
    </row>
    <row r="520" spans="1:2" ht="14.25" x14ac:dyDescent="0.2">
      <c r="A520" s="10"/>
      <c r="B520" s="8"/>
    </row>
    <row r="521" spans="1:2" ht="14.25" x14ac:dyDescent="0.2">
      <c r="A521" s="10"/>
      <c r="B521" s="8"/>
    </row>
    <row r="522" spans="1:2" ht="14.25" x14ac:dyDescent="0.2">
      <c r="A522" s="10"/>
      <c r="B522" s="8"/>
    </row>
    <row r="523" spans="1:2" ht="14.25" x14ac:dyDescent="0.2">
      <c r="A523" s="10"/>
      <c r="B523" s="8"/>
    </row>
    <row r="524" spans="1:2" ht="14.25" x14ac:dyDescent="0.2">
      <c r="A524" s="10"/>
      <c r="B524" s="8"/>
    </row>
    <row r="525" spans="1:2" ht="14.25" x14ac:dyDescent="0.2">
      <c r="A525" s="10"/>
      <c r="B525" s="8"/>
    </row>
    <row r="526" spans="1:2" ht="14.25" x14ac:dyDescent="0.2">
      <c r="A526" s="10"/>
      <c r="B526" s="8"/>
    </row>
    <row r="527" spans="1:2" ht="14.25" x14ac:dyDescent="0.2">
      <c r="A527" s="10"/>
      <c r="B527" s="8"/>
    </row>
    <row r="528" spans="1:2" ht="14.25" x14ac:dyDescent="0.2">
      <c r="A528" s="10"/>
      <c r="B528" s="8"/>
    </row>
    <row r="529" spans="1:2" ht="14.25" x14ac:dyDescent="0.2">
      <c r="A529" s="10"/>
      <c r="B529" s="8"/>
    </row>
    <row r="530" spans="1:2" ht="14.25" x14ac:dyDescent="0.2">
      <c r="A530" s="10"/>
      <c r="B530" s="8"/>
    </row>
    <row r="531" spans="1:2" ht="14.25" x14ac:dyDescent="0.2">
      <c r="A531" s="10"/>
      <c r="B531" s="8"/>
    </row>
    <row r="532" spans="1:2" ht="14.25" x14ac:dyDescent="0.2">
      <c r="A532" s="10"/>
      <c r="B532" s="8"/>
    </row>
    <row r="533" spans="1:2" ht="14.25" x14ac:dyDescent="0.2">
      <c r="A533" s="10"/>
      <c r="B533" s="8"/>
    </row>
    <row r="534" spans="1:2" ht="14.25" x14ac:dyDescent="0.2">
      <c r="A534" s="10"/>
      <c r="B534" s="8"/>
    </row>
    <row r="535" spans="1:2" ht="14.25" x14ac:dyDescent="0.2">
      <c r="A535" s="10"/>
      <c r="B535" s="8"/>
    </row>
    <row r="536" spans="1:2" ht="14.25" x14ac:dyDescent="0.2">
      <c r="A536" s="10"/>
      <c r="B536" s="8"/>
    </row>
    <row r="537" spans="1:2" ht="14.25" x14ac:dyDescent="0.2">
      <c r="A537" s="10"/>
      <c r="B537" s="8"/>
    </row>
    <row r="538" spans="1:2" ht="14.25" x14ac:dyDescent="0.2">
      <c r="A538" s="10"/>
      <c r="B538" s="8"/>
    </row>
    <row r="539" spans="1:2" ht="14.25" x14ac:dyDescent="0.2">
      <c r="A539" s="10"/>
      <c r="B539" s="8"/>
    </row>
    <row r="540" spans="1:2" ht="14.25" x14ac:dyDescent="0.2">
      <c r="A540" s="10"/>
      <c r="B540" s="8"/>
    </row>
    <row r="541" spans="1:2" ht="14.25" x14ac:dyDescent="0.2">
      <c r="A541" s="10"/>
      <c r="B541" s="8"/>
    </row>
    <row r="542" spans="1:2" ht="14.25" x14ac:dyDescent="0.2">
      <c r="A542" s="10"/>
      <c r="B542" s="8"/>
    </row>
    <row r="543" spans="1:2" ht="14.25" x14ac:dyDescent="0.2">
      <c r="A543" s="10"/>
      <c r="B543" s="8"/>
    </row>
    <row r="544" spans="1:2" ht="14.25" x14ac:dyDescent="0.2">
      <c r="A544" s="10"/>
      <c r="B544" s="8"/>
    </row>
    <row r="545" spans="1:2" ht="14.25" x14ac:dyDescent="0.2">
      <c r="A545" s="10"/>
      <c r="B545" s="8"/>
    </row>
    <row r="546" spans="1:2" ht="14.25" x14ac:dyDescent="0.2">
      <c r="A546" s="10"/>
      <c r="B546" s="8"/>
    </row>
    <row r="547" spans="1:2" ht="14.25" x14ac:dyDescent="0.2">
      <c r="A547" s="10"/>
      <c r="B547" s="8"/>
    </row>
    <row r="548" spans="1:2" ht="14.25" x14ac:dyDescent="0.2">
      <c r="A548" s="10"/>
      <c r="B548" s="8"/>
    </row>
    <row r="549" spans="1:2" ht="14.25" x14ac:dyDescent="0.2">
      <c r="A549" s="10"/>
      <c r="B549" s="8"/>
    </row>
    <row r="550" spans="1:2" ht="14.25" x14ac:dyDescent="0.2">
      <c r="A550" s="10"/>
      <c r="B550" s="8"/>
    </row>
    <row r="551" spans="1:2" ht="14.25" x14ac:dyDescent="0.2">
      <c r="A551" s="10"/>
      <c r="B551" s="8"/>
    </row>
    <row r="552" spans="1:2" ht="14.25" x14ac:dyDescent="0.2">
      <c r="A552" s="10"/>
      <c r="B552" s="8"/>
    </row>
    <row r="553" spans="1:2" ht="14.25" x14ac:dyDescent="0.2">
      <c r="A553" s="10"/>
      <c r="B553" s="8"/>
    </row>
    <row r="554" spans="1:2" ht="14.25" x14ac:dyDescent="0.2">
      <c r="A554" s="10"/>
      <c r="B554" s="8"/>
    </row>
    <row r="555" spans="1:2" ht="14.25" x14ac:dyDescent="0.2">
      <c r="A555" s="10"/>
      <c r="B555" s="8"/>
    </row>
    <row r="556" spans="1:2" ht="14.25" x14ac:dyDescent="0.2">
      <c r="A556" s="10"/>
      <c r="B556" s="8"/>
    </row>
    <row r="557" spans="1:2" ht="14.25" x14ac:dyDescent="0.2">
      <c r="A557" s="10"/>
      <c r="B557" s="8"/>
    </row>
    <row r="558" spans="1:2" ht="14.25" x14ac:dyDescent="0.2">
      <c r="A558" s="10"/>
      <c r="B558" s="8"/>
    </row>
    <row r="559" spans="1:2" ht="14.25" x14ac:dyDescent="0.2">
      <c r="A559" s="10"/>
      <c r="B559" s="8"/>
    </row>
    <row r="560" spans="1:2" ht="14.25" x14ac:dyDescent="0.2">
      <c r="A560" s="10"/>
      <c r="B560" s="8"/>
    </row>
    <row r="561" spans="1:2" ht="14.25" x14ac:dyDescent="0.2">
      <c r="A561" s="10"/>
      <c r="B561" s="8"/>
    </row>
    <row r="562" spans="1:2" ht="14.25" x14ac:dyDescent="0.2">
      <c r="A562" s="10"/>
      <c r="B562" s="8"/>
    </row>
    <row r="563" spans="1:2" ht="14.25" x14ac:dyDescent="0.2">
      <c r="A563" s="10"/>
      <c r="B563" s="8"/>
    </row>
    <row r="564" spans="1:2" ht="14.25" x14ac:dyDescent="0.2">
      <c r="A564" s="10"/>
      <c r="B564" s="8"/>
    </row>
    <row r="565" spans="1:2" ht="14.25" x14ac:dyDescent="0.2">
      <c r="A565" s="10"/>
      <c r="B565" s="8"/>
    </row>
    <row r="566" spans="1:2" ht="14.25" x14ac:dyDescent="0.2">
      <c r="A566" s="10"/>
      <c r="B566" s="8"/>
    </row>
    <row r="567" spans="1:2" ht="14.25" x14ac:dyDescent="0.2">
      <c r="A567" s="10"/>
      <c r="B567" s="8"/>
    </row>
    <row r="568" spans="1:2" ht="14.25" x14ac:dyDescent="0.2">
      <c r="A568" s="10"/>
      <c r="B568" s="8"/>
    </row>
    <row r="569" spans="1:2" ht="14.25" x14ac:dyDescent="0.2">
      <c r="A569" s="10"/>
      <c r="B569" s="8"/>
    </row>
    <row r="570" spans="1:2" ht="14.25" x14ac:dyDescent="0.2">
      <c r="A570" s="10"/>
      <c r="B570" s="8"/>
    </row>
    <row r="571" spans="1:2" ht="14.25" x14ac:dyDescent="0.2">
      <c r="A571" s="10"/>
      <c r="B571" s="8"/>
    </row>
    <row r="572" spans="1:2" ht="14.25" x14ac:dyDescent="0.2">
      <c r="A572" s="10"/>
      <c r="B572" s="8"/>
    </row>
    <row r="573" spans="1:2" ht="14.25" x14ac:dyDescent="0.2">
      <c r="A573" s="10"/>
      <c r="B573" s="8"/>
    </row>
    <row r="574" spans="1:2" ht="14.25" x14ac:dyDescent="0.2">
      <c r="A574" s="10"/>
      <c r="B574" s="8"/>
    </row>
    <row r="575" spans="1:2" ht="14.25" x14ac:dyDescent="0.2">
      <c r="A575" s="10"/>
      <c r="B575" s="8"/>
    </row>
    <row r="576" spans="1:2" ht="14.25" x14ac:dyDescent="0.2">
      <c r="A576" s="10"/>
      <c r="B576" s="8"/>
    </row>
    <row r="577" spans="1:2" ht="14.25" x14ac:dyDescent="0.2">
      <c r="A577" s="10"/>
      <c r="B577" s="8"/>
    </row>
    <row r="578" spans="1:2" ht="14.25" x14ac:dyDescent="0.2">
      <c r="A578" s="10"/>
      <c r="B578" s="8"/>
    </row>
    <row r="579" spans="1:2" ht="14.25" x14ac:dyDescent="0.2">
      <c r="A579" s="10"/>
      <c r="B579" s="8"/>
    </row>
    <row r="580" spans="1:2" ht="14.25" x14ac:dyDescent="0.2">
      <c r="A580" s="10"/>
      <c r="B580" s="8"/>
    </row>
    <row r="581" spans="1:2" ht="14.25" x14ac:dyDescent="0.2">
      <c r="A581" s="10"/>
      <c r="B581" s="8"/>
    </row>
    <row r="582" spans="1:2" ht="14.25" x14ac:dyDescent="0.2">
      <c r="A582" s="10"/>
      <c r="B582" s="8"/>
    </row>
    <row r="583" spans="1:2" ht="14.25" x14ac:dyDescent="0.2">
      <c r="A583" s="10"/>
      <c r="B583" s="8"/>
    </row>
    <row r="584" spans="1:2" ht="14.25" x14ac:dyDescent="0.2">
      <c r="A584" s="10"/>
      <c r="B584" s="8"/>
    </row>
    <row r="585" spans="1:2" ht="14.25" x14ac:dyDescent="0.2">
      <c r="A585" s="10"/>
      <c r="B585" s="8"/>
    </row>
    <row r="586" spans="1:2" ht="14.25" x14ac:dyDescent="0.2">
      <c r="A586" s="10"/>
      <c r="B586" s="8"/>
    </row>
    <row r="587" spans="1:2" ht="14.25" x14ac:dyDescent="0.2">
      <c r="A587" s="10"/>
      <c r="B587" s="8"/>
    </row>
    <row r="588" spans="1:2" ht="14.25" x14ac:dyDescent="0.2">
      <c r="A588" s="10"/>
      <c r="B588" s="8"/>
    </row>
    <row r="589" spans="1:2" ht="14.25" x14ac:dyDescent="0.2">
      <c r="A589" s="10"/>
      <c r="B589" s="8"/>
    </row>
    <row r="590" spans="1:2" ht="14.25" x14ac:dyDescent="0.2">
      <c r="A590" s="10"/>
      <c r="B590" s="8"/>
    </row>
    <row r="591" spans="1:2" ht="14.25" x14ac:dyDescent="0.2">
      <c r="A591" s="10"/>
      <c r="B591" s="8"/>
    </row>
    <row r="592" spans="1:2" ht="14.25" x14ac:dyDescent="0.2">
      <c r="A592" s="10"/>
      <c r="B592" s="8"/>
    </row>
    <row r="593" spans="1:2" ht="14.25" x14ac:dyDescent="0.2">
      <c r="A593" s="10"/>
      <c r="B593" s="8"/>
    </row>
    <row r="594" spans="1:2" ht="14.25" x14ac:dyDescent="0.2">
      <c r="A594" s="10"/>
      <c r="B594" s="8"/>
    </row>
    <row r="595" spans="1:2" ht="14.25" x14ac:dyDescent="0.2">
      <c r="A595" s="10"/>
      <c r="B595" s="8"/>
    </row>
    <row r="596" spans="1:2" ht="14.25" x14ac:dyDescent="0.2">
      <c r="A596" s="10"/>
      <c r="B596" s="8"/>
    </row>
    <row r="597" spans="1:2" ht="14.25" x14ac:dyDescent="0.2">
      <c r="A597" s="10"/>
      <c r="B597" s="8"/>
    </row>
    <row r="598" spans="1:2" ht="14.25" x14ac:dyDescent="0.2">
      <c r="A598" s="10"/>
      <c r="B598" s="8"/>
    </row>
    <row r="599" spans="1:2" ht="14.25" x14ac:dyDescent="0.2">
      <c r="A599" s="10"/>
      <c r="B599" s="8"/>
    </row>
    <row r="600" spans="1:2" ht="14.25" x14ac:dyDescent="0.2">
      <c r="A600" s="10"/>
      <c r="B600" s="8"/>
    </row>
    <row r="601" spans="1:2" ht="14.25" x14ac:dyDescent="0.2">
      <c r="A601" s="10"/>
      <c r="B601" s="8"/>
    </row>
    <row r="602" spans="1:2" ht="14.25" x14ac:dyDescent="0.2">
      <c r="A602" s="10"/>
      <c r="B602" s="8"/>
    </row>
    <row r="603" spans="1:2" ht="14.25" x14ac:dyDescent="0.2">
      <c r="A603" s="10"/>
      <c r="B603" s="8"/>
    </row>
    <row r="604" spans="1:2" ht="14.25" x14ac:dyDescent="0.2">
      <c r="A604" s="10"/>
      <c r="B604" s="8"/>
    </row>
    <row r="605" spans="1:2" ht="14.25" x14ac:dyDescent="0.2">
      <c r="A605" s="10"/>
      <c r="B605" s="8"/>
    </row>
    <row r="606" spans="1:2" ht="14.25" x14ac:dyDescent="0.2">
      <c r="A606" s="10"/>
      <c r="B606" s="8"/>
    </row>
    <row r="607" spans="1:2" ht="14.25" x14ac:dyDescent="0.2">
      <c r="A607" s="10"/>
      <c r="B607" s="8"/>
    </row>
    <row r="608" spans="1:2" ht="14.25" x14ac:dyDescent="0.2">
      <c r="A608" s="10"/>
      <c r="B608" s="8"/>
    </row>
    <row r="609" spans="1:2" ht="14.25" x14ac:dyDescent="0.2">
      <c r="A609" s="10"/>
      <c r="B609" s="8"/>
    </row>
    <row r="610" spans="1:2" ht="14.25" x14ac:dyDescent="0.2">
      <c r="A610" s="10"/>
      <c r="B610" s="8"/>
    </row>
    <row r="611" spans="1:2" ht="14.25" x14ac:dyDescent="0.2">
      <c r="A611" s="10"/>
      <c r="B611" s="8"/>
    </row>
    <row r="612" spans="1:2" ht="14.25" x14ac:dyDescent="0.2">
      <c r="A612" s="10"/>
      <c r="B612" s="8"/>
    </row>
    <row r="613" spans="1:2" ht="14.25" x14ac:dyDescent="0.2">
      <c r="A613" s="10"/>
      <c r="B613" s="8"/>
    </row>
    <row r="614" spans="1:2" ht="14.25" x14ac:dyDescent="0.2">
      <c r="A614" s="10"/>
      <c r="B614" s="8"/>
    </row>
    <row r="615" spans="1:2" ht="14.25" x14ac:dyDescent="0.2">
      <c r="A615" s="10"/>
      <c r="B615" s="8"/>
    </row>
    <row r="616" spans="1:2" ht="14.25" x14ac:dyDescent="0.2">
      <c r="A616" s="10"/>
      <c r="B616" s="8"/>
    </row>
    <row r="617" spans="1:2" ht="14.25" x14ac:dyDescent="0.2">
      <c r="A617" s="10"/>
      <c r="B617" s="8"/>
    </row>
    <row r="618" spans="1:2" ht="14.25" x14ac:dyDescent="0.2">
      <c r="A618" s="10"/>
      <c r="B618" s="8"/>
    </row>
    <row r="619" spans="1:2" ht="14.25" x14ac:dyDescent="0.2">
      <c r="A619" s="10"/>
      <c r="B619" s="8"/>
    </row>
    <row r="620" spans="1:2" ht="14.25" x14ac:dyDescent="0.2">
      <c r="A620" s="10"/>
      <c r="B620" s="8"/>
    </row>
    <row r="621" spans="1:2" ht="14.25" x14ac:dyDescent="0.2">
      <c r="A621" s="10"/>
      <c r="B621" s="8"/>
    </row>
    <row r="622" spans="1:2" ht="14.25" x14ac:dyDescent="0.2">
      <c r="A622" s="10"/>
      <c r="B622" s="8"/>
    </row>
    <row r="623" spans="1:2" ht="14.25" x14ac:dyDescent="0.2">
      <c r="A623" s="10"/>
      <c r="B623" s="8"/>
    </row>
    <row r="624" spans="1:2" ht="14.25" x14ac:dyDescent="0.2">
      <c r="A624" s="10"/>
      <c r="B624" s="8"/>
    </row>
    <row r="625" spans="1:2" ht="14.25" x14ac:dyDescent="0.2">
      <c r="A625" s="10"/>
      <c r="B625" s="8"/>
    </row>
    <row r="626" spans="1:2" ht="14.25" x14ac:dyDescent="0.2">
      <c r="A626" s="10"/>
      <c r="B626" s="8"/>
    </row>
    <row r="627" spans="1:2" ht="14.25" x14ac:dyDescent="0.2">
      <c r="A627" s="10"/>
      <c r="B627" s="8"/>
    </row>
    <row r="628" spans="1:2" ht="14.25" x14ac:dyDescent="0.2">
      <c r="A628" s="10"/>
      <c r="B628" s="8"/>
    </row>
    <row r="629" spans="1:2" ht="14.25" x14ac:dyDescent="0.2">
      <c r="A629" s="10"/>
      <c r="B629" s="8"/>
    </row>
    <row r="630" spans="1:2" ht="14.25" x14ac:dyDescent="0.2">
      <c r="A630" s="10"/>
      <c r="B630" s="8"/>
    </row>
    <row r="631" spans="1:2" ht="14.25" x14ac:dyDescent="0.2">
      <c r="A631" s="10"/>
      <c r="B631" s="8"/>
    </row>
    <row r="632" spans="1:2" ht="14.25" x14ac:dyDescent="0.2">
      <c r="A632" s="10"/>
      <c r="B632" s="8"/>
    </row>
    <row r="633" spans="1:2" ht="14.25" x14ac:dyDescent="0.2">
      <c r="A633" s="10"/>
      <c r="B633" s="8"/>
    </row>
    <row r="634" spans="1:2" ht="14.25" x14ac:dyDescent="0.2">
      <c r="A634" s="10"/>
      <c r="B634" s="8"/>
    </row>
    <row r="635" spans="1:2" ht="14.25" x14ac:dyDescent="0.2">
      <c r="A635" s="10"/>
      <c r="B635" s="8"/>
    </row>
    <row r="636" spans="1:2" ht="14.25" x14ac:dyDescent="0.2">
      <c r="A636" s="10"/>
      <c r="B636" s="8"/>
    </row>
    <row r="637" spans="1:2" ht="14.25" x14ac:dyDescent="0.2">
      <c r="A637" s="10"/>
      <c r="B637" s="8"/>
    </row>
    <row r="638" spans="1:2" ht="14.25" x14ac:dyDescent="0.2">
      <c r="A638" s="10"/>
      <c r="B638" s="8"/>
    </row>
    <row r="639" spans="1:2" ht="14.25" x14ac:dyDescent="0.2">
      <c r="A639" s="10"/>
      <c r="B639" s="8"/>
    </row>
    <row r="640" spans="1:2" ht="14.25" x14ac:dyDescent="0.2">
      <c r="A640" s="10"/>
      <c r="B640" s="8"/>
    </row>
    <row r="641" spans="1:2" ht="14.25" x14ac:dyDescent="0.2">
      <c r="A641" s="10"/>
      <c r="B641" s="8"/>
    </row>
    <row r="642" spans="1:2" ht="14.25" x14ac:dyDescent="0.2">
      <c r="A642" s="10"/>
      <c r="B642" s="8"/>
    </row>
    <row r="643" spans="1:2" ht="14.25" x14ac:dyDescent="0.2">
      <c r="A643" s="10"/>
      <c r="B643" s="8"/>
    </row>
    <row r="644" spans="1:2" ht="14.25" x14ac:dyDescent="0.2">
      <c r="A644" s="10"/>
      <c r="B644" s="8"/>
    </row>
    <row r="645" spans="1:2" ht="14.25" x14ac:dyDescent="0.2">
      <c r="A645" s="10"/>
      <c r="B645" s="8"/>
    </row>
    <row r="646" spans="1:2" ht="14.25" x14ac:dyDescent="0.2">
      <c r="A646" s="10"/>
      <c r="B646" s="8"/>
    </row>
    <row r="647" spans="1:2" ht="14.25" x14ac:dyDescent="0.2">
      <c r="A647" s="10"/>
      <c r="B647" s="8"/>
    </row>
    <row r="648" spans="1:2" ht="14.25" x14ac:dyDescent="0.2">
      <c r="A648" s="10"/>
      <c r="B648" s="8"/>
    </row>
    <row r="649" spans="1:2" ht="14.25" x14ac:dyDescent="0.2">
      <c r="A649" s="10"/>
      <c r="B649" s="8"/>
    </row>
    <row r="650" spans="1:2" ht="14.25" x14ac:dyDescent="0.2">
      <c r="A650" s="10"/>
      <c r="B650" s="8"/>
    </row>
    <row r="651" spans="1:2" ht="14.25" x14ac:dyDescent="0.2">
      <c r="A651" s="10"/>
      <c r="B651" s="8"/>
    </row>
    <row r="652" spans="1:2" ht="14.25" x14ac:dyDescent="0.2">
      <c r="A652" s="10"/>
      <c r="B652" s="8"/>
    </row>
    <row r="653" spans="1:2" ht="14.25" x14ac:dyDescent="0.2">
      <c r="A653" s="10"/>
      <c r="B653" s="8"/>
    </row>
    <row r="654" spans="1:2" ht="14.25" x14ac:dyDescent="0.2">
      <c r="A654" s="10"/>
      <c r="B654" s="8"/>
    </row>
    <row r="655" spans="1:2" ht="14.25" x14ac:dyDescent="0.2">
      <c r="A655" s="10"/>
      <c r="B655" s="8"/>
    </row>
    <row r="656" spans="1:2" ht="14.25" x14ac:dyDescent="0.2">
      <c r="A656" s="10"/>
      <c r="B656" s="8"/>
    </row>
    <row r="657" spans="1:2" ht="14.25" x14ac:dyDescent="0.2">
      <c r="A657" s="10"/>
      <c r="B657" s="8"/>
    </row>
    <row r="658" spans="1:2" ht="14.25" x14ac:dyDescent="0.2">
      <c r="A658" s="10"/>
      <c r="B658" s="8"/>
    </row>
    <row r="659" spans="1:2" ht="14.25" x14ac:dyDescent="0.2">
      <c r="A659" s="10"/>
      <c r="B659" s="8"/>
    </row>
    <row r="660" spans="1:2" ht="14.25" x14ac:dyDescent="0.2">
      <c r="A660" s="10"/>
      <c r="B660" s="8"/>
    </row>
    <row r="661" spans="1:2" ht="14.25" x14ac:dyDescent="0.2">
      <c r="A661" s="10"/>
      <c r="B661" s="8"/>
    </row>
    <row r="662" spans="1:2" ht="14.25" x14ac:dyDescent="0.2">
      <c r="A662" s="10"/>
      <c r="B662" s="8"/>
    </row>
    <row r="663" spans="1:2" ht="14.25" x14ac:dyDescent="0.2">
      <c r="A663" s="10"/>
      <c r="B663" s="8"/>
    </row>
    <row r="664" spans="1:2" ht="14.25" x14ac:dyDescent="0.2">
      <c r="A664" s="10"/>
      <c r="B664" s="8"/>
    </row>
    <row r="665" spans="1:2" ht="14.25" x14ac:dyDescent="0.2">
      <c r="A665" s="10"/>
      <c r="B665" s="8"/>
    </row>
    <row r="666" spans="1:2" ht="14.25" x14ac:dyDescent="0.2">
      <c r="A666" s="10"/>
      <c r="B666" s="8"/>
    </row>
    <row r="667" spans="1:2" ht="14.25" x14ac:dyDescent="0.2">
      <c r="A667" s="10"/>
      <c r="B667" s="8"/>
    </row>
    <row r="668" spans="1:2" ht="14.25" x14ac:dyDescent="0.2">
      <c r="A668" s="10"/>
      <c r="B668" s="8"/>
    </row>
    <row r="669" spans="1:2" ht="14.25" x14ac:dyDescent="0.2">
      <c r="A669" s="10"/>
      <c r="B669" s="8"/>
    </row>
    <row r="670" spans="1:2" ht="14.25" x14ac:dyDescent="0.2">
      <c r="A670" s="10"/>
      <c r="B670" s="8"/>
    </row>
    <row r="671" spans="1:2" ht="14.25" x14ac:dyDescent="0.2">
      <c r="A671" s="10"/>
      <c r="B671" s="8"/>
    </row>
    <row r="672" spans="1:2" ht="14.25" x14ac:dyDescent="0.2">
      <c r="A672" s="10"/>
      <c r="B672" s="8"/>
    </row>
    <row r="673" spans="1:2" ht="14.25" x14ac:dyDescent="0.2">
      <c r="A673" s="10"/>
      <c r="B673" s="8"/>
    </row>
    <row r="674" spans="1:2" ht="14.25" x14ac:dyDescent="0.2">
      <c r="A674" s="10"/>
      <c r="B674" s="8"/>
    </row>
    <row r="675" spans="1:2" ht="14.25" x14ac:dyDescent="0.2">
      <c r="A675" s="10"/>
      <c r="B675" s="8"/>
    </row>
    <row r="676" spans="1:2" ht="14.25" x14ac:dyDescent="0.2">
      <c r="A676" s="10"/>
      <c r="B676" s="8"/>
    </row>
    <row r="677" spans="1:2" ht="14.25" x14ac:dyDescent="0.2">
      <c r="A677" s="10"/>
      <c r="B677" s="8"/>
    </row>
    <row r="678" spans="1:2" ht="14.25" x14ac:dyDescent="0.2">
      <c r="A678" s="10"/>
      <c r="B678" s="8"/>
    </row>
    <row r="679" spans="1:2" ht="14.25" x14ac:dyDescent="0.2">
      <c r="A679" s="10"/>
      <c r="B679" s="8"/>
    </row>
    <row r="680" spans="1:2" ht="14.25" x14ac:dyDescent="0.2">
      <c r="A680" s="10"/>
      <c r="B680" s="8"/>
    </row>
    <row r="681" spans="1:2" ht="14.25" x14ac:dyDescent="0.2">
      <c r="A681" s="10"/>
      <c r="B681" s="8"/>
    </row>
    <row r="682" spans="1:2" ht="14.25" x14ac:dyDescent="0.2">
      <c r="A682" s="10"/>
      <c r="B682" s="8"/>
    </row>
    <row r="683" spans="1:2" ht="14.25" x14ac:dyDescent="0.2">
      <c r="A683" s="10"/>
      <c r="B683" s="8"/>
    </row>
    <row r="684" spans="1:2" ht="14.25" x14ac:dyDescent="0.2">
      <c r="A684" s="10"/>
      <c r="B684" s="8"/>
    </row>
    <row r="685" spans="1:2" ht="14.25" x14ac:dyDescent="0.2">
      <c r="A685" s="10"/>
      <c r="B685" s="8"/>
    </row>
    <row r="686" spans="1:2" ht="14.25" x14ac:dyDescent="0.2">
      <c r="A686" s="10"/>
      <c r="B686" s="8"/>
    </row>
    <row r="687" spans="1:2" ht="14.25" x14ac:dyDescent="0.2">
      <c r="A687" s="10"/>
      <c r="B687" s="8"/>
    </row>
    <row r="688" spans="1:2" ht="14.25" x14ac:dyDescent="0.2">
      <c r="A688" s="10"/>
      <c r="B688" s="8"/>
    </row>
    <row r="689" spans="1:2" ht="14.25" x14ac:dyDescent="0.2">
      <c r="A689" s="10"/>
      <c r="B689" s="8"/>
    </row>
    <row r="690" spans="1:2" ht="14.25" x14ac:dyDescent="0.2">
      <c r="A690" s="10"/>
      <c r="B690" s="8"/>
    </row>
    <row r="691" spans="1:2" ht="14.25" x14ac:dyDescent="0.2">
      <c r="A691" s="10"/>
      <c r="B691" s="8"/>
    </row>
    <row r="692" spans="1:2" ht="14.25" x14ac:dyDescent="0.2">
      <c r="A692" s="10"/>
      <c r="B692" s="8"/>
    </row>
    <row r="693" spans="1:2" ht="14.25" x14ac:dyDescent="0.2">
      <c r="A693" s="10"/>
      <c r="B693" s="8"/>
    </row>
    <row r="694" spans="1:2" ht="14.25" x14ac:dyDescent="0.2">
      <c r="A694" s="10"/>
      <c r="B694" s="8"/>
    </row>
    <row r="695" spans="1:2" ht="14.25" x14ac:dyDescent="0.2">
      <c r="A695" s="10"/>
      <c r="B695" s="8"/>
    </row>
    <row r="696" spans="1:2" ht="14.25" x14ac:dyDescent="0.2">
      <c r="A696" s="10"/>
      <c r="B696" s="8"/>
    </row>
    <row r="697" spans="1:2" ht="14.25" x14ac:dyDescent="0.2">
      <c r="A697" s="10"/>
      <c r="B697" s="8"/>
    </row>
    <row r="698" spans="1:2" ht="14.25" x14ac:dyDescent="0.2">
      <c r="A698" s="10"/>
      <c r="B698" s="8"/>
    </row>
    <row r="699" spans="1:2" ht="14.25" x14ac:dyDescent="0.2">
      <c r="A699" s="10"/>
      <c r="B699" s="8"/>
    </row>
    <row r="700" spans="1:2" ht="14.25" x14ac:dyDescent="0.2">
      <c r="A700" s="10"/>
      <c r="B700" s="8"/>
    </row>
    <row r="701" spans="1:2" ht="14.25" x14ac:dyDescent="0.2">
      <c r="A701" s="10"/>
      <c r="B701" s="8"/>
    </row>
    <row r="702" spans="1:2" ht="14.25" x14ac:dyDescent="0.2">
      <c r="A702" s="10"/>
      <c r="B702" s="8"/>
    </row>
    <row r="703" spans="1:2" ht="14.25" x14ac:dyDescent="0.2">
      <c r="A703" s="10"/>
      <c r="B703" s="8"/>
    </row>
    <row r="704" spans="1:2" ht="14.25" x14ac:dyDescent="0.2">
      <c r="A704" s="10"/>
      <c r="B704" s="8"/>
    </row>
    <row r="705" spans="1:2" ht="14.25" x14ac:dyDescent="0.2">
      <c r="A705" s="10"/>
      <c r="B705" s="8"/>
    </row>
    <row r="706" spans="1:2" ht="14.25" x14ac:dyDescent="0.2">
      <c r="A706" s="10"/>
      <c r="B706" s="8"/>
    </row>
    <row r="707" spans="1:2" ht="14.25" x14ac:dyDescent="0.2">
      <c r="A707" s="10"/>
      <c r="B707" s="8"/>
    </row>
    <row r="708" spans="1:2" ht="14.25" x14ac:dyDescent="0.2">
      <c r="A708" s="10"/>
      <c r="B708" s="8"/>
    </row>
    <row r="709" spans="1:2" ht="14.25" x14ac:dyDescent="0.2">
      <c r="A709" s="10"/>
      <c r="B709" s="8"/>
    </row>
    <row r="710" spans="1:2" ht="14.25" x14ac:dyDescent="0.2">
      <c r="A710" s="10"/>
      <c r="B710" s="8"/>
    </row>
    <row r="711" spans="1:2" ht="14.25" x14ac:dyDescent="0.2">
      <c r="A711" s="10"/>
      <c r="B711" s="8"/>
    </row>
    <row r="712" spans="1:2" ht="14.25" x14ac:dyDescent="0.2">
      <c r="A712" s="10"/>
      <c r="B712" s="8"/>
    </row>
    <row r="713" spans="1:2" ht="14.25" x14ac:dyDescent="0.2">
      <c r="A713" s="10"/>
      <c r="B713" s="8"/>
    </row>
    <row r="714" spans="1:2" ht="14.25" x14ac:dyDescent="0.2">
      <c r="A714" s="10"/>
      <c r="B714" s="8"/>
    </row>
    <row r="715" spans="1:2" ht="14.25" x14ac:dyDescent="0.2">
      <c r="A715" s="10"/>
      <c r="B715" s="8"/>
    </row>
    <row r="716" spans="1:2" ht="14.25" x14ac:dyDescent="0.2">
      <c r="A716" s="10"/>
      <c r="B716" s="8"/>
    </row>
    <row r="717" spans="1:2" ht="14.25" x14ac:dyDescent="0.2">
      <c r="A717" s="10"/>
      <c r="B717" s="8"/>
    </row>
    <row r="718" spans="1:2" ht="14.25" x14ac:dyDescent="0.2">
      <c r="A718" s="10"/>
      <c r="B718" s="8"/>
    </row>
    <row r="719" spans="1:2" ht="14.25" x14ac:dyDescent="0.2">
      <c r="A719" s="10"/>
      <c r="B719" s="8"/>
    </row>
    <row r="720" spans="1:2" ht="14.25" x14ac:dyDescent="0.2">
      <c r="A720" s="10"/>
      <c r="B720" s="8"/>
    </row>
    <row r="721" spans="1:2" ht="14.25" x14ac:dyDescent="0.2">
      <c r="A721" s="10"/>
      <c r="B721" s="8"/>
    </row>
    <row r="722" spans="1:2" ht="14.25" x14ac:dyDescent="0.2">
      <c r="A722" s="10"/>
      <c r="B722" s="8"/>
    </row>
    <row r="723" spans="1:2" ht="14.25" x14ac:dyDescent="0.2">
      <c r="A723" s="10"/>
      <c r="B723" s="8"/>
    </row>
    <row r="724" spans="1:2" ht="14.25" x14ac:dyDescent="0.2">
      <c r="A724" s="10"/>
      <c r="B724" s="8"/>
    </row>
    <row r="725" spans="1:2" ht="14.25" x14ac:dyDescent="0.2">
      <c r="A725" s="10"/>
      <c r="B725" s="8"/>
    </row>
    <row r="726" spans="1:2" ht="14.25" x14ac:dyDescent="0.2">
      <c r="A726" s="10"/>
      <c r="B726" s="8"/>
    </row>
    <row r="727" spans="1:2" ht="14.25" x14ac:dyDescent="0.2">
      <c r="A727" s="10"/>
      <c r="B727" s="8"/>
    </row>
    <row r="728" spans="1:2" ht="14.25" x14ac:dyDescent="0.2">
      <c r="A728" s="10"/>
      <c r="B728" s="8"/>
    </row>
    <row r="729" spans="1:2" ht="14.25" x14ac:dyDescent="0.2">
      <c r="A729" s="10"/>
      <c r="B729" s="8"/>
    </row>
    <row r="730" spans="1:2" ht="14.25" x14ac:dyDescent="0.2">
      <c r="A730" s="10"/>
      <c r="B730" s="8"/>
    </row>
    <row r="731" spans="1:2" ht="14.25" x14ac:dyDescent="0.2">
      <c r="A731" s="10"/>
      <c r="B731" s="8"/>
    </row>
    <row r="732" spans="1:2" ht="14.25" x14ac:dyDescent="0.2">
      <c r="A732" s="10"/>
      <c r="B732" s="8"/>
    </row>
    <row r="733" spans="1:2" ht="14.25" x14ac:dyDescent="0.2">
      <c r="A733" s="10"/>
      <c r="B733" s="8"/>
    </row>
    <row r="734" spans="1:2" ht="14.25" x14ac:dyDescent="0.2">
      <c r="A734" s="10"/>
      <c r="B734" s="8"/>
    </row>
    <row r="735" spans="1:2" ht="14.25" x14ac:dyDescent="0.2">
      <c r="A735" s="10"/>
      <c r="B735" s="8"/>
    </row>
    <row r="736" spans="1:2" ht="14.25" x14ac:dyDescent="0.2">
      <c r="A736" s="10"/>
      <c r="B736" s="8"/>
    </row>
    <row r="737" spans="1:2" ht="14.25" x14ac:dyDescent="0.2">
      <c r="A737" s="10"/>
      <c r="B737" s="8"/>
    </row>
    <row r="738" spans="1:2" ht="14.25" x14ac:dyDescent="0.2">
      <c r="A738" s="10"/>
      <c r="B738" s="8"/>
    </row>
    <row r="739" spans="1:2" ht="14.25" x14ac:dyDescent="0.2">
      <c r="A739" s="10"/>
      <c r="B739" s="8"/>
    </row>
    <row r="740" spans="1:2" ht="14.25" x14ac:dyDescent="0.2">
      <c r="A740" s="10"/>
      <c r="B740" s="8"/>
    </row>
    <row r="741" spans="1:2" ht="14.25" x14ac:dyDescent="0.2">
      <c r="A741" s="10"/>
      <c r="B741" s="8"/>
    </row>
    <row r="742" spans="1:2" ht="14.25" x14ac:dyDescent="0.2">
      <c r="A742" s="10"/>
      <c r="B742" s="8"/>
    </row>
    <row r="743" spans="1:2" ht="14.25" x14ac:dyDescent="0.2">
      <c r="A743" s="10"/>
      <c r="B743" s="8"/>
    </row>
    <row r="744" spans="1:2" ht="14.25" x14ac:dyDescent="0.2">
      <c r="A744" s="10"/>
      <c r="B744" s="8"/>
    </row>
    <row r="745" spans="1:2" ht="14.25" x14ac:dyDescent="0.2">
      <c r="A745" s="10"/>
      <c r="B745" s="8"/>
    </row>
    <row r="746" spans="1:2" ht="14.25" x14ac:dyDescent="0.2">
      <c r="A746" s="10"/>
      <c r="B746" s="8"/>
    </row>
    <row r="747" spans="1:2" ht="14.25" x14ac:dyDescent="0.2">
      <c r="A747" s="10"/>
      <c r="B747" s="8"/>
    </row>
    <row r="748" spans="1:2" ht="14.25" x14ac:dyDescent="0.2">
      <c r="A748" s="10"/>
      <c r="B748" s="8"/>
    </row>
    <row r="749" spans="1:2" ht="14.25" x14ac:dyDescent="0.2">
      <c r="A749" s="10"/>
      <c r="B749" s="8"/>
    </row>
    <row r="750" spans="1:2" ht="14.25" x14ac:dyDescent="0.2">
      <c r="A750" s="10"/>
      <c r="B750" s="8"/>
    </row>
    <row r="751" spans="1:2" ht="14.25" x14ac:dyDescent="0.2">
      <c r="A751" s="10"/>
      <c r="B751" s="8"/>
    </row>
    <row r="752" spans="1:2" ht="14.25" x14ac:dyDescent="0.2">
      <c r="A752" s="10"/>
      <c r="B752" s="8"/>
    </row>
    <row r="753" spans="1:2" ht="14.25" x14ac:dyDescent="0.2">
      <c r="A753" s="10"/>
      <c r="B753" s="8"/>
    </row>
    <row r="754" spans="1:2" ht="14.25" x14ac:dyDescent="0.2">
      <c r="A754" s="10"/>
      <c r="B754" s="8"/>
    </row>
    <row r="755" spans="1:2" ht="14.25" x14ac:dyDescent="0.2">
      <c r="A755" s="10"/>
      <c r="B755" s="8"/>
    </row>
    <row r="756" spans="1:2" ht="14.25" x14ac:dyDescent="0.2">
      <c r="A756" s="10"/>
      <c r="B756" s="8"/>
    </row>
    <row r="757" spans="1:2" ht="14.25" x14ac:dyDescent="0.2">
      <c r="A757" s="10"/>
      <c r="B757" s="8"/>
    </row>
    <row r="758" spans="1:2" ht="14.25" x14ac:dyDescent="0.2">
      <c r="A758" s="10"/>
      <c r="B758" s="8"/>
    </row>
    <row r="759" spans="1:2" ht="14.25" x14ac:dyDescent="0.2">
      <c r="A759" s="10"/>
      <c r="B759" s="8"/>
    </row>
    <row r="760" spans="1:2" ht="14.25" x14ac:dyDescent="0.2">
      <c r="A760" s="10"/>
      <c r="B760" s="8"/>
    </row>
    <row r="761" spans="1:2" ht="14.25" x14ac:dyDescent="0.2">
      <c r="A761" s="10"/>
      <c r="B761" s="8"/>
    </row>
    <row r="762" spans="1:2" ht="14.25" x14ac:dyDescent="0.2">
      <c r="A762" s="10"/>
      <c r="B762" s="8"/>
    </row>
    <row r="763" spans="1:2" ht="14.25" x14ac:dyDescent="0.2">
      <c r="A763" s="10"/>
      <c r="B763" s="8"/>
    </row>
    <row r="764" spans="1:2" ht="14.25" x14ac:dyDescent="0.2">
      <c r="A764" s="10"/>
      <c r="B764" s="8"/>
    </row>
    <row r="765" spans="1:2" ht="14.25" x14ac:dyDescent="0.2">
      <c r="A765" s="10"/>
      <c r="B765" s="8"/>
    </row>
    <row r="766" spans="1:2" ht="14.25" x14ac:dyDescent="0.2">
      <c r="A766" s="10"/>
      <c r="B766" s="8"/>
    </row>
    <row r="767" spans="1:2" ht="14.25" x14ac:dyDescent="0.2">
      <c r="A767" s="10"/>
      <c r="B767" s="8"/>
    </row>
    <row r="768" spans="1:2" ht="14.25" x14ac:dyDescent="0.2">
      <c r="A768" s="10"/>
      <c r="B768" s="8"/>
    </row>
    <row r="769" spans="1:2" ht="14.25" x14ac:dyDescent="0.2">
      <c r="A769" s="10"/>
      <c r="B769" s="8"/>
    </row>
    <row r="770" spans="1:2" ht="14.25" x14ac:dyDescent="0.2">
      <c r="A770" s="10"/>
      <c r="B770" s="8"/>
    </row>
    <row r="771" spans="1:2" ht="14.25" x14ac:dyDescent="0.2">
      <c r="A771" s="10"/>
      <c r="B771" s="8"/>
    </row>
    <row r="772" spans="1:2" ht="14.25" x14ac:dyDescent="0.2">
      <c r="A772" s="10"/>
      <c r="B772" s="8"/>
    </row>
    <row r="773" spans="1:2" ht="14.25" x14ac:dyDescent="0.2">
      <c r="A773" s="10"/>
      <c r="B773" s="8"/>
    </row>
    <row r="774" spans="1:2" ht="14.25" x14ac:dyDescent="0.2">
      <c r="A774" s="10"/>
      <c r="B774" s="8"/>
    </row>
    <row r="775" spans="1:2" ht="14.25" x14ac:dyDescent="0.2">
      <c r="A775" s="10"/>
      <c r="B775" s="8"/>
    </row>
    <row r="776" spans="1:2" ht="14.25" x14ac:dyDescent="0.2">
      <c r="A776" s="10"/>
      <c r="B776" s="8"/>
    </row>
    <row r="777" spans="1:2" ht="14.25" x14ac:dyDescent="0.2">
      <c r="A777" s="10"/>
      <c r="B777" s="8"/>
    </row>
    <row r="778" spans="1:2" ht="14.25" x14ac:dyDescent="0.2">
      <c r="A778" s="10"/>
      <c r="B778" s="8"/>
    </row>
    <row r="779" spans="1:2" ht="14.25" x14ac:dyDescent="0.2">
      <c r="A779" s="10"/>
      <c r="B779" s="8"/>
    </row>
    <row r="780" spans="1:2" ht="14.25" x14ac:dyDescent="0.2">
      <c r="A780" s="10"/>
      <c r="B780" s="8"/>
    </row>
    <row r="781" spans="1:2" ht="14.25" x14ac:dyDescent="0.2">
      <c r="A781" s="10"/>
      <c r="B781" s="8"/>
    </row>
    <row r="782" spans="1:2" ht="14.25" x14ac:dyDescent="0.2">
      <c r="A782" s="10"/>
      <c r="B782" s="8"/>
    </row>
    <row r="783" spans="1:2" ht="14.25" x14ac:dyDescent="0.2">
      <c r="A783" s="10"/>
      <c r="B783" s="8"/>
    </row>
    <row r="784" spans="1:2" ht="14.25" x14ac:dyDescent="0.2">
      <c r="A784" s="10"/>
      <c r="B784" s="8"/>
    </row>
    <row r="785" spans="1:2" ht="14.25" x14ac:dyDescent="0.2">
      <c r="A785" s="10"/>
      <c r="B785" s="8"/>
    </row>
    <row r="786" spans="1:2" ht="14.25" x14ac:dyDescent="0.2">
      <c r="A786" s="10"/>
      <c r="B786" s="8"/>
    </row>
    <row r="787" spans="1:2" ht="14.25" x14ac:dyDescent="0.2">
      <c r="A787" s="10"/>
      <c r="B787" s="8"/>
    </row>
    <row r="788" spans="1:2" ht="14.25" x14ac:dyDescent="0.2">
      <c r="A788" s="10"/>
      <c r="B788" s="8"/>
    </row>
    <row r="789" spans="1:2" ht="14.25" x14ac:dyDescent="0.2">
      <c r="A789" s="10"/>
      <c r="B789" s="8"/>
    </row>
    <row r="790" spans="1:2" ht="14.25" x14ac:dyDescent="0.2">
      <c r="A790" s="10"/>
      <c r="B790" s="8"/>
    </row>
    <row r="791" spans="1:2" ht="14.25" x14ac:dyDescent="0.2">
      <c r="A791" s="10"/>
      <c r="B791" s="8"/>
    </row>
    <row r="792" spans="1:2" ht="14.25" x14ac:dyDescent="0.2">
      <c r="A792" s="10"/>
      <c r="B792" s="8"/>
    </row>
    <row r="793" spans="1:2" ht="14.25" x14ac:dyDescent="0.2">
      <c r="A793" s="10"/>
      <c r="B793" s="8"/>
    </row>
    <row r="794" spans="1:2" ht="14.25" x14ac:dyDescent="0.2">
      <c r="A794" s="10"/>
      <c r="B794" s="8"/>
    </row>
    <row r="795" spans="1:2" ht="14.25" x14ac:dyDescent="0.2">
      <c r="A795" s="10"/>
      <c r="B795" s="8"/>
    </row>
    <row r="796" spans="1:2" ht="14.25" x14ac:dyDescent="0.2">
      <c r="A796" s="10"/>
      <c r="B796" s="8"/>
    </row>
    <row r="797" spans="1:2" ht="14.25" x14ac:dyDescent="0.2">
      <c r="A797" s="10"/>
      <c r="B797" s="8"/>
    </row>
    <row r="798" spans="1:2" ht="14.25" x14ac:dyDescent="0.2">
      <c r="A798" s="10"/>
      <c r="B798" s="8"/>
    </row>
    <row r="799" spans="1:2" ht="14.25" x14ac:dyDescent="0.2">
      <c r="A799" s="10"/>
      <c r="B799" s="8"/>
    </row>
    <row r="800" spans="1:2" ht="14.25" x14ac:dyDescent="0.2">
      <c r="A800" s="10"/>
      <c r="B800" s="8"/>
    </row>
    <row r="801" spans="1:2" ht="14.25" x14ac:dyDescent="0.2">
      <c r="A801" s="10"/>
      <c r="B801" s="8"/>
    </row>
    <row r="802" spans="1:2" ht="14.25" x14ac:dyDescent="0.2">
      <c r="A802" s="10"/>
      <c r="B802" s="8"/>
    </row>
    <row r="803" spans="1:2" ht="14.25" x14ac:dyDescent="0.2">
      <c r="A803" s="10"/>
      <c r="B803" s="8"/>
    </row>
    <row r="804" spans="1:2" ht="14.25" x14ac:dyDescent="0.2">
      <c r="A804" s="10"/>
      <c r="B804" s="8"/>
    </row>
    <row r="805" spans="1:2" ht="14.25" x14ac:dyDescent="0.2">
      <c r="A805" s="10"/>
      <c r="B805" s="8"/>
    </row>
    <row r="806" spans="1:2" ht="14.25" x14ac:dyDescent="0.2">
      <c r="A806" s="10"/>
      <c r="B806" s="8"/>
    </row>
    <row r="807" spans="1:2" ht="14.25" x14ac:dyDescent="0.2">
      <c r="A807" s="10"/>
      <c r="B807" s="8"/>
    </row>
    <row r="808" spans="1:2" ht="14.25" x14ac:dyDescent="0.2">
      <c r="A808" s="10"/>
      <c r="B808" s="8"/>
    </row>
    <row r="809" spans="1:2" ht="14.25" x14ac:dyDescent="0.2">
      <c r="A809" s="10"/>
      <c r="B809" s="8"/>
    </row>
    <row r="810" spans="1:2" ht="14.25" x14ac:dyDescent="0.2">
      <c r="A810" s="10"/>
      <c r="B810" s="8"/>
    </row>
    <row r="811" spans="1:2" ht="14.25" x14ac:dyDescent="0.2">
      <c r="A811" s="10"/>
      <c r="B811" s="8"/>
    </row>
    <row r="812" spans="1:2" ht="14.25" x14ac:dyDescent="0.2">
      <c r="A812" s="10"/>
      <c r="B812" s="8"/>
    </row>
    <row r="813" spans="1:2" ht="14.25" x14ac:dyDescent="0.2">
      <c r="A813" s="10"/>
      <c r="B813" s="8"/>
    </row>
    <row r="814" spans="1:2" ht="14.25" x14ac:dyDescent="0.2">
      <c r="A814" s="10"/>
      <c r="B814" s="8"/>
    </row>
    <row r="815" spans="1:2" ht="14.25" x14ac:dyDescent="0.2">
      <c r="A815" s="10"/>
      <c r="B815" s="8"/>
    </row>
    <row r="816" spans="1:2" ht="14.25" x14ac:dyDescent="0.2">
      <c r="A816" s="10"/>
      <c r="B816" s="8"/>
    </row>
    <row r="817" spans="1:2" ht="14.25" x14ac:dyDescent="0.2">
      <c r="A817" s="10"/>
      <c r="B817" s="8"/>
    </row>
    <row r="818" spans="1:2" ht="14.25" x14ac:dyDescent="0.2">
      <c r="A818" s="10"/>
      <c r="B818" s="8"/>
    </row>
    <row r="819" spans="1:2" ht="14.25" x14ac:dyDescent="0.2">
      <c r="A819" s="10"/>
      <c r="B819" s="8"/>
    </row>
    <row r="820" spans="1:2" ht="14.25" x14ac:dyDescent="0.2">
      <c r="A820" s="10"/>
      <c r="B820" s="8"/>
    </row>
    <row r="821" spans="1:2" ht="14.25" x14ac:dyDescent="0.2">
      <c r="A821" s="10"/>
      <c r="B821" s="8"/>
    </row>
    <row r="822" spans="1:2" ht="14.25" x14ac:dyDescent="0.2">
      <c r="A822" s="10"/>
      <c r="B822" s="8"/>
    </row>
    <row r="823" spans="1:2" ht="14.25" x14ac:dyDescent="0.2">
      <c r="A823" s="10"/>
      <c r="B823" s="8"/>
    </row>
    <row r="824" spans="1:2" ht="14.25" x14ac:dyDescent="0.2">
      <c r="A824" s="10"/>
      <c r="B824" s="8"/>
    </row>
    <row r="825" spans="1:2" ht="14.25" x14ac:dyDescent="0.2">
      <c r="A825" s="10"/>
      <c r="B825" s="8"/>
    </row>
    <row r="826" spans="1:2" ht="14.25" x14ac:dyDescent="0.2">
      <c r="A826" s="10"/>
      <c r="B826" s="8"/>
    </row>
    <row r="827" spans="1:2" ht="14.25" x14ac:dyDescent="0.2">
      <c r="A827" s="10"/>
      <c r="B827" s="8"/>
    </row>
    <row r="828" spans="1:2" ht="14.25" x14ac:dyDescent="0.2">
      <c r="A828" s="10"/>
      <c r="B828" s="8"/>
    </row>
    <row r="829" spans="1:2" ht="14.25" x14ac:dyDescent="0.2">
      <c r="A829" s="10"/>
      <c r="B829" s="8"/>
    </row>
    <row r="830" spans="1:2" ht="14.25" x14ac:dyDescent="0.2">
      <c r="A830" s="10"/>
      <c r="B830" s="8"/>
    </row>
    <row r="831" spans="1:2" ht="14.25" x14ac:dyDescent="0.2">
      <c r="A831" s="10"/>
      <c r="B831" s="8"/>
    </row>
    <row r="832" spans="1:2" ht="14.25" x14ac:dyDescent="0.2">
      <c r="A832" s="10"/>
      <c r="B832" s="8"/>
    </row>
    <row r="833" spans="1:2" ht="14.25" x14ac:dyDescent="0.2">
      <c r="A833" s="10"/>
      <c r="B833" s="8"/>
    </row>
    <row r="834" spans="1:2" ht="14.25" x14ac:dyDescent="0.2">
      <c r="A834" s="10"/>
      <c r="B834" s="8"/>
    </row>
    <row r="835" spans="1:2" ht="14.25" x14ac:dyDescent="0.2">
      <c r="A835" s="10"/>
      <c r="B835" s="8"/>
    </row>
    <row r="836" spans="1:2" ht="14.25" x14ac:dyDescent="0.2">
      <c r="A836" s="10"/>
      <c r="B836" s="8"/>
    </row>
    <row r="837" spans="1:2" ht="14.25" x14ac:dyDescent="0.2">
      <c r="A837" s="10"/>
      <c r="B837" s="8"/>
    </row>
    <row r="838" spans="1:2" ht="14.25" x14ac:dyDescent="0.2">
      <c r="A838" s="10"/>
      <c r="B838" s="8"/>
    </row>
    <row r="839" spans="1:2" ht="14.25" x14ac:dyDescent="0.2">
      <c r="A839" s="10"/>
      <c r="B839" s="8"/>
    </row>
    <row r="840" spans="1:2" ht="14.25" x14ac:dyDescent="0.2">
      <c r="A840" s="10"/>
      <c r="B840" s="8"/>
    </row>
    <row r="841" spans="1:2" ht="14.25" x14ac:dyDescent="0.2">
      <c r="A841" s="10"/>
      <c r="B841" s="8"/>
    </row>
    <row r="842" spans="1:2" ht="14.25" x14ac:dyDescent="0.2">
      <c r="A842" s="10"/>
      <c r="B842" s="8"/>
    </row>
    <row r="843" spans="1:2" ht="14.25" x14ac:dyDescent="0.2">
      <c r="A843" s="10"/>
      <c r="B843" s="8"/>
    </row>
    <row r="844" spans="1:2" ht="14.25" x14ac:dyDescent="0.2">
      <c r="A844" s="10"/>
      <c r="B844" s="8"/>
    </row>
    <row r="845" spans="1:2" ht="14.25" x14ac:dyDescent="0.2">
      <c r="A845" s="10"/>
      <c r="B845" s="8"/>
    </row>
    <row r="846" spans="1:2" ht="14.25" x14ac:dyDescent="0.2">
      <c r="A846" s="10"/>
      <c r="B846" s="8"/>
    </row>
    <row r="847" spans="1:2" ht="14.25" x14ac:dyDescent="0.2">
      <c r="A847" s="10"/>
      <c r="B847" s="8"/>
    </row>
    <row r="848" spans="1:2" ht="14.25" x14ac:dyDescent="0.2">
      <c r="A848" s="10"/>
      <c r="B848" s="8"/>
    </row>
    <row r="849" spans="1:2" ht="14.25" x14ac:dyDescent="0.2">
      <c r="A849" s="10"/>
      <c r="B849" s="8"/>
    </row>
    <row r="850" spans="1:2" ht="14.25" x14ac:dyDescent="0.2">
      <c r="A850" s="10"/>
      <c r="B850" s="8"/>
    </row>
    <row r="851" spans="1:2" ht="14.25" x14ac:dyDescent="0.2">
      <c r="A851" s="10"/>
      <c r="B851" s="8"/>
    </row>
    <row r="852" spans="1:2" ht="14.25" x14ac:dyDescent="0.2">
      <c r="A852" s="10"/>
      <c r="B852" s="8"/>
    </row>
    <row r="853" spans="1:2" ht="14.25" x14ac:dyDescent="0.2">
      <c r="A853" s="10"/>
      <c r="B853" s="8"/>
    </row>
    <row r="854" spans="1:2" ht="14.25" x14ac:dyDescent="0.2">
      <c r="A854" s="10"/>
      <c r="B854" s="8"/>
    </row>
    <row r="855" spans="1:2" ht="14.25" x14ac:dyDescent="0.2">
      <c r="A855" s="10"/>
      <c r="B855" s="8"/>
    </row>
    <row r="856" spans="1:2" ht="14.25" x14ac:dyDescent="0.2">
      <c r="A856" s="10"/>
      <c r="B856" s="8"/>
    </row>
    <row r="857" spans="1:2" ht="14.25" x14ac:dyDescent="0.2">
      <c r="A857" s="10"/>
      <c r="B857" s="8"/>
    </row>
    <row r="858" spans="1:2" ht="14.25" x14ac:dyDescent="0.2">
      <c r="A858" s="10"/>
      <c r="B858" s="8"/>
    </row>
    <row r="859" spans="1:2" ht="14.25" x14ac:dyDescent="0.2">
      <c r="A859" s="10"/>
      <c r="B859" s="8"/>
    </row>
    <row r="860" spans="1:2" ht="14.25" x14ac:dyDescent="0.2">
      <c r="A860" s="10"/>
      <c r="B860" s="8"/>
    </row>
    <row r="861" spans="1:2" ht="14.25" x14ac:dyDescent="0.2">
      <c r="A861" s="10"/>
      <c r="B861" s="8"/>
    </row>
    <row r="862" spans="1:2" ht="14.25" x14ac:dyDescent="0.2">
      <c r="A862" s="10"/>
      <c r="B862" s="8"/>
    </row>
    <row r="863" spans="1:2" ht="14.25" x14ac:dyDescent="0.2">
      <c r="A863" s="10"/>
      <c r="B863" s="8"/>
    </row>
    <row r="864" spans="1:2" ht="14.25" x14ac:dyDescent="0.2">
      <c r="A864" s="10"/>
      <c r="B864" s="8"/>
    </row>
    <row r="865" spans="1:2" ht="14.25" x14ac:dyDescent="0.2">
      <c r="A865" s="10"/>
      <c r="B865" s="8"/>
    </row>
    <row r="866" spans="1:2" ht="14.25" x14ac:dyDescent="0.2">
      <c r="A866" s="10"/>
      <c r="B866" s="8"/>
    </row>
    <row r="867" spans="1:2" ht="14.25" x14ac:dyDescent="0.2">
      <c r="A867" s="10"/>
      <c r="B867" s="8"/>
    </row>
    <row r="868" spans="1:2" ht="14.25" x14ac:dyDescent="0.2">
      <c r="A868" s="10"/>
      <c r="B868" s="8"/>
    </row>
    <row r="869" spans="1:2" ht="14.25" x14ac:dyDescent="0.2">
      <c r="A869" s="10"/>
      <c r="B869" s="8"/>
    </row>
    <row r="870" spans="1:2" ht="14.25" x14ac:dyDescent="0.2">
      <c r="A870" s="10"/>
      <c r="B870" s="8"/>
    </row>
    <row r="871" spans="1:2" ht="14.25" x14ac:dyDescent="0.2">
      <c r="A871" s="10"/>
      <c r="B871" s="8"/>
    </row>
    <row r="872" spans="1:2" ht="14.25" x14ac:dyDescent="0.2">
      <c r="A872" s="10"/>
      <c r="B872" s="8"/>
    </row>
    <row r="873" spans="1:2" ht="14.25" x14ac:dyDescent="0.2">
      <c r="A873" s="10"/>
      <c r="B873" s="8"/>
    </row>
    <row r="874" spans="1:2" ht="14.25" x14ac:dyDescent="0.2">
      <c r="A874" s="10"/>
      <c r="B874" s="8"/>
    </row>
    <row r="875" spans="1:2" ht="14.25" x14ac:dyDescent="0.2">
      <c r="A875" s="10"/>
      <c r="B875" s="8"/>
    </row>
    <row r="876" spans="1:2" ht="14.25" x14ac:dyDescent="0.2">
      <c r="A876" s="10"/>
      <c r="B876" s="8"/>
    </row>
    <row r="877" spans="1:2" ht="14.25" x14ac:dyDescent="0.2">
      <c r="A877" s="10"/>
      <c r="B877" s="8"/>
    </row>
    <row r="878" spans="1:2" ht="14.25" x14ac:dyDescent="0.2">
      <c r="A878" s="10"/>
      <c r="B878" s="8"/>
    </row>
    <row r="879" spans="1:2" ht="14.25" x14ac:dyDescent="0.2">
      <c r="A879" s="10"/>
      <c r="B879" s="8"/>
    </row>
    <row r="880" spans="1:2" ht="14.25" x14ac:dyDescent="0.2">
      <c r="A880" s="10"/>
      <c r="B880" s="8"/>
    </row>
    <row r="881" spans="1:2" ht="14.25" x14ac:dyDescent="0.2">
      <c r="A881" s="10"/>
      <c r="B881" s="8"/>
    </row>
    <row r="882" spans="1:2" ht="14.25" x14ac:dyDescent="0.2">
      <c r="A882" s="10"/>
      <c r="B882" s="8"/>
    </row>
    <row r="883" spans="1:2" ht="14.25" x14ac:dyDescent="0.2">
      <c r="A883" s="10"/>
      <c r="B883" s="8"/>
    </row>
    <row r="884" spans="1:2" ht="14.25" x14ac:dyDescent="0.2">
      <c r="A884" s="10"/>
      <c r="B884" s="8"/>
    </row>
    <row r="885" spans="1:2" ht="14.25" x14ac:dyDescent="0.2">
      <c r="A885" s="10"/>
      <c r="B885" s="8"/>
    </row>
    <row r="886" spans="1:2" ht="14.25" x14ac:dyDescent="0.2">
      <c r="A886" s="10"/>
      <c r="B886" s="8"/>
    </row>
    <row r="887" spans="1:2" ht="14.25" x14ac:dyDescent="0.2">
      <c r="A887" s="10"/>
      <c r="B887" s="8"/>
    </row>
    <row r="888" spans="1:2" ht="14.25" x14ac:dyDescent="0.2">
      <c r="A888" s="10"/>
      <c r="B888" s="8"/>
    </row>
    <row r="889" spans="1:2" ht="14.25" x14ac:dyDescent="0.2">
      <c r="A889" s="10"/>
      <c r="B889" s="8"/>
    </row>
    <row r="890" spans="1:2" ht="14.25" x14ac:dyDescent="0.2">
      <c r="A890" s="10"/>
      <c r="B890" s="8"/>
    </row>
    <row r="891" spans="1:2" ht="14.25" x14ac:dyDescent="0.2">
      <c r="A891" s="10"/>
      <c r="B891" s="8"/>
    </row>
    <row r="892" spans="1:2" ht="14.25" x14ac:dyDescent="0.2">
      <c r="A892" s="10"/>
      <c r="B892" s="8"/>
    </row>
    <row r="893" spans="1:2" ht="14.25" x14ac:dyDescent="0.2">
      <c r="A893" s="10"/>
      <c r="B893" s="8"/>
    </row>
    <row r="894" spans="1:2" ht="14.25" x14ac:dyDescent="0.2">
      <c r="A894" s="10"/>
      <c r="B894" s="8"/>
    </row>
    <row r="895" spans="1:2" ht="14.25" x14ac:dyDescent="0.2">
      <c r="A895" s="10"/>
      <c r="B895" s="8"/>
    </row>
    <row r="896" spans="1:2" ht="14.25" x14ac:dyDescent="0.2">
      <c r="A896" s="10"/>
      <c r="B896" s="8"/>
    </row>
    <row r="897" spans="1:2" ht="14.25" x14ac:dyDescent="0.2">
      <c r="A897" s="10"/>
      <c r="B897" s="8"/>
    </row>
    <row r="898" spans="1:2" ht="14.25" x14ac:dyDescent="0.2">
      <c r="A898" s="10"/>
      <c r="B898" s="8"/>
    </row>
    <row r="899" spans="1:2" ht="14.25" x14ac:dyDescent="0.2">
      <c r="A899" s="10"/>
      <c r="B899" s="8"/>
    </row>
    <row r="900" spans="1:2" ht="14.25" x14ac:dyDescent="0.2">
      <c r="A900" s="10"/>
      <c r="B900" s="8"/>
    </row>
    <row r="901" spans="1:2" ht="14.25" x14ac:dyDescent="0.2">
      <c r="A901" s="10"/>
      <c r="B901" s="8"/>
    </row>
    <row r="902" spans="1:2" ht="14.25" x14ac:dyDescent="0.2">
      <c r="A902" s="10"/>
      <c r="B902" s="8"/>
    </row>
    <row r="903" spans="1:2" ht="14.25" x14ac:dyDescent="0.2">
      <c r="A903" s="10"/>
      <c r="B903" s="8"/>
    </row>
    <row r="904" spans="1:2" ht="14.25" x14ac:dyDescent="0.2">
      <c r="A904" s="10"/>
      <c r="B904" s="8"/>
    </row>
    <row r="905" spans="1:2" ht="14.25" x14ac:dyDescent="0.2">
      <c r="A905" s="10"/>
      <c r="B905" s="8"/>
    </row>
    <row r="906" spans="1:2" ht="14.25" x14ac:dyDescent="0.2">
      <c r="A906" s="10"/>
      <c r="B906" s="8"/>
    </row>
    <row r="907" spans="1:2" ht="14.25" x14ac:dyDescent="0.2">
      <c r="A907" s="10"/>
      <c r="B907" s="8"/>
    </row>
    <row r="908" spans="1:2" ht="14.25" x14ac:dyDescent="0.2">
      <c r="A908" s="10"/>
      <c r="B908" s="8"/>
    </row>
    <row r="909" spans="1:2" ht="14.25" x14ac:dyDescent="0.2">
      <c r="A909" s="10"/>
      <c r="B909" s="8"/>
    </row>
    <row r="910" spans="1:2" ht="14.25" x14ac:dyDescent="0.2">
      <c r="A910" s="10"/>
      <c r="B910" s="8"/>
    </row>
    <row r="911" spans="1:2" ht="14.25" x14ac:dyDescent="0.2">
      <c r="A911" s="10"/>
      <c r="B911" s="8"/>
    </row>
    <row r="912" spans="1:2" ht="14.25" x14ac:dyDescent="0.2">
      <c r="A912" s="10"/>
      <c r="B912" s="8"/>
    </row>
    <row r="913" spans="1:2" ht="14.25" x14ac:dyDescent="0.2">
      <c r="A913" s="10"/>
      <c r="B913" s="8"/>
    </row>
    <row r="914" spans="1:2" ht="14.25" x14ac:dyDescent="0.2">
      <c r="A914" s="10"/>
      <c r="B914" s="8"/>
    </row>
    <row r="915" spans="1:2" ht="14.25" x14ac:dyDescent="0.2">
      <c r="A915" s="10"/>
      <c r="B915" s="8"/>
    </row>
    <row r="916" spans="1:2" ht="14.25" x14ac:dyDescent="0.2">
      <c r="A916" s="10"/>
      <c r="B916" s="8"/>
    </row>
    <row r="917" spans="1:2" ht="14.25" x14ac:dyDescent="0.2">
      <c r="A917" s="10"/>
      <c r="B917" s="8"/>
    </row>
    <row r="918" spans="1:2" ht="14.25" x14ac:dyDescent="0.2">
      <c r="A918" s="10"/>
      <c r="B918" s="8"/>
    </row>
    <row r="919" spans="1:2" ht="14.25" x14ac:dyDescent="0.2">
      <c r="A919" s="10"/>
      <c r="B919" s="8"/>
    </row>
    <row r="920" spans="1:2" ht="14.25" x14ac:dyDescent="0.2">
      <c r="A920" s="10"/>
      <c r="B920" s="8"/>
    </row>
    <row r="921" spans="1:2" ht="14.25" x14ac:dyDescent="0.2">
      <c r="A921" s="10"/>
      <c r="B921" s="8"/>
    </row>
    <row r="922" spans="1:2" ht="14.25" x14ac:dyDescent="0.2">
      <c r="A922" s="10"/>
      <c r="B922" s="8"/>
    </row>
    <row r="923" spans="1:2" ht="14.25" x14ac:dyDescent="0.2">
      <c r="A923" s="10"/>
      <c r="B923" s="8"/>
    </row>
    <row r="924" spans="1:2" ht="14.25" x14ac:dyDescent="0.2">
      <c r="A924" s="10"/>
      <c r="B924" s="8"/>
    </row>
    <row r="925" spans="1:2" ht="14.25" x14ac:dyDescent="0.2">
      <c r="A925" s="10"/>
      <c r="B925" s="8"/>
    </row>
    <row r="926" spans="1:2" ht="14.25" x14ac:dyDescent="0.2">
      <c r="A926" s="10"/>
      <c r="B926" s="8"/>
    </row>
    <row r="927" spans="1:2" ht="14.25" x14ac:dyDescent="0.2">
      <c r="A927" s="10"/>
      <c r="B927" s="8"/>
    </row>
    <row r="928" spans="1:2" ht="14.25" x14ac:dyDescent="0.2">
      <c r="A928" s="10"/>
      <c r="B928" s="8"/>
    </row>
    <row r="929" spans="1:2" ht="14.25" x14ac:dyDescent="0.2">
      <c r="A929" s="10"/>
      <c r="B929" s="8"/>
    </row>
    <row r="930" spans="1:2" ht="14.25" x14ac:dyDescent="0.2">
      <c r="A930" s="10"/>
      <c r="B930" s="8"/>
    </row>
    <row r="931" spans="1:2" ht="14.25" x14ac:dyDescent="0.2">
      <c r="A931" s="10"/>
      <c r="B931" s="8"/>
    </row>
    <row r="932" spans="1:2" ht="14.25" x14ac:dyDescent="0.2">
      <c r="A932" s="10"/>
      <c r="B932" s="8"/>
    </row>
    <row r="933" spans="1:2" ht="14.25" x14ac:dyDescent="0.2">
      <c r="A933" s="10"/>
      <c r="B933" s="8"/>
    </row>
    <row r="934" spans="1:2" ht="14.25" x14ac:dyDescent="0.2">
      <c r="A934" s="10"/>
      <c r="B934" s="8"/>
    </row>
    <row r="935" spans="1:2" ht="14.25" x14ac:dyDescent="0.2">
      <c r="A935" s="10"/>
      <c r="B935" s="8"/>
    </row>
    <row r="936" spans="1:2" ht="14.25" x14ac:dyDescent="0.2">
      <c r="A936" s="10"/>
      <c r="B936" s="8"/>
    </row>
    <row r="937" spans="1:2" ht="14.25" x14ac:dyDescent="0.2">
      <c r="A937" s="10"/>
      <c r="B937" s="8"/>
    </row>
    <row r="938" spans="1:2" ht="14.25" x14ac:dyDescent="0.2">
      <c r="A938" s="10"/>
      <c r="B938" s="8"/>
    </row>
    <row r="939" spans="1:2" ht="14.25" x14ac:dyDescent="0.2">
      <c r="A939" s="10"/>
      <c r="B939" s="8"/>
    </row>
    <row r="940" spans="1:2" ht="14.25" x14ac:dyDescent="0.2">
      <c r="A940" s="10"/>
      <c r="B940" s="8"/>
    </row>
    <row r="941" spans="1:2" ht="14.25" x14ac:dyDescent="0.2">
      <c r="A941" s="10"/>
      <c r="B941" s="8"/>
    </row>
    <row r="942" spans="1:2" ht="14.25" x14ac:dyDescent="0.2">
      <c r="A942" s="10"/>
      <c r="B942" s="8"/>
    </row>
    <row r="943" spans="1:2" ht="14.25" x14ac:dyDescent="0.2">
      <c r="A943" s="10"/>
      <c r="B943" s="8"/>
    </row>
    <row r="944" spans="1:2" ht="14.25" x14ac:dyDescent="0.2">
      <c r="A944" s="10"/>
      <c r="B944" s="8"/>
    </row>
    <row r="945" spans="1:2" ht="14.25" x14ac:dyDescent="0.2">
      <c r="A945" s="10"/>
      <c r="B945" s="8"/>
    </row>
    <row r="946" spans="1:2" ht="14.25" x14ac:dyDescent="0.2">
      <c r="A946" s="10"/>
      <c r="B946" s="8"/>
    </row>
    <row r="947" spans="1:2" ht="14.25" x14ac:dyDescent="0.2">
      <c r="A947" s="10"/>
      <c r="B947" s="8"/>
    </row>
    <row r="948" spans="1:2" ht="14.25" x14ac:dyDescent="0.2">
      <c r="A948" s="10"/>
      <c r="B948" s="8"/>
    </row>
    <row r="949" spans="1:2" ht="14.25" x14ac:dyDescent="0.2">
      <c r="A949" s="10"/>
      <c r="B949" s="8"/>
    </row>
    <row r="950" spans="1:2" ht="14.25" x14ac:dyDescent="0.2">
      <c r="A950" s="10"/>
      <c r="B950" s="8"/>
    </row>
    <row r="951" spans="1:2" ht="14.25" x14ac:dyDescent="0.2">
      <c r="A951" s="10"/>
      <c r="B951" s="8"/>
    </row>
    <row r="952" spans="1:2" ht="14.25" x14ac:dyDescent="0.2">
      <c r="A952" s="10"/>
      <c r="B952" s="8"/>
    </row>
    <row r="953" spans="1:2" ht="14.25" x14ac:dyDescent="0.2">
      <c r="A953" s="10"/>
      <c r="B953" s="8"/>
    </row>
    <row r="954" spans="1:2" ht="14.25" x14ac:dyDescent="0.2">
      <c r="A954" s="10"/>
      <c r="B954" s="8"/>
    </row>
    <row r="955" spans="1:2" ht="14.25" x14ac:dyDescent="0.2">
      <c r="A955" s="10"/>
      <c r="B955" s="8"/>
    </row>
    <row r="956" spans="1:2" ht="14.25" x14ac:dyDescent="0.2">
      <c r="A956" s="10"/>
      <c r="B956" s="8"/>
    </row>
    <row r="957" spans="1:2" ht="14.25" x14ac:dyDescent="0.2">
      <c r="A957" s="10"/>
      <c r="B957" s="8"/>
    </row>
    <row r="958" spans="1:2" ht="14.25" x14ac:dyDescent="0.2">
      <c r="A958" s="10"/>
      <c r="B958" s="8"/>
    </row>
    <row r="959" spans="1:2" ht="14.25" x14ac:dyDescent="0.2">
      <c r="A959" s="10"/>
      <c r="B959" s="8"/>
    </row>
    <row r="960" spans="1:2" ht="14.25" x14ac:dyDescent="0.2">
      <c r="A960" s="10"/>
      <c r="B960" s="8"/>
    </row>
    <row r="961" spans="1:2" ht="14.25" x14ac:dyDescent="0.2">
      <c r="A961" s="10"/>
      <c r="B961" s="8"/>
    </row>
    <row r="962" spans="1:2" ht="14.25" x14ac:dyDescent="0.2">
      <c r="A962" s="10"/>
      <c r="B962" s="8"/>
    </row>
    <row r="963" spans="1:2" ht="14.25" x14ac:dyDescent="0.2">
      <c r="A963" s="10"/>
      <c r="B963" s="8"/>
    </row>
    <row r="964" spans="1:2" ht="14.25" x14ac:dyDescent="0.2">
      <c r="A964" s="10"/>
      <c r="B964" s="8"/>
    </row>
    <row r="965" spans="1:2" ht="14.25" x14ac:dyDescent="0.2">
      <c r="A965" s="10"/>
      <c r="B965" s="8"/>
    </row>
    <row r="966" spans="1:2" ht="14.25" x14ac:dyDescent="0.2">
      <c r="A966" s="10"/>
      <c r="B966" s="8"/>
    </row>
    <row r="967" spans="1:2" ht="14.25" x14ac:dyDescent="0.2">
      <c r="A967" s="10"/>
      <c r="B967" s="8"/>
    </row>
    <row r="968" spans="1:2" ht="14.25" x14ac:dyDescent="0.2">
      <c r="A968" s="10"/>
      <c r="B968" s="8"/>
    </row>
    <row r="969" spans="1:2" ht="14.25" x14ac:dyDescent="0.2">
      <c r="A969" s="10"/>
      <c r="B969" s="8"/>
    </row>
    <row r="970" spans="1:2" ht="14.25" x14ac:dyDescent="0.2">
      <c r="A970" s="10"/>
      <c r="B970" s="8"/>
    </row>
    <row r="971" spans="1:2" ht="14.25" x14ac:dyDescent="0.2">
      <c r="A971" s="10"/>
      <c r="B971" s="8"/>
    </row>
    <row r="972" spans="1:2" ht="14.25" x14ac:dyDescent="0.2">
      <c r="A972" s="10"/>
      <c r="B972" s="8"/>
    </row>
    <row r="973" spans="1:2" ht="14.25" x14ac:dyDescent="0.2">
      <c r="A973" s="10"/>
      <c r="B973" s="8"/>
    </row>
    <row r="974" spans="1:2" ht="14.25" x14ac:dyDescent="0.2">
      <c r="A974" s="10"/>
      <c r="B974" s="8"/>
    </row>
    <row r="975" spans="1:2" ht="14.25" x14ac:dyDescent="0.2">
      <c r="A975" s="10"/>
      <c r="B975" s="8"/>
    </row>
    <row r="976" spans="1:2" ht="14.25" x14ac:dyDescent="0.2">
      <c r="A976" s="10"/>
      <c r="B976" s="8"/>
    </row>
    <row r="977" spans="1:2" ht="14.25" x14ac:dyDescent="0.2">
      <c r="A977" s="10"/>
      <c r="B977" s="8"/>
    </row>
    <row r="978" spans="1:2" ht="14.25" x14ac:dyDescent="0.2">
      <c r="A978" s="10"/>
      <c r="B978" s="8"/>
    </row>
    <row r="979" spans="1:2" ht="14.25" x14ac:dyDescent="0.2">
      <c r="A979" s="10"/>
      <c r="B979" s="8"/>
    </row>
    <row r="980" spans="1:2" ht="14.25" x14ac:dyDescent="0.2">
      <c r="A980" s="10"/>
      <c r="B980" s="8"/>
    </row>
    <row r="981" spans="1:2" ht="14.25" x14ac:dyDescent="0.2">
      <c r="A981" s="10"/>
      <c r="B981" s="8"/>
    </row>
    <row r="982" spans="1:2" ht="14.25" x14ac:dyDescent="0.2">
      <c r="A982" s="10"/>
      <c r="B982" s="8"/>
    </row>
    <row r="983" spans="1:2" ht="14.25" x14ac:dyDescent="0.2">
      <c r="A983" s="10"/>
      <c r="B983" s="8"/>
    </row>
    <row r="984" spans="1:2" ht="14.25" x14ac:dyDescent="0.2">
      <c r="A984" s="10"/>
      <c r="B984" s="8"/>
    </row>
    <row r="985" spans="1:2" ht="14.25" x14ac:dyDescent="0.2">
      <c r="A985" s="10"/>
      <c r="B985" s="8"/>
    </row>
    <row r="986" spans="1:2" ht="14.25" x14ac:dyDescent="0.2">
      <c r="A986" s="10"/>
      <c r="B986" s="8"/>
    </row>
    <row r="987" spans="1:2" ht="14.25" x14ac:dyDescent="0.2">
      <c r="A987" s="10"/>
      <c r="B987" s="8"/>
    </row>
    <row r="988" spans="1:2" ht="14.25" x14ac:dyDescent="0.2">
      <c r="A988" s="10"/>
      <c r="B988" s="8"/>
    </row>
    <row r="989" spans="1:2" ht="14.25" x14ac:dyDescent="0.2">
      <c r="A989" s="10"/>
      <c r="B989" s="8"/>
    </row>
    <row r="990" spans="1:2" ht="14.25" x14ac:dyDescent="0.2">
      <c r="A990" s="10"/>
      <c r="B990" s="8"/>
    </row>
    <row r="991" spans="1:2" ht="14.25" x14ac:dyDescent="0.2">
      <c r="A991" s="10"/>
      <c r="B991" s="8"/>
    </row>
    <row r="992" spans="1:2" ht="14.25" x14ac:dyDescent="0.2">
      <c r="A992" s="10"/>
      <c r="B992" s="8"/>
    </row>
    <row r="993" spans="1:2" ht="14.25" x14ac:dyDescent="0.2">
      <c r="A993" s="10"/>
      <c r="B993" s="8"/>
    </row>
    <row r="994" spans="1:2" ht="14.25" x14ac:dyDescent="0.2">
      <c r="A994" s="10"/>
      <c r="B994" s="8"/>
    </row>
    <row r="995" spans="1:2" ht="14.25" x14ac:dyDescent="0.2">
      <c r="A995" s="10"/>
      <c r="B995" s="8"/>
    </row>
    <row r="996" spans="1:2" ht="14.25" x14ac:dyDescent="0.2">
      <c r="A996" s="10"/>
      <c r="B996" s="8"/>
    </row>
    <row r="997" spans="1:2" ht="14.25" x14ac:dyDescent="0.2">
      <c r="A997" s="10"/>
      <c r="B997" s="8"/>
    </row>
    <row r="998" spans="1:2" ht="14.25" x14ac:dyDescent="0.2">
      <c r="A998" s="10"/>
      <c r="B998" s="8"/>
    </row>
    <row r="999" spans="1:2" ht="14.25" x14ac:dyDescent="0.2">
      <c r="A999" s="10"/>
      <c r="B999" s="8"/>
    </row>
    <row r="1000" spans="1:2" ht="14.25" x14ac:dyDescent="0.2">
      <c r="A1000" s="10"/>
      <c r="B1000" s="8"/>
    </row>
    <row r="1001" spans="1:2" ht="14.25" x14ac:dyDescent="0.2">
      <c r="A1001" s="10"/>
      <c r="B1001" s="8"/>
    </row>
    <row r="1002" spans="1:2" ht="14.25" x14ac:dyDescent="0.2">
      <c r="A1002" s="10"/>
      <c r="B1002" s="8"/>
    </row>
    <row r="1003" spans="1:2" ht="14.25" x14ac:dyDescent="0.2">
      <c r="A1003" s="10"/>
      <c r="B1003" s="8"/>
    </row>
    <row r="1004" spans="1:2" ht="14.25" x14ac:dyDescent="0.2">
      <c r="A1004" s="10"/>
      <c r="B1004" s="8"/>
    </row>
    <row r="1005" spans="1:2" ht="14.25" x14ac:dyDescent="0.2">
      <c r="A1005" s="10"/>
      <c r="B1005" s="8"/>
    </row>
    <row r="1006" spans="1:2" ht="14.25" x14ac:dyDescent="0.2">
      <c r="A1006" s="10"/>
      <c r="B1006" s="8"/>
    </row>
    <row r="1007" spans="1:2" ht="14.25" x14ac:dyDescent="0.2">
      <c r="A1007" s="10"/>
      <c r="B1007" s="8"/>
    </row>
    <row r="1008" spans="1:2" ht="14.25" x14ac:dyDescent="0.2">
      <c r="A1008" s="10"/>
      <c r="B1008" s="8"/>
    </row>
    <row r="1009" spans="1:2" ht="14.25" x14ac:dyDescent="0.2">
      <c r="A1009" s="10"/>
      <c r="B1009" s="8"/>
    </row>
    <row r="1010" spans="1:2" ht="14.25" x14ac:dyDescent="0.2">
      <c r="A1010" s="10"/>
      <c r="B1010" s="8"/>
    </row>
    <row r="1011" spans="1:2" ht="14.25" x14ac:dyDescent="0.2">
      <c r="A1011" s="10"/>
      <c r="B1011" s="8"/>
    </row>
    <row r="1012" spans="1:2" ht="14.25" x14ac:dyDescent="0.2">
      <c r="A1012" s="10"/>
      <c r="B1012" s="8"/>
    </row>
    <row r="1013" spans="1:2" ht="14.25" x14ac:dyDescent="0.2">
      <c r="A1013" s="10"/>
      <c r="B1013" s="8"/>
    </row>
    <row r="1014" spans="1:2" ht="14.25" x14ac:dyDescent="0.2">
      <c r="A1014" s="10"/>
      <c r="B1014" s="8"/>
    </row>
    <row r="1015" spans="1:2" ht="14.25" x14ac:dyDescent="0.2">
      <c r="A1015" s="10"/>
      <c r="B1015" s="8"/>
    </row>
    <row r="1016" spans="1:2" ht="14.25" x14ac:dyDescent="0.2">
      <c r="A1016" s="10"/>
      <c r="B1016" s="8"/>
    </row>
    <row r="1017" spans="1:2" ht="14.25" x14ac:dyDescent="0.2">
      <c r="A1017" s="10"/>
      <c r="B1017" s="8"/>
    </row>
    <row r="1018" spans="1:2" ht="14.25" x14ac:dyDescent="0.2">
      <c r="A1018" s="10"/>
      <c r="B1018" s="8"/>
    </row>
    <row r="1019" spans="1:2" ht="14.25" x14ac:dyDescent="0.2">
      <c r="A1019" s="10"/>
      <c r="B1019" s="8"/>
    </row>
    <row r="1020" spans="1:2" ht="14.25" x14ac:dyDescent="0.2">
      <c r="A1020" s="10"/>
      <c r="B1020" s="8"/>
    </row>
    <row r="1021" spans="1:2" ht="14.25" x14ac:dyDescent="0.2">
      <c r="A1021" s="10"/>
      <c r="B1021" s="8"/>
    </row>
    <row r="1022" spans="1:2" ht="14.25" x14ac:dyDescent="0.2">
      <c r="A1022" s="10"/>
      <c r="B1022" s="8"/>
    </row>
    <row r="1023" spans="1:2" ht="14.25" x14ac:dyDescent="0.2">
      <c r="A1023" s="10"/>
      <c r="B1023" s="8"/>
    </row>
    <row r="1024" spans="1:2" ht="14.25" x14ac:dyDescent="0.2">
      <c r="A1024" s="10"/>
      <c r="B1024" s="8"/>
    </row>
    <row r="1025" spans="1:2" ht="14.25" x14ac:dyDescent="0.2">
      <c r="A1025" s="10"/>
      <c r="B1025" s="8"/>
    </row>
    <row r="1026" spans="1:2" ht="14.25" x14ac:dyDescent="0.2">
      <c r="A1026" s="10"/>
      <c r="B1026" s="8"/>
    </row>
    <row r="1027" spans="1:2" ht="14.25" x14ac:dyDescent="0.2">
      <c r="A1027" s="10"/>
      <c r="B1027" s="8"/>
    </row>
    <row r="1028" spans="1:2" ht="14.25" x14ac:dyDescent="0.2">
      <c r="A1028" s="10"/>
      <c r="B1028" s="8"/>
    </row>
    <row r="1029" spans="1:2" ht="14.25" x14ac:dyDescent="0.2">
      <c r="A1029" s="10"/>
      <c r="B1029" s="8"/>
    </row>
    <row r="1030" spans="1:2" ht="14.25" x14ac:dyDescent="0.2">
      <c r="A1030" s="10"/>
      <c r="B1030" s="8"/>
    </row>
    <row r="1031" spans="1:2" ht="14.25" x14ac:dyDescent="0.2">
      <c r="A1031" s="10"/>
      <c r="B1031" s="8"/>
    </row>
    <row r="1032" spans="1:2" ht="14.25" x14ac:dyDescent="0.2">
      <c r="A1032" s="10"/>
      <c r="B1032" s="8"/>
    </row>
    <row r="1033" spans="1:2" ht="14.25" x14ac:dyDescent="0.2">
      <c r="A1033" s="10"/>
      <c r="B1033" s="8"/>
    </row>
    <row r="1034" spans="1:2" ht="14.25" x14ac:dyDescent="0.2">
      <c r="A1034" s="10"/>
      <c r="B1034" s="8"/>
    </row>
    <row r="1035" spans="1:2" ht="14.25" x14ac:dyDescent="0.2">
      <c r="A1035" s="10"/>
      <c r="B1035" s="8"/>
    </row>
    <row r="1036" spans="1:2" ht="14.25" x14ac:dyDescent="0.2">
      <c r="A1036" s="10"/>
      <c r="B1036" s="8"/>
    </row>
    <row r="1037" spans="1:2" ht="14.25" x14ac:dyDescent="0.2">
      <c r="A1037" s="10"/>
      <c r="B1037" s="8"/>
    </row>
    <row r="1038" spans="1:2" ht="14.25" x14ac:dyDescent="0.2">
      <c r="A1038" s="10"/>
      <c r="B1038" s="8"/>
    </row>
    <row r="1039" spans="1:2" ht="14.25" x14ac:dyDescent="0.2">
      <c r="A1039" s="10"/>
      <c r="B1039" s="8"/>
    </row>
    <row r="1040" spans="1:2" ht="14.25" x14ac:dyDescent="0.2">
      <c r="A1040" s="10"/>
      <c r="B1040" s="8"/>
    </row>
    <row r="1041" spans="1:2" ht="14.25" x14ac:dyDescent="0.2">
      <c r="A1041" s="10"/>
      <c r="B1041" s="8"/>
    </row>
    <row r="1042" spans="1:2" ht="14.25" x14ac:dyDescent="0.2">
      <c r="A1042" s="10"/>
      <c r="B1042" s="8"/>
    </row>
    <row r="1043" spans="1:2" ht="14.25" x14ac:dyDescent="0.2">
      <c r="A1043" s="10"/>
      <c r="B1043" s="8"/>
    </row>
    <row r="1044" spans="1:2" ht="14.25" x14ac:dyDescent="0.2">
      <c r="A1044" s="10"/>
      <c r="B1044" s="8"/>
    </row>
    <row r="1045" spans="1:2" ht="14.25" x14ac:dyDescent="0.2">
      <c r="A1045" s="10"/>
      <c r="B1045" s="8"/>
    </row>
    <row r="1046" spans="1:2" ht="14.25" x14ac:dyDescent="0.2">
      <c r="A1046" s="10"/>
      <c r="B1046" s="8"/>
    </row>
    <row r="1047" spans="1:2" ht="14.25" x14ac:dyDescent="0.2">
      <c r="A1047" s="10"/>
      <c r="B1047" s="8"/>
    </row>
    <row r="1048" spans="1:2" ht="14.25" x14ac:dyDescent="0.2">
      <c r="A1048" s="10"/>
      <c r="B1048" s="8"/>
    </row>
    <row r="1049" spans="1:2" ht="14.25" x14ac:dyDescent="0.2">
      <c r="A1049" s="10"/>
      <c r="B1049" s="8"/>
    </row>
    <row r="1050" spans="1:2" ht="14.25" x14ac:dyDescent="0.2">
      <c r="A1050" s="10"/>
      <c r="B1050" s="8"/>
    </row>
    <row r="1051" spans="1:2" ht="14.25" x14ac:dyDescent="0.2">
      <c r="A1051" s="10"/>
      <c r="B1051" s="8"/>
    </row>
    <row r="1052" spans="1:2" ht="14.25" x14ac:dyDescent="0.2">
      <c r="A1052" s="10"/>
      <c r="B1052" s="8"/>
    </row>
    <row r="1053" spans="1:2" ht="14.25" x14ac:dyDescent="0.2">
      <c r="A1053" s="10"/>
      <c r="B1053" s="8"/>
    </row>
    <row r="1054" spans="1:2" ht="14.25" x14ac:dyDescent="0.2">
      <c r="A1054" s="10"/>
      <c r="B1054" s="8"/>
    </row>
    <row r="1055" spans="1:2" ht="14.25" x14ac:dyDescent="0.2">
      <c r="A1055" s="10"/>
      <c r="B1055" s="8"/>
    </row>
    <row r="1056" spans="1:2" ht="14.25" x14ac:dyDescent="0.2">
      <c r="A1056" s="10"/>
      <c r="B1056" s="8"/>
    </row>
    <row r="1057" spans="1:2" ht="14.25" x14ac:dyDescent="0.2">
      <c r="A1057" s="10"/>
      <c r="B1057" s="8"/>
    </row>
    <row r="1058" spans="1:2" ht="14.25" x14ac:dyDescent="0.2">
      <c r="A1058" s="10"/>
      <c r="B1058" s="8"/>
    </row>
    <row r="1059" spans="1:2" ht="14.25" x14ac:dyDescent="0.2">
      <c r="A1059" s="10"/>
      <c r="B1059" s="8"/>
    </row>
    <row r="1060" spans="1:2" ht="14.25" x14ac:dyDescent="0.2">
      <c r="A1060" s="10"/>
      <c r="B1060" s="8"/>
    </row>
    <row r="1061" spans="1:2" ht="14.25" x14ac:dyDescent="0.2">
      <c r="A1061" s="10"/>
      <c r="B1061" s="8"/>
    </row>
    <row r="1062" spans="1:2" ht="14.25" x14ac:dyDescent="0.2">
      <c r="A1062" s="10"/>
      <c r="B1062" s="8"/>
    </row>
    <row r="1063" spans="1:2" ht="14.25" x14ac:dyDescent="0.2">
      <c r="A1063" s="10"/>
      <c r="B1063" s="8"/>
    </row>
    <row r="1064" spans="1:2" ht="14.25" x14ac:dyDescent="0.2">
      <c r="A1064" s="10"/>
      <c r="B1064" s="8"/>
    </row>
    <row r="1065" spans="1:2" ht="14.25" x14ac:dyDescent="0.2">
      <c r="A1065" s="10"/>
      <c r="B1065" s="8"/>
    </row>
    <row r="1066" spans="1:2" ht="14.25" x14ac:dyDescent="0.2">
      <c r="A1066" s="10"/>
      <c r="B1066" s="8"/>
    </row>
    <row r="1067" spans="1:2" ht="14.25" x14ac:dyDescent="0.2">
      <c r="A1067" s="10"/>
      <c r="B1067" s="8"/>
    </row>
    <row r="1068" spans="1:2" ht="14.25" x14ac:dyDescent="0.2">
      <c r="A1068" s="10"/>
      <c r="B1068" s="8"/>
    </row>
    <row r="1069" spans="1:2" ht="14.25" x14ac:dyDescent="0.2">
      <c r="A1069" s="10"/>
      <c r="B1069" s="8"/>
    </row>
    <row r="1070" spans="1:2" ht="14.25" x14ac:dyDescent="0.2">
      <c r="A1070" s="10"/>
      <c r="B1070" s="8"/>
    </row>
    <row r="1071" spans="1:2" ht="14.25" x14ac:dyDescent="0.2">
      <c r="A1071" s="10"/>
      <c r="B1071" s="8"/>
    </row>
    <row r="1072" spans="1:2" ht="14.25" x14ac:dyDescent="0.2">
      <c r="A1072" s="10"/>
      <c r="B1072" s="8"/>
    </row>
    <row r="1073" spans="1:2" ht="14.25" x14ac:dyDescent="0.2">
      <c r="A1073" s="10"/>
      <c r="B1073" s="8"/>
    </row>
    <row r="1074" spans="1:2" ht="14.25" x14ac:dyDescent="0.2">
      <c r="A1074" s="10"/>
      <c r="B1074" s="8"/>
    </row>
    <row r="1075" spans="1:2" ht="14.25" x14ac:dyDescent="0.2">
      <c r="A1075" s="10"/>
      <c r="B1075" s="8"/>
    </row>
    <row r="1076" spans="1:2" ht="14.25" x14ac:dyDescent="0.2">
      <c r="A1076" s="10"/>
      <c r="B1076" s="8"/>
    </row>
    <row r="1077" spans="1:2" ht="14.25" x14ac:dyDescent="0.2">
      <c r="A1077" s="10"/>
      <c r="B1077" s="8"/>
    </row>
    <row r="1078" spans="1:2" ht="14.25" x14ac:dyDescent="0.2">
      <c r="A1078" s="10"/>
      <c r="B1078" s="8"/>
    </row>
    <row r="1079" spans="1:2" ht="14.25" x14ac:dyDescent="0.2">
      <c r="A1079" s="10"/>
      <c r="B1079" s="8"/>
    </row>
    <row r="1080" spans="1:2" ht="14.25" x14ac:dyDescent="0.2">
      <c r="A1080" s="10"/>
      <c r="B1080" s="8"/>
    </row>
    <row r="1081" spans="1:2" ht="14.25" x14ac:dyDescent="0.2">
      <c r="A1081" s="10"/>
      <c r="B1081" s="8"/>
    </row>
    <row r="1082" spans="1:2" ht="14.25" x14ac:dyDescent="0.2">
      <c r="A1082" s="10"/>
      <c r="B1082" s="8"/>
    </row>
    <row r="1083" spans="1:2" ht="14.25" x14ac:dyDescent="0.2">
      <c r="A1083" s="10"/>
      <c r="B1083" s="8"/>
    </row>
    <row r="1084" spans="1:2" ht="14.25" x14ac:dyDescent="0.2">
      <c r="A1084" s="10"/>
      <c r="B1084" s="8"/>
    </row>
    <row r="1085" spans="1:2" ht="14.25" x14ac:dyDescent="0.2">
      <c r="A1085" s="10"/>
      <c r="B1085" s="8"/>
    </row>
    <row r="1086" spans="1:2" ht="14.25" x14ac:dyDescent="0.2">
      <c r="A1086" s="10"/>
      <c r="B1086" s="8"/>
    </row>
    <row r="1087" spans="1:2" ht="14.25" x14ac:dyDescent="0.2">
      <c r="A1087" s="10"/>
      <c r="B1087" s="8"/>
    </row>
    <row r="1088" spans="1:2" ht="14.25" x14ac:dyDescent="0.2">
      <c r="A1088" s="10"/>
      <c r="B1088" s="8"/>
    </row>
    <row r="1089" spans="1:2" ht="14.25" x14ac:dyDescent="0.2">
      <c r="A1089" s="10"/>
      <c r="B1089" s="8"/>
    </row>
    <row r="1090" spans="1:2" ht="14.25" x14ac:dyDescent="0.2">
      <c r="A1090" s="10"/>
      <c r="B1090" s="8"/>
    </row>
    <row r="1091" spans="1:2" ht="14.25" x14ac:dyDescent="0.2">
      <c r="A1091" s="10"/>
      <c r="B1091" s="8"/>
    </row>
    <row r="1092" spans="1:2" ht="14.25" x14ac:dyDescent="0.2">
      <c r="A1092" s="10"/>
      <c r="B1092" s="8"/>
    </row>
    <row r="1093" spans="1:2" ht="14.25" x14ac:dyDescent="0.2">
      <c r="A1093" s="10"/>
      <c r="B1093" s="8"/>
    </row>
    <row r="1094" spans="1:2" ht="14.25" x14ac:dyDescent="0.2">
      <c r="A1094" s="10"/>
      <c r="B1094" s="8"/>
    </row>
    <row r="1095" spans="1:2" ht="14.25" x14ac:dyDescent="0.2">
      <c r="A1095" s="10"/>
      <c r="B1095" s="8"/>
    </row>
    <row r="1096" spans="1:2" ht="14.25" x14ac:dyDescent="0.2">
      <c r="A1096" s="10"/>
      <c r="B1096" s="8"/>
    </row>
    <row r="1097" spans="1:2" ht="14.25" x14ac:dyDescent="0.2">
      <c r="A1097" s="10"/>
      <c r="B1097" s="8"/>
    </row>
    <row r="1098" spans="1:2" ht="14.25" x14ac:dyDescent="0.2">
      <c r="A1098" s="10"/>
      <c r="B1098" s="8"/>
    </row>
    <row r="1099" spans="1:2" ht="14.25" x14ac:dyDescent="0.2">
      <c r="A1099" s="10"/>
      <c r="B1099" s="8"/>
    </row>
    <row r="1100" spans="1:2" ht="14.25" x14ac:dyDescent="0.2">
      <c r="A1100" s="10"/>
      <c r="B1100" s="8"/>
    </row>
    <row r="1101" spans="1:2" ht="14.25" x14ac:dyDescent="0.2">
      <c r="A1101" s="10"/>
      <c r="B1101" s="8"/>
    </row>
    <row r="1102" spans="1:2" ht="14.25" x14ac:dyDescent="0.2">
      <c r="A1102" s="10"/>
      <c r="B1102" s="8"/>
    </row>
    <row r="1103" spans="1:2" ht="14.25" x14ac:dyDescent="0.2">
      <c r="A1103" s="10"/>
      <c r="B1103" s="8"/>
    </row>
    <row r="1104" spans="1:2" ht="14.25" x14ac:dyDescent="0.2">
      <c r="A1104" s="10"/>
      <c r="B1104" s="8"/>
    </row>
    <row r="1105" spans="1:2" ht="14.25" x14ac:dyDescent="0.2">
      <c r="A1105" s="10"/>
      <c r="B1105" s="8"/>
    </row>
    <row r="1106" spans="1:2" ht="14.25" x14ac:dyDescent="0.2">
      <c r="A1106" s="10"/>
      <c r="B1106" s="8"/>
    </row>
    <row r="1107" spans="1:2" ht="14.25" x14ac:dyDescent="0.2">
      <c r="A1107" s="10"/>
      <c r="B1107" s="8"/>
    </row>
    <row r="1108" spans="1:2" ht="14.25" x14ac:dyDescent="0.2">
      <c r="A1108" s="10"/>
      <c r="B1108" s="8"/>
    </row>
    <row r="1109" spans="1:2" ht="14.25" x14ac:dyDescent="0.2">
      <c r="A1109" s="10"/>
      <c r="B1109" s="8"/>
    </row>
    <row r="1110" spans="1:2" ht="14.25" x14ac:dyDescent="0.2">
      <c r="A1110" s="10"/>
      <c r="B1110" s="8"/>
    </row>
    <row r="1111" spans="1:2" ht="14.25" x14ac:dyDescent="0.2">
      <c r="A1111" s="10"/>
      <c r="B1111" s="8"/>
    </row>
    <row r="1112" spans="1:2" ht="14.25" x14ac:dyDescent="0.2">
      <c r="A1112" s="10"/>
      <c r="B1112" s="8"/>
    </row>
    <row r="1113" spans="1:2" ht="14.25" x14ac:dyDescent="0.2">
      <c r="A1113" s="10"/>
      <c r="B1113" s="8"/>
    </row>
    <row r="1114" spans="1:2" ht="14.25" x14ac:dyDescent="0.2">
      <c r="A1114" s="10"/>
      <c r="B1114" s="8"/>
    </row>
    <row r="1115" spans="1:2" ht="14.25" x14ac:dyDescent="0.2">
      <c r="A1115" s="10"/>
      <c r="B1115" s="8"/>
    </row>
    <row r="1116" spans="1:2" ht="14.25" x14ac:dyDescent="0.2">
      <c r="A1116" s="10"/>
      <c r="B1116" s="8"/>
    </row>
    <row r="1117" spans="1:2" ht="14.25" x14ac:dyDescent="0.2">
      <c r="A1117" s="10"/>
      <c r="B1117" s="8"/>
    </row>
    <row r="1118" spans="1:2" ht="14.25" x14ac:dyDescent="0.2">
      <c r="A1118" s="10"/>
      <c r="B1118" s="8"/>
    </row>
    <row r="1119" spans="1:2" ht="14.25" x14ac:dyDescent="0.2">
      <c r="A1119" s="10"/>
      <c r="B1119" s="8"/>
    </row>
    <row r="1120" spans="1:2" ht="14.25" x14ac:dyDescent="0.2">
      <c r="A1120" s="10"/>
      <c r="B1120" s="8"/>
    </row>
    <row r="1121" spans="1:2" ht="14.25" x14ac:dyDescent="0.2">
      <c r="A1121" s="10"/>
      <c r="B1121" s="8"/>
    </row>
    <row r="1122" spans="1:2" ht="14.25" x14ac:dyDescent="0.2">
      <c r="A1122" s="10"/>
      <c r="B1122" s="8"/>
    </row>
    <row r="1123" spans="1:2" ht="14.25" x14ac:dyDescent="0.2">
      <c r="A1123" s="10"/>
      <c r="B1123" s="8"/>
    </row>
    <row r="1124" spans="1:2" ht="14.25" x14ac:dyDescent="0.2">
      <c r="A1124" s="10"/>
      <c r="B1124" s="8"/>
    </row>
    <row r="1125" spans="1:2" ht="14.25" x14ac:dyDescent="0.2">
      <c r="A1125" s="10"/>
      <c r="B1125" s="8"/>
    </row>
    <row r="1126" spans="1:2" ht="14.25" x14ac:dyDescent="0.2">
      <c r="A1126" s="10"/>
      <c r="B1126" s="8"/>
    </row>
    <row r="1127" spans="1:2" ht="14.25" x14ac:dyDescent="0.2">
      <c r="A1127" s="10"/>
      <c r="B1127" s="8"/>
    </row>
    <row r="1128" spans="1:2" ht="14.25" x14ac:dyDescent="0.2">
      <c r="A1128" s="10"/>
      <c r="B1128" s="8"/>
    </row>
    <row r="1129" spans="1:2" ht="14.25" x14ac:dyDescent="0.2">
      <c r="A1129" s="10"/>
      <c r="B1129" s="8"/>
    </row>
    <row r="1130" spans="1:2" ht="14.25" x14ac:dyDescent="0.2">
      <c r="A1130" s="10"/>
      <c r="B1130" s="8"/>
    </row>
    <row r="1131" spans="1:2" ht="14.25" x14ac:dyDescent="0.2">
      <c r="A1131" s="10"/>
      <c r="B1131" s="8"/>
    </row>
    <row r="1132" spans="1:2" ht="14.25" x14ac:dyDescent="0.2">
      <c r="A1132" s="10"/>
      <c r="B1132" s="8"/>
    </row>
    <row r="1133" spans="1:2" ht="14.25" x14ac:dyDescent="0.2">
      <c r="A1133" s="10"/>
      <c r="B1133" s="8"/>
    </row>
    <row r="1134" spans="1:2" ht="14.25" x14ac:dyDescent="0.2">
      <c r="A1134" s="10"/>
      <c r="B1134" s="8"/>
    </row>
    <row r="1135" spans="1:2" ht="14.25" x14ac:dyDescent="0.2">
      <c r="A1135" s="10"/>
      <c r="B1135" s="8"/>
    </row>
    <row r="1136" spans="1:2" ht="14.25" x14ac:dyDescent="0.2">
      <c r="A1136" s="10"/>
      <c r="B1136" s="8"/>
    </row>
    <row r="1137" spans="1:2" ht="14.25" x14ac:dyDescent="0.2">
      <c r="A1137" s="10"/>
      <c r="B1137" s="8"/>
    </row>
    <row r="1138" spans="1:2" ht="14.25" x14ac:dyDescent="0.2">
      <c r="A1138" s="10"/>
      <c r="B1138" s="8"/>
    </row>
    <row r="1139" spans="1:2" ht="14.25" x14ac:dyDescent="0.2">
      <c r="A1139" s="10"/>
      <c r="B1139" s="8"/>
    </row>
    <row r="1140" spans="1:2" ht="14.25" x14ac:dyDescent="0.2">
      <c r="A1140" s="10"/>
      <c r="B1140" s="8"/>
    </row>
    <row r="1141" spans="1:2" ht="14.25" x14ac:dyDescent="0.2">
      <c r="A1141" s="10"/>
      <c r="B1141" s="8"/>
    </row>
    <row r="1142" spans="1:2" ht="14.25" x14ac:dyDescent="0.2">
      <c r="A1142" s="10"/>
      <c r="B1142" s="8"/>
    </row>
    <row r="1143" spans="1:2" ht="14.25" x14ac:dyDescent="0.2">
      <c r="A1143" s="10"/>
      <c r="B1143" s="8"/>
    </row>
    <row r="1144" spans="1:2" ht="14.25" x14ac:dyDescent="0.2">
      <c r="A1144" s="10"/>
      <c r="B1144" s="8"/>
    </row>
    <row r="1145" spans="1:2" ht="14.25" x14ac:dyDescent="0.2">
      <c r="A1145" s="10"/>
      <c r="B1145" s="8"/>
    </row>
    <row r="1146" spans="1:2" ht="14.25" x14ac:dyDescent="0.2">
      <c r="A1146" s="10"/>
      <c r="B1146" s="8"/>
    </row>
    <row r="1147" spans="1:2" ht="14.25" x14ac:dyDescent="0.2">
      <c r="A1147" s="10"/>
      <c r="B1147" s="8"/>
    </row>
    <row r="1148" spans="1:2" ht="14.25" x14ac:dyDescent="0.2">
      <c r="A1148" s="10"/>
      <c r="B1148" s="8"/>
    </row>
    <row r="1149" spans="1:2" ht="14.25" x14ac:dyDescent="0.2">
      <c r="A1149" s="10"/>
      <c r="B1149" s="8"/>
    </row>
    <row r="1150" spans="1:2" ht="14.25" x14ac:dyDescent="0.2">
      <c r="A1150" s="10"/>
      <c r="B1150" s="8"/>
    </row>
    <row r="1151" spans="1:2" ht="14.25" x14ac:dyDescent="0.2">
      <c r="A1151" s="10"/>
      <c r="B1151" s="8"/>
    </row>
    <row r="1152" spans="1:2" ht="14.25" x14ac:dyDescent="0.2">
      <c r="A1152" s="10"/>
      <c r="B1152" s="8"/>
    </row>
    <row r="1153" spans="1:2" ht="14.25" x14ac:dyDescent="0.2">
      <c r="A1153" s="10"/>
      <c r="B1153" s="8"/>
    </row>
    <row r="1154" spans="1:2" ht="14.25" x14ac:dyDescent="0.2">
      <c r="A1154" s="10"/>
      <c r="B1154" s="8"/>
    </row>
    <row r="1155" spans="1:2" ht="14.25" x14ac:dyDescent="0.2">
      <c r="A1155" s="10"/>
      <c r="B1155" s="8"/>
    </row>
    <row r="1156" spans="1:2" ht="14.25" x14ac:dyDescent="0.2">
      <c r="A1156" s="10"/>
      <c r="B1156" s="8"/>
    </row>
    <row r="1157" spans="1:2" ht="14.25" x14ac:dyDescent="0.2">
      <c r="A1157" s="10"/>
      <c r="B1157" s="8"/>
    </row>
    <row r="1158" spans="1:2" ht="14.25" x14ac:dyDescent="0.2">
      <c r="A1158" s="10"/>
      <c r="B1158" s="8"/>
    </row>
    <row r="1159" spans="1:2" ht="14.25" x14ac:dyDescent="0.2">
      <c r="A1159" s="10"/>
      <c r="B1159" s="8"/>
    </row>
    <row r="1160" spans="1:2" ht="14.25" x14ac:dyDescent="0.2">
      <c r="A1160" s="10"/>
      <c r="B1160" s="8"/>
    </row>
    <row r="1161" spans="1:2" ht="14.25" x14ac:dyDescent="0.2">
      <c r="A1161" s="10"/>
      <c r="B1161" s="8"/>
    </row>
    <row r="1162" spans="1:2" ht="14.25" x14ac:dyDescent="0.2">
      <c r="A1162" s="10"/>
      <c r="B1162" s="8"/>
    </row>
    <row r="1163" spans="1:2" ht="14.25" x14ac:dyDescent="0.2">
      <c r="A1163" s="10"/>
      <c r="B1163" s="8"/>
    </row>
    <row r="1164" spans="1:2" ht="14.25" x14ac:dyDescent="0.2">
      <c r="A1164" s="10"/>
      <c r="B1164" s="8"/>
    </row>
    <row r="1165" spans="1:2" ht="14.25" x14ac:dyDescent="0.2">
      <c r="A1165" s="10"/>
      <c r="B1165" s="8"/>
    </row>
    <row r="1166" spans="1:2" ht="14.25" x14ac:dyDescent="0.2">
      <c r="A1166" s="10"/>
      <c r="B1166" s="8"/>
    </row>
    <row r="1167" spans="1:2" ht="14.25" x14ac:dyDescent="0.2">
      <c r="A1167" s="10"/>
      <c r="B1167" s="8"/>
    </row>
    <row r="1168" spans="1:2" ht="14.25" x14ac:dyDescent="0.2">
      <c r="A1168" s="10"/>
      <c r="B1168" s="8"/>
    </row>
    <row r="1169" spans="1:2" ht="14.25" x14ac:dyDescent="0.2">
      <c r="A1169" s="10"/>
      <c r="B1169" s="8"/>
    </row>
    <row r="1170" spans="1:2" ht="14.25" x14ac:dyDescent="0.2">
      <c r="A1170" s="10"/>
      <c r="B1170" s="8"/>
    </row>
    <row r="1171" spans="1:2" ht="14.25" x14ac:dyDescent="0.2">
      <c r="A1171" s="10"/>
      <c r="B1171" s="8"/>
    </row>
    <row r="1172" spans="1:2" ht="14.25" x14ac:dyDescent="0.2">
      <c r="A1172" s="10"/>
      <c r="B1172" s="8"/>
    </row>
    <row r="1173" spans="1:2" ht="14.25" x14ac:dyDescent="0.2">
      <c r="A1173" s="10"/>
      <c r="B1173" s="8"/>
    </row>
    <row r="1174" spans="1:2" ht="14.25" x14ac:dyDescent="0.2">
      <c r="A1174" s="10"/>
      <c r="B1174" s="8"/>
    </row>
    <row r="1175" spans="1:2" ht="14.25" x14ac:dyDescent="0.2">
      <c r="A1175" s="10"/>
      <c r="B1175" s="8"/>
    </row>
    <row r="1176" spans="1:2" ht="14.25" x14ac:dyDescent="0.2">
      <c r="A1176" s="10"/>
      <c r="B1176" s="8"/>
    </row>
    <row r="1177" spans="1:2" ht="14.25" x14ac:dyDescent="0.2">
      <c r="A1177" s="10"/>
      <c r="B1177" s="8"/>
    </row>
    <row r="1178" spans="1:2" ht="14.25" x14ac:dyDescent="0.2">
      <c r="A1178" s="10"/>
      <c r="B1178" s="8"/>
    </row>
    <row r="1179" spans="1:2" ht="14.25" x14ac:dyDescent="0.2">
      <c r="A1179" s="10"/>
      <c r="B1179" s="8"/>
    </row>
    <row r="1180" spans="1:2" ht="14.25" x14ac:dyDescent="0.2">
      <c r="A1180" s="10"/>
      <c r="B1180" s="8"/>
    </row>
    <row r="1181" spans="1:2" ht="14.25" x14ac:dyDescent="0.2">
      <c r="A1181" s="10"/>
      <c r="B1181" s="8"/>
    </row>
    <row r="1182" spans="1:2" ht="14.25" x14ac:dyDescent="0.2">
      <c r="A1182" s="10"/>
      <c r="B1182" s="8"/>
    </row>
    <row r="1183" spans="1:2" ht="14.25" x14ac:dyDescent="0.2">
      <c r="A1183" s="10"/>
      <c r="B1183" s="8"/>
    </row>
    <row r="1184" spans="1:2" ht="14.25" x14ac:dyDescent="0.2">
      <c r="A1184" s="10"/>
      <c r="B1184" s="8"/>
    </row>
    <row r="1185" spans="1:2" ht="14.25" x14ac:dyDescent="0.2">
      <c r="A1185" s="10"/>
      <c r="B1185" s="8"/>
    </row>
    <row r="1186" spans="1:2" ht="14.25" x14ac:dyDescent="0.2">
      <c r="A1186" s="10"/>
      <c r="B1186" s="8"/>
    </row>
    <row r="1187" spans="1:2" ht="14.25" x14ac:dyDescent="0.2">
      <c r="A1187" s="10"/>
      <c r="B1187" s="8"/>
    </row>
    <row r="1188" spans="1:2" ht="14.25" x14ac:dyDescent="0.2">
      <c r="A1188" s="10"/>
      <c r="B1188" s="8"/>
    </row>
    <row r="1189" spans="1:2" ht="14.25" x14ac:dyDescent="0.2">
      <c r="A1189" s="10"/>
      <c r="B1189" s="8"/>
    </row>
    <row r="1190" spans="1:2" ht="14.25" x14ac:dyDescent="0.2">
      <c r="A1190" s="10"/>
      <c r="B1190" s="8"/>
    </row>
    <row r="1191" spans="1:2" ht="14.25" x14ac:dyDescent="0.2">
      <c r="A1191" s="10"/>
      <c r="B1191" s="8"/>
    </row>
    <row r="1192" spans="1:2" ht="14.25" x14ac:dyDescent="0.2">
      <c r="A1192" s="10"/>
      <c r="B1192" s="8"/>
    </row>
    <row r="1193" spans="1:2" ht="14.25" x14ac:dyDescent="0.2">
      <c r="A1193" s="10"/>
      <c r="B1193" s="8"/>
    </row>
    <row r="1194" spans="1:2" ht="14.25" x14ac:dyDescent="0.2">
      <c r="A1194" s="10"/>
      <c r="B1194" s="8"/>
    </row>
    <row r="1195" spans="1:2" ht="14.25" x14ac:dyDescent="0.2">
      <c r="A1195" s="10"/>
      <c r="B1195" s="8"/>
    </row>
    <row r="1196" spans="1:2" ht="14.25" x14ac:dyDescent="0.2">
      <c r="A1196" s="10"/>
      <c r="B1196" s="8"/>
    </row>
    <row r="1197" spans="1:2" ht="14.25" x14ac:dyDescent="0.2">
      <c r="A1197" s="10"/>
      <c r="B1197" s="8"/>
    </row>
    <row r="1198" spans="1:2" ht="14.25" x14ac:dyDescent="0.2">
      <c r="A1198" s="10"/>
      <c r="B1198" s="8"/>
    </row>
    <row r="1199" spans="1:2" ht="14.25" x14ac:dyDescent="0.2">
      <c r="A1199" s="10"/>
      <c r="B1199" s="8"/>
    </row>
    <row r="1200" spans="1:2" ht="14.25" x14ac:dyDescent="0.2">
      <c r="A1200" s="10"/>
      <c r="B1200" s="8"/>
    </row>
    <row r="1201" spans="1:2" ht="14.25" x14ac:dyDescent="0.2">
      <c r="A1201" s="10"/>
      <c r="B1201" s="8"/>
    </row>
    <row r="1202" spans="1:2" ht="14.25" x14ac:dyDescent="0.2">
      <c r="A1202" s="10"/>
      <c r="B1202" s="8"/>
    </row>
    <row r="1203" spans="1:2" ht="14.25" x14ac:dyDescent="0.2">
      <c r="A1203" s="10"/>
      <c r="B1203" s="8"/>
    </row>
    <row r="1204" spans="1:2" ht="14.25" x14ac:dyDescent="0.2">
      <c r="A1204" s="10"/>
      <c r="B1204" s="8"/>
    </row>
    <row r="1205" spans="1:2" ht="14.25" x14ac:dyDescent="0.2">
      <c r="A1205" s="10"/>
      <c r="B1205" s="8"/>
    </row>
    <row r="1206" spans="1:2" ht="14.25" x14ac:dyDescent="0.2">
      <c r="A1206" s="10"/>
      <c r="B1206" s="8"/>
    </row>
    <row r="1207" spans="1:2" ht="14.25" x14ac:dyDescent="0.2">
      <c r="A1207" s="10"/>
      <c r="B1207" s="8"/>
    </row>
    <row r="1208" spans="1:2" ht="14.25" x14ac:dyDescent="0.2">
      <c r="A1208" s="10"/>
      <c r="B1208" s="8"/>
    </row>
    <row r="1209" spans="1:2" ht="14.25" x14ac:dyDescent="0.2">
      <c r="A1209" s="10"/>
      <c r="B1209" s="8"/>
    </row>
    <row r="1210" spans="1:2" ht="14.25" x14ac:dyDescent="0.2">
      <c r="A1210" s="10"/>
      <c r="B1210" s="8"/>
    </row>
    <row r="1211" spans="1:2" ht="14.25" x14ac:dyDescent="0.2">
      <c r="A1211" s="10"/>
      <c r="B1211" s="8"/>
    </row>
    <row r="1212" spans="1:2" ht="14.25" x14ac:dyDescent="0.2">
      <c r="A1212" s="10"/>
      <c r="B1212" s="8"/>
    </row>
    <row r="1213" spans="1:2" ht="14.25" x14ac:dyDescent="0.2">
      <c r="A1213" s="10"/>
      <c r="B1213" s="8"/>
    </row>
    <row r="1214" spans="1:2" ht="14.25" x14ac:dyDescent="0.2">
      <c r="A1214" s="10"/>
      <c r="B1214" s="8"/>
    </row>
    <row r="1215" spans="1:2" ht="14.25" x14ac:dyDescent="0.2">
      <c r="A1215" s="10"/>
      <c r="B1215" s="8"/>
    </row>
    <row r="1216" spans="1:2" ht="14.25" x14ac:dyDescent="0.2">
      <c r="A1216" s="10"/>
      <c r="B1216" s="8"/>
    </row>
    <row r="1217" spans="1:2" ht="14.25" x14ac:dyDescent="0.2">
      <c r="A1217" s="10"/>
      <c r="B1217" s="8"/>
    </row>
    <row r="1218" spans="1:2" ht="14.25" x14ac:dyDescent="0.2">
      <c r="A1218" s="10"/>
      <c r="B1218" s="8"/>
    </row>
    <row r="1219" spans="1:2" ht="14.25" x14ac:dyDescent="0.2">
      <c r="A1219" s="10"/>
      <c r="B1219" s="8"/>
    </row>
    <row r="1220" spans="1:2" ht="14.25" x14ac:dyDescent="0.2">
      <c r="A1220" s="10"/>
      <c r="B1220" s="8"/>
    </row>
    <row r="1221" spans="1:2" ht="14.25" x14ac:dyDescent="0.2">
      <c r="A1221" s="10"/>
      <c r="B1221" s="8"/>
    </row>
    <row r="1222" spans="1:2" ht="14.25" x14ac:dyDescent="0.2">
      <c r="A1222" s="10"/>
      <c r="B1222" s="8"/>
    </row>
    <row r="1223" spans="1:2" ht="14.25" x14ac:dyDescent="0.2">
      <c r="A1223" s="10"/>
      <c r="B1223" s="8"/>
    </row>
    <row r="1224" spans="1:2" ht="14.25" x14ac:dyDescent="0.2">
      <c r="A1224" s="10"/>
      <c r="B1224" s="8"/>
    </row>
    <row r="1225" spans="1:2" ht="14.25" x14ac:dyDescent="0.2">
      <c r="A1225" s="10"/>
      <c r="B1225" s="8"/>
    </row>
    <row r="1226" spans="1:2" ht="14.25" x14ac:dyDescent="0.2">
      <c r="A1226" s="10"/>
      <c r="B1226" s="8"/>
    </row>
    <row r="1227" spans="1:2" ht="14.25" x14ac:dyDescent="0.2">
      <c r="A1227" s="10"/>
      <c r="B1227" s="8"/>
    </row>
    <row r="1228" spans="1:2" ht="14.25" x14ac:dyDescent="0.2">
      <c r="A1228" s="10"/>
      <c r="B1228" s="8"/>
    </row>
    <row r="1229" spans="1:2" ht="14.25" x14ac:dyDescent="0.2">
      <c r="A1229" s="10"/>
      <c r="B1229" s="8"/>
    </row>
    <row r="1230" spans="1:2" ht="14.25" x14ac:dyDescent="0.2">
      <c r="A1230" s="10"/>
      <c r="B1230" s="8"/>
    </row>
    <row r="1231" spans="1:2" ht="14.25" x14ac:dyDescent="0.2">
      <c r="A1231" s="10"/>
      <c r="B1231" s="8"/>
    </row>
    <row r="1232" spans="1:2" ht="14.25" x14ac:dyDescent="0.2">
      <c r="A1232" s="10"/>
      <c r="B1232" s="8"/>
    </row>
    <row r="1233" spans="1:2" ht="14.25" x14ac:dyDescent="0.2">
      <c r="A1233" s="10"/>
      <c r="B1233" s="8"/>
    </row>
    <row r="1234" spans="1:2" ht="14.25" x14ac:dyDescent="0.2">
      <c r="A1234" s="10"/>
      <c r="B1234" s="8"/>
    </row>
    <row r="1235" spans="1:2" ht="14.25" x14ac:dyDescent="0.2">
      <c r="A1235" s="10"/>
      <c r="B1235" s="8"/>
    </row>
    <row r="1236" spans="1:2" ht="14.25" x14ac:dyDescent="0.2">
      <c r="A1236" s="10"/>
      <c r="B1236" s="8"/>
    </row>
    <row r="1237" spans="1:2" ht="14.25" x14ac:dyDescent="0.2">
      <c r="A1237" s="10"/>
      <c r="B1237" s="8"/>
    </row>
    <row r="1238" spans="1:2" ht="14.25" x14ac:dyDescent="0.2">
      <c r="A1238" s="10"/>
      <c r="B1238" s="8"/>
    </row>
    <row r="1239" spans="1:2" ht="14.25" x14ac:dyDescent="0.2">
      <c r="A1239" s="10"/>
      <c r="B1239" s="8"/>
    </row>
    <row r="1240" spans="1:2" ht="14.25" x14ac:dyDescent="0.2">
      <c r="A1240" s="10"/>
      <c r="B1240" s="8"/>
    </row>
    <row r="1241" spans="1:2" ht="14.25" x14ac:dyDescent="0.2">
      <c r="A1241" s="10"/>
      <c r="B1241" s="8"/>
    </row>
    <row r="1242" spans="1:2" ht="14.25" x14ac:dyDescent="0.2">
      <c r="A1242" s="10"/>
      <c r="B1242" s="8"/>
    </row>
    <row r="1243" spans="1:2" ht="14.25" x14ac:dyDescent="0.2">
      <c r="A1243" s="10"/>
      <c r="B1243" s="8"/>
    </row>
    <row r="1244" spans="1:2" ht="14.25" x14ac:dyDescent="0.2">
      <c r="A1244" s="10"/>
      <c r="B1244" s="8"/>
    </row>
    <row r="1245" spans="1:2" ht="14.25" x14ac:dyDescent="0.2">
      <c r="A1245" s="10"/>
      <c r="B1245" s="8"/>
    </row>
    <row r="1246" spans="1:2" ht="14.25" x14ac:dyDescent="0.2">
      <c r="A1246" s="10"/>
      <c r="B1246" s="8"/>
    </row>
    <row r="1247" spans="1:2" ht="14.25" x14ac:dyDescent="0.2">
      <c r="A1247" s="10"/>
      <c r="B1247" s="8"/>
    </row>
    <row r="1248" spans="1:2" ht="14.25" x14ac:dyDescent="0.2">
      <c r="A1248" s="10"/>
      <c r="B1248" s="8"/>
    </row>
    <row r="1249" spans="1:2" ht="14.25" x14ac:dyDescent="0.2">
      <c r="A1249" s="10"/>
      <c r="B1249" s="8"/>
    </row>
    <row r="1250" spans="1:2" ht="14.25" x14ac:dyDescent="0.2">
      <c r="A1250" s="10"/>
      <c r="B1250" s="8"/>
    </row>
    <row r="1251" spans="1:2" ht="14.25" x14ac:dyDescent="0.2">
      <c r="A1251" s="10"/>
      <c r="B1251" s="8"/>
    </row>
    <row r="1252" spans="1:2" ht="14.25" x14ac:dyDescent="0.2">
      <c r="A1252" s="10"/>
      <c r="B1252" s="8"/>
    </row>
    <row r="1253" spans="1:2" ht="14.25" x14ac:dyDescent="0.2">
      <c r="A1253" s="10"/>
      <c r="B1253" s="8"/>
    </row>
    <row r="1254" spans="1:2" ht="14.25" x14ac:dyDescent="0.2">
      <c r="A1254" s="10"/>
      <c r="B1254" s="8"/>
    </row>
    <row r="1255" spans="1:2" ht="14.25" x14ac:dyDescent="0.2">
      <c r="A1255" s="10"/>
      <c r="B1255" s="8"/>
    </row>
    <row r="1256" spans="1:2" ht="14.25" x14ac:dyDescent="0.2">
      <c r="A1256" s="10"/>
      <c r="B1256" s="8"/>
    </row>
    <row r="1257" spans="1:2" ht="14.25" x14ac:dyDescent="0.2">
      <c r="A1257" s="10"/>
      <c r="B1257" s="8"/>
    </row>
    <row r="1258" spans="1:2" ht="14.25" x14ac:dyDescent="0.2">
      <c r="A1258" s="10"/>
      <c r="B1258" s="8"/>
    </row>
    <row r="1259" spans="1:2" ht="14.25" x14ac:dyDescent="0.2">
      <c r="A1259" s="10"/>
      <c r="B1259" s="8"/>
    </row>
    <row r="1260" spans="1:2" ht="14.25" x14ac:dyDescent="0.2">
      <c r="A1260" s="10"/>
      <c r="B1260" s="8"/>
    </row>
    <row r="1261" spans="1:2" ht="14.25" x14ac:dyDescent="0.2">
      <c r="A1261" s="10"/>
      <c r="B1261" s="8"/>
    </row>
    <row r="1262" spans="1:2" ht="14.25" x14ac:dyDescent="0.2">
      <c r="A1262" s="10"/>
      <c r="B1262" s="8"/>
    </row>
    <row r="1263" spans="1:2" ht="14.25" x14ac:dyDescent="0.2">
      <c r="A1263" s="10"/>
      <c r="B1263" s="8"/>
    </row>
    <row r="1264" spans="1:2" ht="14.25" x14ac:dyDescent="0.2">
      <c r="A1264" s="10"/>
      <c r="B1264" s="8"/>
    </row>
    <row r="1265" spans="1:2" ht="14.25" x14ac:dyDescent="0.2">
      <c r="A1265" s="10"/>
      <c r="B1265" s="8"/>
    </row>
    <row r="1266" spans="1:2" ht="14.25" x14ac:dyDescent="0.2">
      <c r="A1266" s="10"/>
      <c r="B1266" s="8"/>
    </row>
    <row r="1267" spans="1:2" ht="14.25" x14ac:dyDescent="0.2">
      <c r="A1267" s="10"/>
      <c r="B1267" s="8"/>
    </row>
    <row r="1268" spans="1:2" ht="14.25" x14ac:dyDescent="0.2">
      <c r="A1268" s="10"/>
      <c r="B1268" s="8"/>
    </row>
    <row r="1269" spans="1:2" ht="14.25" x14ac:dyDescent="0.2">
      <c r="A1269" s="10"/>
      <c r="B1269" s="8"/>
    </row>
    <row r="1270" spans="1:2" ht="14.25" x14ac:dyDescent="0.2">
      <c r="A1270" s="10"/>
      <c r="B1270" s="8"/>
    </row>
    <row r="1271" spans="1:2" ht="14.25" x14ac:dyDescent="0.2">
      <c r="A1271" s="10"/>
      <c r="B1271" s="8"/>
    </row>
    <row r="1272" spans="1:2" ht="14.25" x14ac:dyDescent="0.2">
      <c r="A1272" s="10"/>
      <c r="B1272" s="8"/>
    </row>
    <row r="1273" spans="1:2" ht="14.25" x14ac:dyDescent="0.2">
      <c r="A1273" s="10"/>
      <c r="B1273" s="8"/>
    </row>
    <row r="1274" spans="1:2" ht="14.25" x14ac:dyDescent="0.2">
      <c r="A1274" s="10"/>
      <c r="B1274" s="8"/>
    </row>
    <row r="1275" spans="1:2" ht="14.25" x14ac:dyDescent="0.2">
      <c r="A1275" s="10"/>
      <c r="B1275" s="8"/>
    </row>
    <row r="1276" spans="1:2" ht="14.25" x14ac:dyDescent="0.2">
      <c r="A1276" s="10"/>
      <c r="B1276" s="8"/>
    </row>
    <row r="1277" spans="1:2" ht="14.25" x14ac:dyDescent="0.2">
      <c r="A1277" s="10"/>
      <c r="B1277" s="8"/>
    </row>
    <row r="1278" spans="1:2" ht="14.25" x14ac:dyDescent="0.2">
      <c r="A1278" s="10"/>
      <c r="B1278" s="8"/>
    </row>
    <row r="1279" spans="1:2" ht="14.25" x14ac:dyDescent="0.2">
      <c r="A1279" s="10"/>
      <c r="B1279" s="8"/>
    </row>
    <row r="1280" spans="1:2" ht="14.25" x14ac:dyDescent="0.2">
      <c r="A1280" s="10"/>
      <c r="B1280" s="8"/>
    </row>
    <row r="1281" spans="1:2" ht="14.25" x14ac:dyDescent="0.2">
      <c r="A1281" s="10"/>
      <c r="B1281" s="8"/>
    </row>
    <row r="1282" spans="1:2" ht="14.25" x14ac:dyDescent="0.2">
      <c r="A1282" s="10"/>
      <c r="B1282" s="8"/>
    </row>
    <row r="1283" spans="1:2" ht="14.25" x14ac:dyDescent="0.2">
      <c r="A1283" s="10"/>
      <c r="B1283" s="8"/>
    </row>
    <row r="1284" spans="1:2" ht="14.25" x14ac:dyDescent="0.2">
      <c r="A1284" s="10"/>
      <c r="B1284" s="8"/>
    </row>
    <row r="1285" spans="1:2" ht="14.25" x14ac:dyDescent="0.2">
      <c r="A1285" s="10"/>
      <c r="B1285" s="8"/>
    </row>
    <row r="1286" spans="1:2" ht="14.25" x14ac:dyDescent="0.2">
      <c r="A1286" s="10"/>
      <c r="B1286" s="8"/>
    </row>
    <row r="1287" spans="1:2" ht="14.25" x14ac:dyDescent="0.2">
      <c r="A1287" s="10"/>
      <c r="B1287" s="8"/>
    </row>
    <row r="1288" spans="1:2" ht="14.25" x14ac:dyDescent="0.2">
      <c r="A1288" s="10"/>
      <c r="B1288" s="8"/>
    </row>
    <row r="1289" spans="1:2" ht="14.25" x14ac:dyDescent="0.2">
      <c r="A1289" s="10"/>
      <c r="B1289" s="8"/>
    </row>
    <row r="1290" spans="1:2" ht="14.25" x14ac:dyDescent="0.2">
      <c r="A1290" s="10"/>
      <c r="B1290" s="8"/>
    </row>
    <row r="1291" spans="1:2" ht="14.25" x14ac:dyDescent="0.2">
      <c r="A1291" s="10"/>
      <c r="B1291" s="8"/>
    </row>
    <row r="1292" spans="1:2" ht="14.25" x14ac:dyDescent="0.2">
      <c r="A1292" s="10"/>
      <c r="B1292" s="8"/>
    </row>
    <row r="1293" spans="1:2" ht="14.25" x14ac:dyDescent="0.2">
      <c r="A1293" s="10"/>
      <c r="B1293" s="8"/>
    </row>
    <row r="1294" spans="1:2" ht="14.25" x14ac:dyDescent="0.2">
      <c r="A1294" s="10"/>
      <c r="B1294" s="8"/>
    </row>
    <row r="1295" spans="1:2" ht="14.25" x14ac:dyDescent="0.2">
      <c r="A1295" s="10"/>
      <c r="B1295" s="8"/>
    </row>
    <row r="1296" spans="1:2" ht="14.25" x14ac:dyDescent="0.2">
      <c r="A1296" s="10"/>
      <c r="B1296" s="8"/>
    </row>
    <row r="1297" spans="1:2" ht="14.25" x14ac:dyDescent="0.2">
      <c r="A1297" s="10"/>
      <c r="B1297" s="8"/>
    </row>
    <row r="1298" spans="1:2" ht="14.25" x14ac:dyDescent="0.2">
      <c r="A1298" s="10"/>
      <c r="B1298" s="8"/>
    </row>
    <row r="1299" spans="1:2" ht="14.25" x14ac:dyDescent="0.2">
      <c r="A1299" s="10"/>
      <c r="B1299" s="8"/>
    </row>
    <row r="1300" spans="1:2" ht="14.25" x14ac:dyDescent="0.2">
      <c r="A1300" s="10"/>
      <c r="B1300" s="8"/>
    </row>
    <row r="1301" spans="1:2" ht="14.25" x14ac:dyDescent="0.2">
      <c r="A1301" s="10"/>
      <c r="B1301" s="8"/>
    </row>
    <row r="1302" spans="1:2" ht="14.25" x14ac:dyDescent="0.2">
      <c r="A1302" s="10"/>
      <c r="B1302" s="8"/>
    </row>
    <row r="1303" spans="1:2" ht="14.25" x14ac:dyDescent="0.2">
      <c r="A1303" s="10"/>
      <c r="B1303" s="8"/>
    </row>
    <row r="1304" spans="1:2" ht="14.25" x14ac:dyDescent="0.2">
      <c r="A1304" s="10"/>
      <c r="B1304" s="8"/>
    </row>
    <row r="1305" spans="1:2" ht="14.25" x14ac:dyDescent="0.2">
      <c r="A1305" s="10"/>
      <c r="B1305" s="8"/>
    </row>
    <row r="1306" spans="1:2" ht="14.25" x14ac:dyDescent="0.2">
      <c r="A1306" s="10"/>
      <c r="B1306" s="8"/>
    </row>
    <row r="1307" spans="1:2" ht="14.25" x14ac:dyDescent="0.2">
      <c r="A1307" s="10"/>
      <c r="B1307" s="8"/>
    </row>
    <row r="1308" spans="1:2" ht="14.25" x14ac:dyDescent="0.2">
      <c r="A1308" s="10"/>
      <c r="B1308" s="8"/>
    </row>
    <row r="1309" spans="1:2" ht="14.25" x14ac:dyDescent="0.2">
      <c r="A1309" s="10"/>
      <c r="B1309" s="8"/>
    </row>
    <row r="1310" spans="1:2" ht="14.25" x14ac:dyDescent="0.2">
      <c r="A1310" s="10"/>
      <c r="B1310" s="8"/>
    </row>
    <row r="1311" spans="1:2" ht="14.25" x14ac:dyDescent="0.2">
      <c r="A1311" s="10"/>
      <c r="B1311" s="8"/>
    </row>
    <row r="1312" spans="1:2" ht="14.25" x14ac:dyDescent="0.2">
      <c r="A1312" s="10"/>
      <c r="B1312" s="8"/>
    </row>
    <row r="1313" spans="1:2" ht="14.25" x14ac:dyDescent="0.2">
      <c r="A1313" s="10"/>
      <c r="B1313" s="8"/>
    </row>
    <row r="1314" spans="1:2" ht="14.25" x14ac:dyDescent="0.2">
      <c r="A1314" s="10"/>
      <c r="B1314" s="8"/>
    </row>
    <row r="1315" spans="1:2" ht="14.25" x14ac:dyDescent="0.2">
      <c r="A1315" s="10"/>
      <c r="B1315" s="8"/>
    </row>
    <row r="1316" spans="1:2" ht="14.25" x14ac:dyDescent="0.2">
      <c r="A1316" s="10"/>
      <c r="B1316" s="8"/>
    </row>
    <row r="1317" spans="1:2" ht="14.25" x14ac:dyDescent="0.2">
      <c r="A1317" s="10"/>
      <c r="B1317" s="8"/>
    </row>
    <row r="1318" spans="1:2" ht="14.25" x14ac:dyDescent="0.2">
      <c r="A1318" s="10"/>
      <c r="B1318" s="8"/>
    </row>
    <row r="1319" spans="1:2" ht="14.25" x14ac:dyDescent="0.2">
      <c r="A1319" s="10"/>
      <c r="B1319" s="8"/>
    </row>
    <row r="1320" spans="1:2" ht="14.25" x14ac:dyDescent="0.2">
      <c r="A1320" s="10"/>
      <c r="B1320" s="8"/>
    </row>
    <row r="1321" spans="1:2" ht="14.25" x14ac:dyDescent="0.2">
      <c r="A1321" s="10"/>
      <c r="B1321" s="8"/>
    </row>
    <row r="1322" spans="1:2" ht="14.25" x14ac:dyDescent="0.2">
      <c r="A1322" s="10"/>
      <c r="B1322" s="8"/>
    </row>
    <row r="1323" spans="1:2" ht="14.25" x14ac:dyDescent="0.2">
      <c r="A1323" s="10"/>
      <c r="B1323" s="8"/>
    </row>
    <row r="1324" spans="1:2" ht="14.25" x14ac:dyDescent="0.2">
      <c r="A1324" s="10"/>
      <c r="B1324" s="8"/>
    </row>
    <row r="1325" spans="1:2" ht="14.25" x14ac:dyDescent="0.2">
      <c r="A1325" s="10"/>
      <c r="B1325" s="8"/>
    </row>
    <row r="1326" spans="1:2" ht="14.25" x14ac:dyDescent="0.2">
      <c r="A1326" s="10"/>
      <c r="B1326" s="8"/>
    </row>
    <row r="1327" spans="1:2" ht="14.25" x14ac:dyDescent="0.2">
      <c r="A1327" s="10"/>
      <c r="B1327" s="8"/>
    </row>
    <row r="1328" spans="1:2" ht="14.25" x14ac:dyDescent="0.2">
      <c r="A1328" s="10"/>
      <c r="B1328" s="8"/>
    </row>
    <row r="1329" spans="1:2" ht="14.25" x14ac:dyDescent="0.2">
      <c r="A1329" s="10"/>
      <c r="B1329" s="8"/>
    </row>
    <row r="1330" spans="1:2" ht="14.25" x14ac:dyDescent="0.2">
      <c r="A1330" s="10"/>
      <c r="B1330" s="8"/>
    </row>
    <row r="1331" spans="1:2" ht="14.25" x14ac:dyDescent="0.2">
      <c r="A1331" s="10"/>
      <c r="B1331" s="8"/>
    </row>
    <row r="1332" spans="1:2" ht="14.25" x14ac:dyDescent="0.2">
      <c r="A1332" s="10"/>
      <c r="B1332" s="8"/>
    </row>
    <row r="1333" spans="1:2" ht="14.25" x14ac:dyDescent="0.2">
      <c r="A1333" s="10"/>
      <c r="B1333" s="8"/>
    </row>
    <row r="1334" spans="1:2" ht="14.25" x14ac:dyDescent="0.2">
      <c r="A1334" s="10"/>
      <c r="B1334" s="8"/>
    </row>
    <row r="1335" spans="1:2" ht="14.25" x14ac:dyDescent="0.2">
      <c r="A1335" s="10"/>
      <c r="B1335" s="8"/>
    </row>
    <row r="1336" spans="1:2" ht="14.25" x14ac:dyDescent="0.2">
      <c r="A1336" s="10"/>
      <c r="B1336" s="8"/>
    </row>
    <row r="1337" spans="1:2" ht="14.25" x14ac:dyDescent="0.2">
      <c r="A1337" s="10"/>
      <c r="B1337" s="8"/>
    </row>
    <row r="1338" spans="1:2" ht="14.25" x14ac:dyDescent="0.2">
      <c r="A1338" s="10"/>
      <c r="B1338" s="8"/>
    </row>
    <row r="1339" spans="1:2" ht="14.25" x14ac:dyDescent="0.2">
      <c r="A1339" s="10"/>
      <c r="B1339" s="8"/>
    </row>
    <row r="1340" spans="1:2" ht="14.25" x14ac:dyDescent="0.2">
      <c r="A1340" s="10"/>
      <c r="B1340" s="8"/>
    </row>
    <row r="1341" spans="1:2" ht="14.25" x14ac:dyDescent="0.2">
      <c r="A1341" s="10"/>
      <c r="B1341" s="8"/>
    </row>
    <row r="1342" spans="1:2" ht="14.25" x14ac:dyDescent="0.2">
      <c r="A1342" s="10"/>
      <c r="B1342" s="8"/>
    </row>
    <row r="1343" spans="1:2" ht="14.25" x14ac:dyDescent="0.2">
      <c r="A1343" s="10"/>
      <c r="B1343" s="8"/>
    </row>
    <row r="1344" spans="1:2" ht="14.25" x14ac:dyDescent="0.2">
      <c r="A1344" s="10"/>
      <c r="B1344" s="8"/>
    </row>
    <row r="1345" spans="1:2" ht="14.25" x14ac:dyDescent="0.2">
      <c r="A1345" s="10"/>
      <c r="B1345" s="8"/>
    </row>
    <row r="1346" spans="1:2" ht="14.25" x14ac:dyDescent="0.2">
      <c r="A1346" s="10"/>
      <c r="B1346" s="8"/>
    </row>
    <row r="1347" spans="1:2" ht="14.25" x14ac:dyDescent="0.2">
      <c r="A1347" s="10"/>
      <c r="B1347" s="8"/>
    </row>
    <row r="1348" spans="1:2" ht="14.25" x14ac:dyDescent="0.2">
      <c r="A1348" s="10"/>
      <c r="B1348" s="8"/>
    </row>
    <row r="1349" spans="1:2" ht="14.25" x14ac:dyDescent="0.2">
      <c r="A1349" s="10"/>
      <c r="B1349" s="8"/>
    </row>
    <row r="1350" spans="1:2" ht="14.25" x14ac:dyDescent="0.2">
      <c r="A1350" s="10"/>
      <c r="B1350" s="8"/>
    </row>
    <row r="1351" spans="1:2" ht="14.25" x14ac:dyDescent="0.2">
      <c r="A1351" s="10"/>
      <c r="B1351" s="8"/>
    </row>
    <row r="1352" spans="1:2" ht="14.25" x14ac:dyDescent="0.2">
      <c r="A1352" s="10"/>
      <c r="B1352" s="8"/>
    </row>
    <row r="1353" spans="1:2" ht="14.25" x14ac:dyDescent="0.2">
      <c r="A1353" s="10"/>
      <c r="B1353" s="8"/>
    </row>
    <row r="1354" spans="1:2" ht="14.25" x14ac:dyDescent="0.2">
      <c r="A1354" s="10"/>
      <c r="B1354" s="8"/>
    </row>
    <row r="1355" spans="1:2" ht="14.25" x14ac:dyDescent="0.2">
      <c r="A1355" s="10"/>
      <c r="B1355" s="8"/>
    </row>
    <row r="1356" spans="1:2" ht="14.25" x14ac:dyDescent="0.2">
      <c r="A1356" s="10"/>
      <c r="B1356" s="8"/>
    </row>
    <row r="1357" spans="1:2" ht="14.25" x14ac:dyDescent="0.2">
      <c r="A1357" s="10"/>
      <c r="B1357" s="8"/>
    </row>
    <row r="1358" spans="1:2" ht="14.25" x14ac:dyDescent="0.2">
      <c r="A1358" s="10"/>
      <c r="B1358" s="8"/>
    </row>
    <row r="1359" spans="1:2" ht="14.25" x14ac:dyDescent="0.2">
      <c r="A1359" s="10"/>
      <c r="B1359" s="8"/>
    </row>
    <row r="1360" spans="1:2" ht="14.25" x14ac:dyDescent="0.2">
      <c r="A1360" s="10"/>
      <c r="B1360" s="8"/>
    </row>
    <row r="1361" spans="1:2" ht="14.25" x14ac:dyDescent="0.2">
      <c r="A1361" s="10"/>
      <c r="B1361" s="8"/>
    </row>
    <row r="1362" spans="1:2" ht="14.25" x14ac:dyDescent="0.2">
      <c r="A1362" s="10"/>
      <c r="B1362" s="8"/>
    </row>
    <row r="1363" spans="1:2" ht="14.25" x14ac:dyDescent="0.2">
      <c r="A1363" s="10"/>
      <c r="B1363" s="8"/>
    </row>
    <row r="1364" spans="1:2" ht="14.25" x14ac:dyDescent="0.2">
      <c r="A1364" s="10"/>
      <c r="B1364" s="8"/>
    </row>
    <row r="1365" spans="1:2" ht="14.25" x14ac:dyDescent="0.2">
      <c r="A1365" s="10"/>
      <c r="B1365" s="8"/>
    </row>
    <row r="1366" spans="1:2" ht="14.25" x14ac:dyDescent="0.2">
      <c r="A1366" s="10"/>
      <c r="B1366" s="8"/>
    </row>
    <row r="1367" spans="1:2" ht="14.25" x14ac:dyDescent="0.2">
      <c r="A1367" s="10"/>
      <c r="B1367" s="8"/>
    </row>
    <row r="1368" spans="1:2" ht="14.25" x14ac:dyDescent="0.2">
      <c r="A1368" s="10"/>
      <c r="B1368" s="8"/>
    </row>
    <row r="1369" spans="1:2" ht="14.25" x14ac:dyDescent="0.2">
      <c r="A1369" s="10"/>
      <c r="B1369" s="8"/>
    </row>
    <row r="1370" spans="1:2" ht="14.25" x14ac:dyDescent="0.2">
      <c r="A1370" s="10"/>
      <c r="B1370" s="8"/>
    </row>
    <row r="1371" spans="1:2" ht="14.25" x14ac:dyDescent="0.2">
      <c r="A1371" s="10"/>
      <c r="B1371" s="8"/>
    </row>
    <row r="1372" spans="1:2" ht="14.25" x14ac:dyDescent="0.2">
      <c r="A1372" s="10"/>
      <c r="B1372" s="8"/>
    </row>
    <row r="1373" spans="1:2" ht="14.25" x14ac:dyDescent="0.2">
      <c r="A1373" s="10"/>
      <c r="B1373" s="8"/>
    </row>
    <row r="1374" spans="1:2" ht="14.25" x14ac:dyDescent="0.2">
      <c r="A1374" s="10"/>
      <c r="B1374" s="8"/>
    </row>
    <row r="1375" spans="1:2" ht="14.25" x14ac:dyDescent="0.2">
      <c r="A1375" s="10"/>
      <c r="B1375" s="8"/>
    </row>
    <row r="1376" spans="1:2" ht="14.25" x14ac:dyDescent="0.2">
      <c r="A1376" s="10"/>
      <c r="B1376" s="8"/>
    </row>
    <row r="1377" spans="1:2" ht="14.25" x14ac:dyDescent="0.2">
      <c r="A1377" s="10"/>
      <c r="B1377" s="8"/>
    </row>
    <row r="1378" spans="1:2" ht="14.25" x14ac:dyDescent="0.2">
      <c r="A1378" s="10"/>
      <c r="B1378" s="8"/>
    </row>
    <row r="1379" spans="1:2" ht="14.25" x14ac:dyDescent="0.2">
      <c r="A1379" s="10"/>
      <c r="B1379" s="8"/>
    </row>
    <row r="1380" spans="1:2" ht="14.25" x14ac:dyDescent="0.2">
      <c r="A1380" s="10"/>
      <c r="B1380" s="8"/>
    </row>
    <row r="1381" spans="1:2" ht="14.25" x14ac:dyDescent="0.2">
      <c r="A1381" s="10"/>
      <c r="B1381" s="8"/>
    </row>
    <row r="1382" spans="1:2" ht="14.25" x14ac:dyDescent="0.2">
      <c r="A1382" s="10"/>
      <c r="B1382" s="8"/>
    </row>
    <row r="1383" spans="1:2" ht="14.25" x14ac:dyDescent="0.2">
      <c r="A1383" s="10"/>
      <c r="B1383" s="8"/>
    </row>
    <row r="1384" spans="1:2" ht="14.25" x14ac:dyDescent="0.2">
      <c r="A1384" s="10"/>
      <c r="B1384" s="8"/>
    </row>
    <row r="1385" spans="1:2" ht="14.25" x14ac:dyDescent="0.2">
      <c r="A1385" s="10"/>
      <c r="B1385" s="8"/>
    </row>
    <row r="1386" spans="1:2" ht="14.25" x14ac:dyDescent="0.2">
      <c r="A1386" s="10"/>
      <c r="B1386" s="8"/>
    </row>
    <row r="1387" spans="1:2" ht="14.25" x14ac:dyDescent="0.2">
      <c r="A1387" s="10"/>
      <c r="B1387" s="8"/>
    </row>
    <row r="1388" spans="1:2" ht="14.25" x14ac:dyDescent="0.2">
      <c r="A1388" s="10"/>
      <c r="B1388" s="8"/>
    </row>
    <row r="1389" spans="1:2" ht="14.25" x14ac:dyDescent="0.2">
      <c r="A1389" s="10"/>
      <c r="B1389" s="8"/>
    </row>
    <row r="1390" spans="1:2" ht="14.25" x14ac:dyDescent="0.2">
      <c r="A1390" s="10"/>
      <c r="B1390" s="8"/>
    </row>
    <row r="1391" spans="1:2" ht="14.25" x14ac:dyDescent="0.2">
      <c r="A1391" s="10"/>
      <c r="B1391" s="8"/>
    </row>
    <row r="1392" spans="1:2" ht="14.25" x14ac:dyDescent="0.2">
      <c r="A1392" s="10"/>
      <c r="B1392" s="8"/>
    </row>
    <row r="1393" spans="1:2" ht="14.25" x14ac:dyDescent="0.2">
      <c r="A1393" s="10"/>
      <c r="B1393" s="8"/>
    </row>
    <row r="1394" spans="1:2" ht="14.25" x14ac:dyDescent="0.2">
      <c r="A1394" s="10"/>
      <c r="B1394" s="8"/>
    </row>
    <row r="1395" spans="1:2" ht="14.25" x14ac:dyDescent="0.2">
      <c r="A1395" s="10"/>
      <c r="B1395" s="8"/>
    </row>
    <row r="1396" spans="1:2" ht="14.25" x14ac:dyDescent="0.2">
      <c r="A1396" s="10"/>
      <c r="B1396" s="8"/>
    </row>
    <row r="1397" spans="1:2" ht="14.25" x14ac:dyDescent="0.2">
      <c r="A1397" s="10"/>
      <c r="B1397" s="8"/>
    </row>
    <row r="1398" spans="1:2" ht="14.25" x14ac:dyDescent="0.2">
      <c r="A1398" s="10"/>
      <c r="B1398" s="8"/>
    </row>
    <row r="1399" spans="1:2" ht="14.25" x14ac:dyDescent="0.2">
      <c r="A1399" s="10"/>
      <c r="B1399" s="8"/>
    </row>
    <row r="1400" spans="1:2" ht="14.25" x14ac:dyDescent="0.2">
      <c r="A1400" s="10"/>
      <c r="B1400" s="8"/>
    </row>
    <row r="1401" spans="1:2" ht="14.25" x14ac:dyDescent="0.2">
      <c r="A1401" s="10"/>
      <c r="B1401" s="8"/>
    </row>
    <row r="1402" spans="1:2" ht="14.25" x14ac:dyDescent="0.2">
      <c r="A1402" s="10"/>
      <c r="B1402" s="8"/>
    </row>
    <row r="1403" spans="1:2" ht="14.25" x14ac:dyDescent="0.2">
      <c r="A1403" s="10"/>
      <c r="B1403" s="8"/>
    </row>
    <row r="1404" spans="1:2" ht="14.25" x14ac:dyDescent="0.2">
      <c r="A1404" s="10"/>
      <c r="B1404" s="8"/>
    </row>
    <row r="1405" spans="1:2" ht="14.25" x14ac:dyDescent="0.2">
      <c r="A1405" s="10"/>
      <c r="B1405" s="8"/>
    </row>
    <row r="1406" spans="1:2" ht="14.25" x14ac:dyDescent="0.2">
      <c r="A1406" s="10"/>
      <c r="B1406" s="8"/>
    </row>
    <row r="1407" spans="1:2" ht="14.25" x14ac:dyDescent="0.2">
      <c r="A1407" s="10"/>
      <c r="B1407" s="8"/>
    </row>
    <row r="1408" spans="1:2" ht="14.25" x14ac:dyDescent="0.2">
      <c r="A1408" s="10"/>
      <c r="B1408" s="8"/>
    </row>
    <row r="1409" spans="1:2" ht="14.25" x14ac:dyDescent="0.2">
      <c r="A1409" s="10"/>
      <c r="B1409" s="8"/>
    </row>
    <row r="1410" spans="1:2" ht="14.25" x14ac:dyDescent="0.2">
      <c r="A1410" s="10"/>
      <c r="B1410" s="8"/>
    </row>
    <row r="1411" spans="1:2" ht="14.25" x14ac:dyDescent="0.2">
      <c r="A1411" s="10"/>
      <c r="B1411" s="8"/>
    </row>
    <row r="1412" spans="1:2" ht="14.25" x14ac:dyDescent="0.2">
      <c r="A1412" s="10"/>
      <c r="B1412" s="8"/>
    </row>
    <row r="1413" spans="1:2" ht="14.25" x14ac:dyDescent="0.2">
      <c r="A1413" s="10"/>
      <c r="B1413" s="8"/>
    </row>
    <row r="1414" spans="1:2" ht="14.25" x14ac:dyDescent="0.2">
      <c r="A1414" s="10"/>
      <c r="B1414" s="8"/>
    </row>
    <row r="1415" spans="1:2" ht="14.25" x14ac:dyDescent="0.2">
      <c r="A1415" s="10"/>
      <c r="B1415" s="8"/>
    </row>
    <row r="1416" spans="1:2" ht="14.25" x14ac:dyDescent="0.2">
      <c r="A1416" s="10"/>
      <c r="B1416" s="8"/>
    </row>
    <row r="1417" spans="1:2" ht="14.25" x14ac:dyDescent="0.2">
      <c r="A1417" s="10"/>
      <c r="B1417" s="8"/>
    </row>
    <row r="1418" spans="1:2" ht="14.25" x14ac:dyDescent="0.2">
      <c r="A1418" s="10"/>
      <c r="B1418" s="8"/>
    </row>
    <row r="1419" spans="1:2" ht="14.25" x14ac:dyDescent="0.2">
      <c r="A1419" s="10"/>
      <c r="B1419" s="8"/>
    </row>
    <row r="1420" spans="1:2" ht="14.25" x14ac:dyDescent="0.2">
      <c r="A1420" s="10"/>
      <c r="B1420" s="8"/>
    </row>
    <row r="1421" spans="1:2" ht="14.25" x14ac:dyDescent="0.2">
      <c r="A1421" s="10"/>
      <c r="B1421" s="8"/>
    </row>
    <row r="1422" spans="1:2" ht="14.25" x14ac:dyDescent="0.2">
      <c r="A1422" s="10"/>
      <c r="B1422" s="8"/>
    </row>
    <row r="1423" spans="1:2" ht="14.25" x14ac:dyDescent="0.2">
      <c r="A1423" s="10"/>
      <c r="B1423" s="8"/>
    </row>
    <row r="1424" spans="1:2" ht="14.25" x14ac:dyDescent="0.2">
      <c r="A1424" s="10"/>
      <c r="B1424" s="8"/>
    </row>
    <row r="1425" spans="1:2" ht="14.25" x14ac:dyDescent="0.2">
      <c r="A1425" s="10"/>
      <c r="B1425" s="8"/>
    </row>
    <row r="1426" spans="1:2" ht="14.25" x14ac:dyDescent="0.2">
      <c r="A1426" s="10"/>
      <c r="B1426" s="8"/>
    </row>
    <row r="1427" spans="1:2" ht="14.25" x14ac:dyDescent="0.2">
      <c r="A1427" s="10"/>
      <c r="B1427" s="8"/>
    </row>
    <row r="1428" spans="1:2" ht="14.25" x14ac:dyDescent="0.2">
      <c r="A1428" s="10"/>
      <c r="B1428" s="8"/>
    </row>
    <row r="1429" spans="1:2" ht="14.25" x14ac:dyDescent="0.2">
      <c r="A1429" s="10"/>
      <c r="B1429" s="8"/>
    </row>
    <row r="1430" spans="1:2" ht="14.25" x14ac:dyDescent="0.2">
      <c r="A1430" s="10"/>
      <c r="B1430" s="8"/>
    </row>
    <row r="1431" spans="1:2" ht="14.25" x14ac:dyDescent="0.2">
      <c r="A1431" s="10"/>
      <c r="B1431" s="8"/>
    </row>
    <row r="1432" spans="1:2" ht="14.25" x14ac:dyDescent="0.2">
      <c r="A1432" s="10"/>
      <c r="B1432" s="8"/>
    </row>
    <row r="1433" spans="1:2" ht="14.25" x14ac:dyDescent="0.2">
      <c r="A1433" s="10"/>
      <c r="B1433" s="8"/>
    </row>
    <row r="1434" spans="1:2" ht="14.25" x14ac:dyDescent="0.2">
      <c r="A1434" s="10"/>
      <c r="B1434" s="8"/>
    </row>
    <row r="1435" spans="1:2" ht="14.25" x14ac:dyDescent="0.2">
      <c r="A1435" s="10"/>
      <c r="B1435" s="8"/>
    </row>
    <row r="1436" spans="1:2" ht="14.25" x14ac:dyDescent="0.2">
      <c r="A1436" s="10"/>
      <c r="B1436" s="8"/>
    </row>
    <row r="1437" spans="1:2" ht="14.25" x14ac:dyDescent="0.2">
      <c r="A1437" s="10"/>
      <c r="B1437" s="8"/>
    </row>
    <row r="1438" spans="1:2" ht="14.25" x14ac:dyDescent="0.2">
      <c r="A1438" s="10"/>
      <c r="B1438" s="8"/>
    </row>
    <row r="1439" spans="1:2" ht="14.25" x14ac:dyDescent="0.2">
      <c r="A1439" s="10"/>
      <c r="B1439" s="8"/>
    </row>
    <row r="1440" spans="1:2" ht="14.25" x14ac:dyDescent="0.2">
      <c r="A1440" s="10"/>
      <c r="B1440" s="8"/>
    </row>
    <row r="1441" spans="1:2" ht="14.25" x14ac:dyDescent="0.2">
      <c r="A1441" s="10"/>
      <c r="B1441" s="8"/>
    </row>
    <row r="1442" spans="1:2" ht="14.25" x14ac:dyDescent="0.2">
      <c r="A1442" s="10"/>
      <c r="B1442" s="8"/>
    </row>
    <row r="1443" spans="1:2" ht="14.25" x14ac:dyDescent="0.2">
      <c r="A1443" s="10"/>
      <c r="B1443" s="8"/>
    </row>
    <row r="1444" spans="1:2" ht="14.25" x14ac:dyDescent="0.2">
      <c r="A1444" s="10"/>
      <c r="B1444" s="8"/>
    </row>
    <row r="1445" spans="1:2" ht="14.25" x14ac:dyDescent="0.2">
      <c r="A1445" s="10"/>
      <c r="B1445" s="8"/>
    </row>
    <row r="1446" spans="1:2" ht="14.25" x14ac:dyDescent="0.2">
      <c r="A1446" s="10"/>
      <c r="B1446" s="8"/>
    </row>
    <row r="1447" spans="1:2" ht="14.25" x14ac:dyDescent="0.2">
      <c r="A1447" s="10"/>
      <c r="B1447" s="8"/>
    </row>
    <row r="1448" spans="1:2" ht="14.25" x14ac:dyDescent="0.2">
      <c r="A1448" s="10"/>
      <c r="B1448" s="8"/>
    </row>
    <row r="1449" spans="1:2" ht="14.25" x14ac:dyDescent="0.2">
      <c r="A1449" s="10"/>
      <c r="B1449" s="8"/>
    </row>
    <row r="1450" spans="1:2" ht="14.25" x14ac:dyDescent="0.2">
      <c r="A1450" s="10"/>
      <c r="B1450" s="8"/>
    </row>
    <row r="1451" spans="1:2" ht="14.25" x14ac:dyDescent="0.2">
      <c r="A1451" s="10"/>
      <c r="B1451" s="8"/>
    </row>
    <row r="1452" spans="1:2" ht="14.25" x14ac:dyDescent="0.2">
      <c r="A1452" s="10"/>
      <c r="B1452" s="8"/>
    </row>
    <row r="1453" spans="1:2" ht="14.25" x14ac:dyDescent="0.2">
      <c r="A1453" s="10"/>
      <c r="B1453" s="8"/>
    </row>
    <row r="1454" spans="1:2" ht="14.25" x14ac:dyDescent="0.2">
      <c r="A1454" s="10"/>
      <c r="B1454" s="8"/>
    </row>
    <row r="1455" spans="1:2" ht="14.25" x14ac:dyDescent="0.2">
      <c r="A1455" s="10"/>
      <c r="B1455" s="8"/>
    </row>
    <row r="1456" spans="1:2" ht="14.25" x14ac:dyDescent="0.2">
      <c r="A1456" s="10"/>
      <c r="B1456" s="8"/>
    </row>
    <row r="1457" spans="1:2" ht="14.25" x14ac:dyDescent="0.2">
      <c r="A1457" s="10"/>
      <c r="B1457" s="8"/>
    </row>
    <row r="1458" spans="1:2" ht="14.25" x14ac:dyDescent="0.2">
      <c r="A1458" s="10"/>
      <c r="B1458" s="8"/>
    </row>
    <row r="1459" spans="1:2" ht="14.25" x14ac:dyDescent="0.2">
      <c r="A1459" s="10"/>
      <c r="B1459" s="8"/>
    </row>
    <row r="1460" spans="1:2" ht="14.25" x14ac:dyDescent="0.2">
      <c r="A1460" s="10"/>
      <c r="B1460" s="8"/>
    </row>
    <row r="1461" spans="1:2" ht="14.25" x14ac:dyDescent="0.2">
      <c r="A1461" s="10"/>
      <c r="B1461" s="8"/>
    </row>
    <row r="1462" spans="1:2" ht="14.25" x14ac:dyDescent="0.2">
      <c r="A1462" s="10"/>
      <c r="B1462" s="8"/>
    </row>
    <row r="1463" spans="1:2" ht="14.25" x14ac:dyDescent="0.2">
      <c r="A1463" s="10"/>
      <c r="B1463" s="8"/>
    </row>
    <row r="1464" spans="1:2" ht="14.25" x14ac:dyDescent="0.2">
      <c r="A1464" s="10"/>
      <c r="B1464" s="8"/>
    </row>
    <row r="1465" spans="1:2" ht="14.25" x14ac:dyDescent="0.2">
      <c r="A1465" s="10"/>
      <c r="B1465" s="8"/>
    </row>
    <row r="1466" spans="1:2" ht="14.25" x14ac:dyDescent="0.2">
      <c r="A1466" s="10"/>
      <c r="B1466" s="8"/>
    </row>
    <row r="1467" spans="1:2" ht="14.25" x14ac:dyDescent="0.2">
      <c r="A1467" s="10"/>
      <c r="B1467" s="8"/>
    </row>
    <row r="1468" spans="1:2" ht="14.25" x14ac:dyDescent="0.2">
      <c r="A1468" s="10"/>
      <c r="B1468" s="8"/>
    </row>
    <row r="1469" spans="1:2" ht="14.25" x14ac:dyDescent="0.2">
      <c r="A1469" s="10"/>
      <c r="B1469" s="8"/>
    </row>
    <row r="1470" spans="1:2" ht="14.25" x14ac:dyDescent="0.2">
      <c r="A1470" s="10"/>
      <c r="B1470" s="8"/>
    </row>
    <row r="1471" spans="1:2" ht="14.25" x14ac:dyDescent="0.2">
      <c r="A1471" s="10"/>
      <c r="B1471" s="8"/>
    </row>
    <row r="1472" spans="1:2" ht="14.25" x14ac:dyDescent="0.2">
      <c r="A1472" s="10"/>
      <c r="B1472" s="8"/>
    </row>
    <row r="1473" spans="1:2" ht="14.25" x14ac:dyDescent="0.2">
      <c r="A1473" s="10"/>
      <c r="B1473" s="8"/>
    </row>
    <row r="1474" spans="1:2" ht="14.25" x14ac:dyDescent="0.2">
      <c r="A1474" s="10"/>
      <c r="B1474" s="8"/>
    </row>
    <row r="1475" spans="1:2" ht="14.25" x14ac:dyDescent="0.2">
      <c r="A1475" s="10"/>
      <c r="B1475" s="8"/>
    </row>
    <row r="1476" spans="1:2" ht="14.25" x14ac:dyDescent="0.2">
      <c r="A1476" s="10"/>
      <c r="B1476" s="8"/>
    </row>
    <row r="1477" spans="1:2" ht="14.25" x14ac:dyDescent="0.2">
      <c r="A1477" s="10"/>
      <c r="B1477" s="8"/>
    </row>
    <row r="1478" spans="1:2" ht="14.25" x14ac:dyDescent="0.2">
      <c r="A1478" s="10"/>
      <c r="B1478" s="8"/>
    </row>
    <row r="1479" spans="1:2" ht="14.25" x14ac:dyDescent="0.2">
      <c r="A1479" s="10"/>
      <c r="B1479" s="8"/>
    </row>
    <row r="1480" spans="1:2" ht="14.25" x14ac:dyDescent="0.2">
      <c r="A1480" s="10"/>
      <c r="B1480" s="8"/>
    </row>
    <row r="1481" spans="1:2" ht="14.25" x14ac:dyDescent="0.2">
      <c r="A1481" s="10"/>
      <c r="B1481" s="8"/>
    </row>
    <row r="1482" spans="1:2" ht="14.25" x14ac:dyDescent="0.2">
      <c r="A1482" s="10"/>
      <c r="B1482" s="8"/>
    </row>
    <row r="1483" spans="1:2" ht="14.25" x14ac:dyDescent="0.2">
      <c r="A1483" s="10"/>
      <c r="B1483" s="8"/>
    </row>
    <row r="1484" spans="1:2" ht="14.25" x14ac:dyDescent="0.2">
      <c r="A1484" s="10"/>
      <c r="B1484" s="8"/>
    </row>
    <row r="1485" spans="1:2" ht="14.25" x14ac:dyDescent="0.2">
      <c r="A1485" s="10"/>
      <c r="B1485" s="8"/>
    </row>
    <row r="1486" spans="1:2" ht="14.25" x14ac:dyDescent="0.2">
      <c r="A1486" s="10"/>
      <c r="B1486" s="8"/>
    </row>
    <row r="1487" spans="1:2" ht="14.25" x14ac:dyDescent="0.2">
      <c r="A1487" s="10"/>
      <c r="B1487" s="8"/>
    </row>
    <row r="1488" spans="1:2" ht="14.25" x14ac:dyDescent="0.2">
      <c r="A1488" s="10"/>
      <c r="B1488" s="8"/>
    </row>
    <row r="1489" spans="1:2" ht="14.25" x14ac:dyDescent="0.2">
      <c r="A1489" s="10"/>
      <c r="B1489" s="8"/>
    </row>
    <row r="1490" spans="1:2" ht="14.25" x14ac:dyDescent="0.2">
      <c r="A1490" s="10"/>
      <c r="B1490" s="8"/>
    </row>
    <row r="1491" spans="1:2" ht="14.25" x14ac:dyDescent="0.2">
      <c r="A1491" s="10"/>
      <c r="B1491" s="8"/>
    </row>
    <row r="1492" spans="1:2" ht="14.25" x14ac:dyDescent="0.2">
      <c r="A1492" s="10"/>
      <c r="B1492" s="8"/>
    </row>
    <row r="1493" spans="1:2" ht="14.25" x14ac:dyDescent="0.2">
      <c r="A1493" s="10"/>
      <c r="B1493" s="8"/>
    </row>
    <row r="1494" spans="1:2" ht="14.25" x14ac:dyDescent="0.2">
      <c r="A1494" s="10"/>
      <c r="B1494" s="8"/>
    </row>
    <row r="1495" spans="1:2" ht="14.25" x14ac:dyDescent="0.2">
      <c r="A1495" s="10"/>
      <c r="B1495" s="8"/>
    </row>
    <row r="1496" spans="1:2" ht="14.25" x14ac:dyDescent="0.2">
      <c r="A1496" s="10"/>
      <c r="B1496" s="8"/>
    </row>
    <row r="1497" spans="1:2" ht="14.25" x14ac:dyDescent="0.2">
      <c r="A1497" s="10"/>
      <c r="B1497" s="8"/>
    </row>
    <row r="1498" spans="1:2" ht="14.25" x14ac:dyDescent="0.2">
      <c r="A1498" s="10"/>
      <c r="B1498" s="8"/>
    </row>
    <row r="1499" spans="1:2" ht="14.25" x14ac:dyDescent="0.2">
      <c r="A1499" s="10"/>
      <c r="B1499" s="8"/>
    </row>
    <row r="1500" spans="1:2" ht="14.25" x14ac:dyDescent="0.2">
      <c r="A1500" s="10"/>
      <c r="B1500" s="8"/>
    </row>
    <row r="1501" spans="1:2" ht="14.25" x14ac:dyDescent="0.2">
      <c r="A1501" s="10"/>
      <c r="B1501" s="8"/>
    </row>
    <row r="1502" spans="1:2" ht="14.25" x14ac:dyDescent="0.2">
      <c r="A1502" s="10"/>
      <c r="B1502" s="8"/>
    </row>
    <row r="1503" spans="1:2" ht="14.25" x14ac:dyDescent="0.2">
      <c r="A1503" s="10"/>
      <c r="B1503" s="8"/>
    </row>
    <row r="1504" spans="1:2" ht="14.25" x14ac:dyDescent="0.2">
      <c r="A1504" s="10"/>
      <c r="B1504" s="8"/>
    </row>
    <row r="1505" spans="1:2" ht="14.25" x14ac:dyDescent="0.2">
      <c r="A1505" s="10"/>
      <c r="B1505" s="8"/>
    </row>
    <row r="1506" spans="1:2" ht="14.25" x14ac:dyDescent="0.2">
      <c r="A1506" s="10"/>
      <c r="B1506" s="8"/>
    </row>
    <row r="1507" spans="1:2" ht="14.25" x14ac:dyDescent="0.2">
      <c r="A1507" s="10"/>
      <c r="B1507" s="8"/>
    </row>
    <row r="1508" spans="1:2" ht="14.25" x14ac:dyDescent="0.2">
      <c r="A1508" s="10"/>
      <c r="B1508" s="8"/>
    </row>
    <row r="1509" spans="1:2" ht="14.25" x14ac:dyDescent="0.2">
      <c r="A1509" s="10"/>
      <c r="B1509" s="8"/>
    </row>
    <row r="1510" spans="1:2" ht="14.25" x14ac:dyDescent="0.2">
      <c r="A1510" s="10"/>
      <c r="B1510" s="8"/>
    </row>
    <row r="1511" spans="1:2" ht="14.25" x14ac:dyDescent="0.2">
      <c r="A1511" s="10"/>
      <c r="B1511" s="8"/>
    </row>
    <row r="1512" spans="1:2" ht="14.25" x14ac:dyDescent="0.2">
      <c r="A1512" s="10"/>
      <c r="B1512" s="8"/>
    </row>
    <row r="1513" spans="1:2" ht="14.25" x14ac:dyDescent="0.2">
      <c r="A1513" s="10"/>
      <c r="B1513" s="8"/>
    </row>
    <row r="1514" spans="1:2" ht="14.25" x14ac:dyDescent="0.2">
      <c r="A1514" s="10"/>
      <c r="B1514" s="8"/>
    </row>
    <row r="1515" spans="1:2" ht="14.25" x14ac:dyDescent="0.2">
      <c r="A1515" s="10"/>
      <c r="B1515" s="8"/>
    </row>
    <row r="1516" spans="1:2" ht="14.25" x14ac:dyDescent="0.2">
      <c r="A1516" s="10"/>
      <c r="B1516" s="8"/>
    </row>
    <row r="1517" spans="1:2" ht="14.25" x14ac:dyDescent="0.2">
      <c r="A1517" s="10"/>
      <c r="B1517" s="8"/>
    </row>
    <row r="1518" spans="1:2" ht="14.25" x14ac:dyDescent="0.2">
      <c r="A1518" s="10"/>
      <c r="B1518" s="8"/>
    </row>
    <row r="1519" spans="1:2" ht="14.25" x14ac:dyDescent="0.2">
      <c r="A1519" s="10"/>
      <c r="B1519" s="8"/>
    </row>
    <row r="1520" spans="1:2" ht="14.25" x14ac:dyDescent="0.2">
      <c r="A1520" s="10"/>
      <c r="B1520" s="8"/>
    </row>
    <row r="1521" spans="1:2" ht="14.25" x14ac:dyDescent="0.2">
      <c r="A1521" s="10"/>
      <c r="B1521" s="8"/>
    </row>
    <row r="1522" spans="1:2" ht="14.25" x14ac:dyDescent="0.2">
      <c r="A1522" s="10"/>
      <c r="B1522" s="8"/>
    </row>
    <row r="1523" spans="1:2" ht="14.25" x14ac:dyDescent="0.2">
      <c r="A1523" s="10"/>
      <c r="B1523" s="8"/>
    </row>
    <row r="1524" spans="1:2" ht="14.25" x14ac:dyDescent="0.2">
      <c r="A1524" s="10"/>
      <c r="B1524" s="8"/>
    </row>
    <row r="1525" spans="1:2" ht="14.25" x14ac:dyDescent="0.2">
      <c r="A1525" s="10"/>
      <c r="B1525" s="8"/>
    </row>
    <row r="1526" spans="1:2" ht="14.25" x14ac:dyDescent="0.2">
      <c r="A1526" s="10"/>
      <c r="B1526" s="8"/>
    </row>
    <row r="1527" spans="1:2" ht="14.25" x14ac:dyDescent="0.2">
      <c r="A1527" s="10"/>
      <c r="B1527" s="8"/>
    </row>
    <row r="1528" spans="1:2" ht="14.25" x14ac:dyDescent="0.2">
      <c r="A1528" s="10"/>
      <c r="B1528" s="8"/>
    </row>
    <row r="1529" spans="1:2" ht="14.25" x14ac:dyDescent="0.2">
      <c r="A1529" s="10"/>
      <c r="B1529" s="8"/>
    </row>
    <row r="1530" spans="1:2" ht="14.25" x14ac:dyDescent="0.2">
      <c r="A1530" s="10"/>
      <c r="B1530" s="8"/>
    </row>
    <row r="1531" spans="1:2" ht="14.25" x14ac:dyDescent="0.2">
      <c r="A1531" s="10"/>
      <c r="B1531" s="8"/>
    </row>
    <row r="1532" spans="1:2" ht="14.25" x14ac:dyDescent="0.2">
      <c r="A1532" s="10"/>
      <c r="B1532" s="8"/>
    </row>
    <row r="1533" spans="1:2" ht="14.25" x14ac:dyDescent="0.2">
      <c r="A1533" s="10"/>
      <c r="B1533" s="8"/>
    </row>
    <row r="1534" spans="1:2" ht="14.25" x14ac:dyDescent="0.2">
      <c r="A1534" s="10"/>
      <c r="B1534" s="8"/>
    </row>
    <row r="1535" spans="1:2" ht="14.25" x14ac:dyDescent="0.2">
      <c r="A1535" s="10"/>
      <c r="B1535" s="8"/>
    </row>
    <row r="1536" spans="1:2" ht="14.25" x14ac:dyDescent="0.2">
      <c r="A1536" s="10"/>
      <c r="B1536" s="8"/>
    </row>
    <row r="1537" spans="1:2" ht="14.25" x14ac:dyDescent="0.2">
      <c r="A1537" s="10"/>
      <c r="B1537" s="8"/>
    </row>
    <row r="1538" spans="1:2" ht="14.25" x14ac:dyDescent="0.2">
      <c r="A1538" s="10"/>
      <c r="B1538" s="8"/>
    </row>
    <row r="1539" spans="1:2" ht="14.25" x14ac:dyDescent="0.2">
      <c r="A1539" s="10"/>
      <c r="B1539" s="8"/>
    </row>
    <row r="1540" spans="1:2" ht="14.25" x14ac:dyDescent="0.2">
      <c r="A1540" s="10"/>
      <c r="B1540" s="8"/>
    </row>
    <row r="1541" spans="1:2" ht="14.25" x14ac:dyDescent="0.2">
      <c r="A1541" s="10"/>
      <c r="B1541" s="8"/>
    </row>
    <row r="1542" spans="1:2" ht="14.25" x14ac:dyDescent="0.2">
      <c r="A1542" s="10"/>
      <c r="B1542" s="8"/>
    </row>
    <row r="1543" spans="1:2" ht="14.25" x14ac:dyDescent="0.2">
      <c r="A1543" s="10"/>
      <c r="B1543" s="8"/>
    </row>
    <row r="1544" spans="1:2" ht="14.25" x14ac:dyDescent="0.2">
      <c r="A1544" s="10"/>
      <c r="B1544" s="8"/>
    </row>
    <row r="1545" spans="1:2" ht="14.25" x14ac:dyDescent="0.2">
      <c r="A1545" s="10"/>
      <c r="B1545" s="8"/>
    </row>
    <row r="1546" spans="1:2" ht="14.25" x14ac:dyDescent="0.2">
      <c r="A1546" s="10"/>
      <c r="B1546" s="8"/>
    </row>
    <row r="1547" spans="1:2" ht="14.25" x14ac:dyDescent="0.2">
      <c r="A1547" s="10"/>
      <c r="B1547" s="8"/>
    </row>
    <row r="1548" spans="1:2" ht="14.25" x14ac:dyDescent="0.2">
      <c r="A1548" s="10"/>
      <c r="B1548" s="8"/>
    </row>
    <row r="1549" spans="1:2" ht="14.25" x14ac:dyDescent="0.2">
      <c r="A1549" s="10"/>
      <c r="B1549" s="8"/>
    </row>
    <row r="1550" spans="1:2" ht="14.25" x14ac:dyDescent="0.2">
      <c r="A1550" s="10"/>
      <c r="B1550" s="8"/>
    </row>
    <row r="1551" spans="1:2" ht="14.25" x14ac:dyDescent="0.2">
      <c r="A1551" s="10"/>
      <c r="B1551" s="8"/>
    </row>
    <row r="1552" spans="1:2" ht="14.25" x14ac:dyDescent="0.2">
      <c r="A1552" s="10"/>
      <c r="B1552" s="8"/>
    </row>
    <row r="1553" spans="1:2" ht="14.25" x14ac:dyDescent="0.2">
      <c r="A1553" s="10"/>
      <c r="B1553" s="8"/>
    </row>
    <row r="1554" spans="1:2" ht="14.25" x14ac:dyDescent="0.2">
      <c r="A1554" s="10"/>
      <c r="B1554" s="8"/>
    </row>
    <row r="1555" spans="1:2" ht="14.25" x14ac:dyDescent="0.2">
      <c r="A1555" s="10"/>
      <c r="B1555" s="8"/>
    </row>
    <row r="1556" spans="1:2" ht="14.25" x14ac:dyDescent="0.2">
      <c r="A1556" s="10"/>
      <c r="B1556" s="8"/>
    </row>
    <row r="1557" spans="1:2" ht="14.25" x14ac:dyDescent="0.2">
      <c r="A1557" s="10"/>
      <c r="B1557" s="8"/>
    </row>
    <row r="1558" spans="1:2" ht="14.25" x14ac:dyDescent="0.2">
      <c r="A1558" s="10"/>
      <c r="B1558" s="8"/>
    </row>
    <row r="1559" spans="1:2" ht="14.25" x14ac:dyDescent="0.2">
      <c r="A1559" s="10"/>
      <c r="B1559" s="8"/>
    </row>
    <row r="1560" spans="1:2" ht="14.25" x14ac:dyDescent="0.2">
      <c r="A1560" s="10"/>
      <c r="B1560" s="8"/>
    </row>
    <row r="1561" spans="1:2" ht="14.25" x14ac:dyDescent="0.2">
      <c r="A1561" s="10"/>
      <c r="B1561" s="8"/>
    </row>
    <row r="1562" spans="1:2" ht="14.25" x14ac:dyDescent="0.2">
      <c r="A1562" s="10"/>
      <c r="B1562" s="8"/>
    </row>
    <row r="1563" spans="1:2" ht="14.25" x14ac:dyDescent="0.2">
      <c r="A1563" s="10"/>
      <c r="B1563" s="8"/>
    </row>
    <row r="1564" spans="1:2" ht="14.25" x14ac:dyDescent="0.2">
      <c r="A1564" s="10"/>
      <c r="B1564" s="8"/>
    </row>
    <row r="1565" spans="1:2" ht="14.25" x14ac:dyDescent="0.2">
      <c r="A1565" s="10"/>
      <c r="B1565" s="8"/>
    </row>
    <row r="1566" spans="1:2" ht="14.25" x14ac:dyDescent="0.2">
      <c r="A1566" s="10"/>
      <c r="B1566" s="8"/>
    </row>
    <row r="1567" spans="1:2" ht="14.25" x14ac:dyDescent="0.2">
      <c r="A1567" s="10"/>
      <c r="B1567" s="8"/>
    </row>
    <row r="1568" spans="1:2" ht="14.25" x14ac:dyDescent="0.2">
      <c r="A1568" s="10"/>
      <c r="B1568" s="8"/>
    </row>
    <row r="1569" spans="1:2" ht="14.25" x14ac:dyDescent="0.2">
      <c r="A1569" s="10"/>
      <c r="B1569" s="8"/>
    </row>
    <row r="1570" spans="1:2" ht="14.25" x14ac:dyDescent="0.2">
      <c r="A1570" s="10"/>
      <c r="B1570" s="8"/>
    </row>
    <row r="1571" spans="1:2" ht="14.25" x14ac:dyDescent="0.2">
      <c r="A1571" s="10"/>
      <c r="B1571" s="8"/>
    </row>
    <row r="1572" spans="1:2" ht="14.25" x14ac:dyDescent="0.2">
      <c r="A1572" s="10"/>
      <c r="B1572" s="8"/>
    </row>
    <row r="1573" spans="1:2" ht="14.25" x14ac:dyDescent="0.2">
      <c r="A1573" s="10"/>
      <c r="B1573" s="8"/>
    </row>
    <row r="1574" spans="1:2" ht="14.25" x14ac:dyDescent="0.2">
      <c r="A1574" s="10"/>
      <c r="B1574" s="8"/>
    </row>
    <row r="1575" spans="1:2" ht="14.25" x14ac:dyDescent="0.2">
      <c r="A1575" s="10"/>
      <c r="B1575" s="8"/>
    </row>
    <row r="1576" spans="1:2" ht="14.25" x14ac:dyDescent="0.2">
      <c r="A1576" s="10"/>
      <c r="B1576" s="8"/>
    </row>
    <row r="1577" spans="1:2" ht="14.25" x14ac:dyDescent="0.2">
      <c r="A1577" s="10"/>
      <c r="B1577" s="8"/>
    </row>
    <row r="1578" spans="1:2" ht="14.25" x14ac:dyDescent="0.2">
      <c r="A1578" s="10"/>
      <c r="B1578" s="8"/>
    </row>
    <row r="1579" spans="1:2" ht="14.25" x14ac:dyDescent="0.2">
      <c r="A1579" s="10"/>
      <c r="B1579" s="8"/>
    </row>
    <row r="1580" spans="1:2" ht="14.25" x14ac:dyDescent="0.2">
      <c r="A1580" s="10"/>
      <c r="B1580" s="8"/>
    </row>
    <row r="1581" spans="1:2" ht="14.25" x14ac:dyDescent="0.2">
      <c r="A1581" s="10"/>
      <c r="B1581" s="8"/>
    </row>
    <row r="1582" spans="1:2" ht="14.25" x14ac:dyDescent="0.2">
      <c r="A1582" s="10"/>
      <c r="B1582" s="8"/>
    </row>
    <row r="1583" spans="1:2" ht="14.25" x14ac:dyDescent="0.2">
      <c r="A1583" s="10"/>
      <c r="B1583" s="8"/>
    </row>
    <row r="1584" spans="1:2" ht="14.25" x14ac:dyDescent="0.2">
      <c r="A1584" s="10"/>
      <c r="B1584" s="8"/>
    </row>
    <row r="1585" spans="1:2" ht="14.25" x14ac:dyDescent="0.2">
      <c r="A1585" s="10"/>
      <c r="B1585" s="8"/>
    </row>
    <row r="1586" spans="1:2" ht="14.25" x14ac:dyDescent="0.2">
      <c r="A1586" s="10"/>
      <c r="B1586" s="8"/>
    </row>
    <row r="1587" spans="1:2" ht="14.25" x14ac:dyDescent="0.2">
      <c r="A1587" s="10"/>
      <c r="B1587" s="8"/>
    </row>
    <row r="1588" spans="1:2" ht="14.25" x14ac:dyDescent="0.2">
      <c r="A1588" s="10"/>
      <c r="B1588" s="8"/>
    </row>
    <row r="1589" spans="1:2" ht="14.25" x14ac:dyDescent="0.2">
      <c r="A1589" s="10"/>
      <c r="B1589" s="8"/>
    </row>
    <row r="1590" spans="1:2" ht="14.25" x14ac:dyDescent="0.2">
      <c r="A1590" s="10"/>
      <c r="B1590" s="8"/>
    </row>
    <row r="1591" spans="1:2" ht="14.25" x14ac:dyDescent="0.2">
      <c r="A1591" s="10"/>
      <c r="B1591" s="8"/>
    </row>
    <row r="1592" spans="1:2" ht="14.25" x14ac:dyDescent="0.2">
      <c r="A1592" s="10"/>
      <c r="B1592" s="8"/>
    </row>
    <row r="1593" spans="1:2" ht="14.25" x14ac:dyDescent="0.2">
      <c r="A1593" s="10"/>
      <c r="B1593" s="8"/>
    </row>
    <row r="1594" spans="1:2" ht="14.25" x14ac:dyDescent="0.2">
      <c r="A1594" s="10"/>
      <c r="B1594" s="8"/>
    </row>
    <row r="1595" spans="1:2" ht="14.25" x14ac:dyDescent="0.2">
      <c r="A1595" s="10"/>
      <c r="B1595" s="8"/>
    </row>
    <row r="1596" spans="1:2" ht="14.25" x14ac:dyDescent="0.2">
      <c r="A1596" s="10"/>
      <c r="B1596" s="8"/>
    </row>
    <row r="1597" spans="1:2" ht="14.25" x14ac:dyDescent="0.2">
      <c r="A1597" s="10"/>
      <c r="B1597" s="8"/>
    </row>
    <row r="1598" spans="1:2" ht="14.25" x14ac:dyDescent="0.2">
      <c r="A1598" s="10"/>
      <c r="B1598" s="8"/>
    </row>
    <row r="1599" spans="1:2" ht="14.25" x14ac:dyDescent="0.2">
      <c r="A1599" s="10"/>
      <c r="B1599" s="8"/>
    </row>
    <row r="1600" spans="1:2" ht="14.25" x14ac:dyDescent="0.2">
      <c r="A1600" s="10"/>
      <c r="B1600" s="8"/>
    </row>
    <row r="1601" spans="1:2" ht="14.25" x14ac:dyDescent="0.2">
      <c r="A1601" s="10"/>
      <c r="B1601" s="8"/>
    </row>
    <row r="1602" spans="1:2" ht="14.25" x14ac:dyDescent="0.2">
      <c r="A1602" s="10"/>
      <c r="B1602" s="8"/>
    </row>
    <row r="1603" spans="1:2" ht="14.25" x14ac:dyDescent="0.2">
      <c r="A1603" s="10"/>
      <c r="B1603" s="8"/>
    </row>
    <row r="1604" spans="1:2" ht="14.25" x14ac:dyDescent="0.2">
      <c r="A1604" s="10"/>
      <c r="B1604" s="8"/>
    </row>
    <row r="1605" spans="1:2" ht="14.25" x14ac:dyDescent="0.2">
      <c r="A1605" s="10"/>
      <c r="B1605" s="8"/>
    </row>
    <row r="1606" spans="1:2" ht="14.25" x14ac:dyDescent="0.2">
      <c r="A1606" s="10"/>
      <c r="B1606" s="8"/>
    </row>
    <row r="1607" spans="1:2" ht="14.25" x14ac:dyDescent="0.2">
      <c r="A1607" s="10"/>
      <c r="B1607" s="8"/>
    </row>
    <row r="1608" spans="1:2" ht="14.25" x14ac:dyDescent="0.2">
      <c r="A1608" s="10"/>
      <c r="B1608" s="8"/>
    </row>
    <row r="1609" spans="1:2" ht="14.25" x14ac:dyDescent="0.2">
      <c r="A1609" s="10"/>
      <c r="B1609" s="8"/>
    </row>
    <row r="1610" spans="1:2" ht="14.25" x14ac:dyDescent="0.2">
      <c r="A1610" s="10"/>
      <c r="B1610" s="8"/>
    </row>
    <row r="1611" spans="1:2" ht="14.25" x14ac:dyDescent="0.2">
      <c r="A1611" s="10"/>
      <c r="B1611" s="8"/>
    </row>
    <row r="1612" spans="1:2" ht="14.25" x14ac:dyDescent="0.2">
      <c r="A1612" s="10"/>
      <c r="B1612" s="8"/>
    </row>
    <row r="1613" spans="1:2" ht="14.25" x14ac:dyDescent="0.2">
      <c r="A1613" s="10"/>
      <c r="B1613" s="8"/>
    </row>
    <row r="1614" spans="1:2" ht="14.25" x14ac:dyDescent="0.2">
      <c r="A1614" s="10"/>
      <c r="B1614" s="8"/>
    </row>
    <row r="1615" spans="1:2" ht="14.25" x14ac:dyDescent="0.2">
      <c r="A1615" s="10"/>
      <c r="B1615" s="8"/>
    </row>
    <row r="1616" spans="1:2" ht="14.25" x14ac:dyDescent="0.2">
      <c r="A1616" s="10"/>
      <c r="B1616" s="8"/>
    </row>
    <row r="1617" spans="1:2" ht="14.25" x14ac:dyDescent="0.2">
      <c r="A1617" s="10"/>
      <c r="B1617" s="8"/>
    </row>
    <row r="1618" spans="1:2" ht="14.25" x14ac:dyDescent="0.2">
      <c r="A1618" s="10"/>
      <c r="B1618" s="8"/>
    </row>
    <row r="1619" spans="1:2" ht="14.25" x14ac:dyDescent="0.2">
      <c r="A1619" s="10"/>
      <c r="B1619" s="8"/>
    </row>
    <row r="1620" spans="1:2" ht="14.25" x14ac:dyDescent="0.2">
      <c r="A1620" s="10"/>
      <c r="B1620" s="8"/>
    </row>
    <row r="1621" spans="1:2" ht="14.25" x14ac:dyDescent="0.2">
      <c r="A1621" s="10"/>
      <c r="B1621" s="8"/>
    </row>
    <row r="1622" spans="1:2" ht="14.25" x14ac:dyDescent="0.2">
      <c r="A1622" s="10"/>
      <c r="B1622" s="8"/>
    </row>
    <row r="1623" spans="1:2" ht="14.25" x14ac:dyDescent="0.2">
      <c r="A1623" s="10"/>
      <c r="B1623" s="8"/>
    </row>
    <row r="1624" spans="1:2" ht="14.25" x14ac:dyDescent="0.2">
      <c r="A1624" s="10"/>
      <c r="B1624" s="8"/>
    </row>
    <row r="1625" spans="1:2" ht="14.25" x14ac:dyDescent="0.2">
      <c r="A1625" s="10"/>
      <c r="B1625" s="8"/>
    </row>
    <row r="1626" spans="1:2" ht="14.25" x14ac:dyDescent="0.2">
      <c r="A1626" s="10"/>
      <c r="B1626" s="8"/>
    </row>
    <row r="1627" spans="1:2" ht="14.25" x14ac:dyDescent="0.2">
      <c r="A1627" s="10"/>
      <c r="B1627" s="8"/>
    </row>
    <row r="1628" spans="1:2" ht="14.25" x14ac:dyDescent="0.2">
      <c r="A1628" s="10"/>
      <c r="B1628" s="8"/>
    </row>
    <row r="1629" spans="1:2" ht="14.25" x14ac:dyDescent="0.2">
      <c r="A1629" s="10"/>
      <c r="B1629" s="8"/>
    </row>
    <row r="1630" spans="1:2" ht="14.25" x14ac:dyDescent="0.2">
      <c r="A1630" s="10"/>
      <c r="B1630" s="8"/>
    </row>
    <row r="1631" spans="1:2" ht="14.25" x14ac:dyDescent="0.2">
      <c r="A1631" s="10"/>
      <c r="B1631" s="8"/>
    </row>
    <row r="1632" spans="1:2" ht="14.25" x14ac:dyDescent="0.2">
      <c r="A1632" s="10"/>
      <c r="B1632" s="8"/>
    </row>
    <row r="1633" spans="1:2" ht="14.25" x14ac:dyDescent="0.2">
      <c r="A1633" s="10"/>
      <c r="B1633" s="8"/>
    </row>
    <row r="1634" spans="1:2" ht="14.25" x14ac:dyDescent="0.2">
      <c r="A1634" s="10"/>
      <c r="B1634" s="8"/>
    </row>
    <row r="1635" spans="1:2" ht="14.25" x14ac:dyDescent="0.2">
      <c r="A1635" s="10"/>
      <c r="B1635" s="8"/>
    </row>
    <row r="1636" spans="1:2" ht="14.25" x14ac:dyDescent="0.2">
      <c r="A1636" s="10"/>
      <c r="B1636" s="8"/>
    </row>
    <row r="1637" spans="1:2" ht="14.25" x14ac:dyDescent="0.2">
      <c r="A1637" s="10"/>
      <c r="B1637" s="8"/>
    </row>
    <row r="1638" spans="1:2" ht="14.25" x14ac:dyDescent="0.2">
      <c r="A1638" s="10"/>
      <c r="B1638" s="8"/>
    </row>
    <row r="1639" spans="1:2" ht="14.25" x14ac:dyDescent="0.2">
      <c r="A1639" s="10"/>
      <c r="B1639" s="8"/>
    </row>
    <row r="1640" spans="1:2" ht="14.25" x14ac:dyDescent="0.2">
      <c r="A1640" s="10"/>
      <c r="B1640" s="8"/>
    </row>
    <row r="1641" spans="1:2" ht="14.25" x14ac:dyDescent="0.2">
      <c r="A1641" s="10"/>
      <c r="B1641" s="8"/>
    </row>
    <row r="1642" spans="1:2" ht="14.25" x14ac:dyDescent="0.2">
      <c r="A1642" s="10"/>
      <c r="B1642" s="8"/>
    </row>
    <row r="1643" spans="1:2" ht="14.25" x14ac:dyDescent="0.2">
      <c r="A1643" s="10"/>
      <c r="B1643" s="8"/>
    </row>
    <row r="1644" spans="1:2" ht="14.25" x14ac:dyDescent="0.2">
      <c r="A1644" s="10"/>
      <c r="B1644" s="8"/>
    </row>
    <row r="1645" spans="1:2" ht="14.25" x14ac:dyDescent="0.2">
      <c r="A1645" s="10"/>
      <c r="B1645" s="8"/>
    </row>
    <row r="1646" spans="1:2" ht="14.25" x14ac:dyDescent="0.2">
      <c r="A1646" s="10"/>
      <c r="B1646" s="8"/>
    </row>
    <row r="1647" spans="1:2" ht="14.25" x14ac:dyDescent="0.2">
      <c r="A1647" s="10"/>
      <c r="B1647" s="8"/>
    </row>
    <row r="1648" spans="1:2" ht="14.25" x14ac:dyDescent="0.2">
      <c r="A1648" s="10"/>
      <c r="B1648" s="8"/>
    </row>
    <row r="1649" spans="1:2" ht="14.25" x14ac:dyDescent="0.2">
      <c r="A1649" s="10"/>
      <c r="B1649" s="8"/>
    </row>
    <row r="1650" spans="1:2" ht="14.25" x14ac:dyDescent="0.2">
      <c r="A1650" s="10"/>
      <c r="B1650" s="8"/>
    </row>
    <row r="1651" spans="1:2" ht="14.25" x14ac:dyDescent="0.2">
      <c r="A1651" s="10"/>
      <c r="B1651" s="8"/>
    </row>
    <row r="1652" spans="1:2" ht="14.25" x14ac:dyDescent="0.2">
      <c r="A1652" s="10"/>
      <c r="B1652" s="8"/>
    </row>
    <row r="1653" spans="1:2" ht="14.25" x14ac:dyDescent="0.2">
      <c r="A1653" s="10"/>
      <c r="B1653" s="8"/>
    </row>
    <row r="1654" spans="1:2" ht="14.25" x14ac:dyDescent="0.2">
      <c r="A1654" s="10"/>
      <c r="B1654" s="8"/>
    </row>
    <row r="1655" spans="1:2" ht="14.25" x14ac:dyDescent="0.2">
      <c r="A1655" s="10"/>
      <c r="B1655" s="8"/>
    </row>
    <row r="1656" spans="1:2" ht="14.25" x14ac:dyDescent="0.2">
      <c r="A1656" s="10"/>
      <c r="B1656" s="8"/>
    </row>
    <row r="1657" spans="1:2" ht="14.25" x14ac:dyDescent="0.2">
      <c r="A1657" s="10"/>
      <c r="B1657" s="8"/>
    </row>
    <row r="1658" spans="1:2" ht="14.25" x14ac:dyDescent="0.2">
      <c r="A1658" s="10"/>
      <c r="B1658" s="8"/>
    </row>
    <row r="1659" spans="1:2" ht="14.25" x14ac:dyDescent="0.2">
      <c r="A1659" s="10"/>
      <c r="B1659" s="8"/>
    </row>
    <row r="1660" spans="1:2" ht="14.25" x14ac:dyDescent="0.2">
      <c r="A1660" s="10"/>
      <c r="B1660" s="8"/>
    </row>
    <row r="1661" spans="1:2" ht="14.25" x14ac:dyDescent="0.2">
      <c r="A1661" s="10"/>
      <c r="B1661" s="8"/>
    </row>
    <row r="1662" spans="1:2" ht="14.25" x14ac:dyDescent="0.2">
      <c r="A1662" s="10"/>
      <c r="B1662" s="8"/>
    </row>
    <row r="1663" spans="1:2" ht="14.25" x14ac:dyDescent="0.2">
      <c r="A1663" s="10"/>
      <c r="B1663" s="8"/>
    </row>
    <row r="1664" spans="1:2" ht="14.25" x14ac:dyDescent="0.2">
      <c r="A1664" s="10"/>
      <c r="B1664" s="8"/>
    </row>
    <row r="1665" spans="1:2" ht="14.25" x14ac:dyDescent="0.2">
      <c r="A1665" s="10"/>
      <c r="B1665" s="8"/>
    </row>
    <row r="1666" spans="1:2" ht="14.25" x14ac:dyDescent="0.2">
      <c r="A1666" s="10"/>
      <c r="B1666" s="8"/>
    </row>
    <row r="1667" spans="1:2" ht="14.25" x14ac:dyDescent="0.2">
      <c r="A1667" s="10"/>
      <c r="B1667" s="8"/>
    </row>
    <row r="1668" spans="1:2" ht="14.25" x14ac:dyDescent="0.2">
      <c r="A1668" s="10"/>
      <c r="B1668" s="8"/>
    </row>
    <row r="1669" spans="1:2" ht="14.25" x14ac:dyDescent="0.2">
      <c r="A1669" s="10"/>
      <c r="B1669" s="8"/>
    </row>
    <row r="1670" spans="1:2" ht="14.25" x14ac:dyDescent="0.2">
      <c r="A1670" s="10"/>
      <c r="B1670" s="8"/>
    </row>
    <row r="1671" spans="1:2" ht="14.25" x14ac:dyDescent="0.2">
      <c r="A1671" s="10"/>
      <c r="B1671" s="8"/>
    </row>
    <row r="1672" spans="1:2" ht="14.25" x14ac:dyDescent="0.2">
      <c r="A1672" s="10"/>
      <c r="B1672" s="8"/>
    </row>
    <row r="1673" spans="1:2" ht="14.25" x14ac:dyDescent="0.2">
      <c r="A1673" s="10"/>
      <c r="B1673" s="8"/>
    </row>
    <row r="1674" spans="1:2" ht="14.25" x14ac:dyDescent="0.2">
      <c r="A1674" s="10"/>
      <c r="B1674" s="8"/>
    </row>
    <row r="1675" spans="1:2" ht="14.25" x14ac:dyDescent="0.2">
      <c r="A1675" s="10"/>
      <c r="B1675" s="8"/>
    </row>
    <row r="1676" spans="1:2" ht="14.25" x14ac:dyDescent="0.2">
      <c r="A1676" s="10"/>
      <c r="B1676" s="8"/>
    </row>
    <row r="1677" spans="1:2" ht="14.25" x14ac:dyDescent="0.2">
      <c r="A1677" s="10"/>
      <c r="B1677" s="8"/>
    </row>
    <row r="1678" spans="1:2" ht="14.25" x14ac:dyDescent="0.2">
      <c r="A1678" s="10"/>
      <c r="B1678" s="8"/>
    </row>
    <row r="1679" spans="1:2" ht="14.25" x14ac:dyDescent="0.2">
      <c r="A1679" s="10"/>
      <c r="B1679" s="8"/>
    </row>
    <row r="1680" spans="1:2" ht="14.25" x14ac:dyDescent="0.2">
      <c r="A1680" s="10"/>
      <c r="B1680" s="8"/>
    </row>
    <row r="1681" spans="1:2" ht="14.25" x14ac:dyDescent="0.2">
      <c r="A1681" s="10"/>
      <c r="B1681" s="8"/>
    </row>
    <row r="1682" spans="1:2" ht="14.25" x14ac:dyDescent="0.2">
      <c r="A1682" s="10"/>
      <c r="B1682" s="8"/>
    </row>
    <row r="1683" spans="1:2" ht="14.25" x14ac:dyDescent="0.2">
      <c r="A1683" s="10"/>
      <c r="B1683" s="8"/>
    </row>
    <row r="1684" spans="1:2" ht="14.25" x14ac:dyDescent="0.2">
      <c r="A1684" s="10"/>
      <c r="B1684" s="8"/>
    </row>
    <row r="1685" spans="1:2" ht="14.25" x14ac:dyDescent="0.2">
      <c r="A1685" s="10"/>
      <c r="B1685" s="8"/>
    </row>
    <row r="1686" spans="1:2" ht="14.25" x14ac:dyDescent="0.2">
      <c r="A1686" s="10"/>
      <c r="B1686" s="8"/>
    </row>
    <row r="1687" spans="1:2" ht="14.25" x14ac:dyDescent="0.2">
      <c r="A1687" s="10"/>
      <c r="B1687" s="8"/>
    </row>
    <row r="1688" spans="1:2" ht="14.25" x14ac:dyDescent="0.2">
      <c r="A1688" s="10"/>
      <c r="B1688" s="8"/>
    </row>
    <row r="1689" spans="1:2" ht="14.25" x14ac:dyDescent="0.2">
      <c r="A1689" s="10"/>
      <c r="B1689" s="8"/>
    </row>
    <row r="1690" spans="1:2" ht="14.25" x14ac:dyDescent="0.2">
      <c r="A1690" s="10"/>
      <c r="B1690" s="8"/>
    </row>
    <row r="1691" spans="1:2" ht="14.25" x14ac:dyDescent="0.2">
      <c r="A1691" s="10"/>
      <c r="B1691" s="8"/>
    </row>
    <row r="1692" spans="1:2" ht="14.25" x14ac:dyDescent="0.2">
      <c r="A1692" s="10"/>
      <c r="B1692" s="8"/>
    </row>
    <row r="1693" spans="1:2" ht="14.25" x14ac:dyDescent="0.2">
      <c r="A1693" s="10"/>
      <c r="B1693" s="8"/>
    </row>
    <row r="1694" spans="1:2" ht="14.25" x14ac:dyDescent="0.2">
      <c r="A1694" s="10"/>
      <c r="B1694" s="8"/>
    </row>
    <row r="1695" spans="1:2" ht="14.25" x14ac:dyDescent="0.2">
      <c r="A1695" s="10"/>
      <c r="B1695" s="8"/>
    </row>
    <row r="1696" spans="1:2" ht="14.25" x14ac:dyDescent="0.2">
      <c r="A1696" s="10"/>
      <c r="B1696" s="8"/>
    </row>
    <row r="1697" spans="1:2" ht="14.25" x14ac:dyDescent="0.2">
      <c r="A1697" s="10"/>
      <c r="B1697" s="8"/>
    </row>
    <row r="1698" spans="1:2" ht="14.25" x14ac:dyDescent="0.2">
      <c r="A1698" s="10"/>
      <c r="B1698" s="8"/>
    </row>
    <row r="1699" spans="1:2" ht="14.25" x14ac:dyDescent="0.2">
      <c r="A1699" s="10"/>
      <c r="B1699" s="8"/>
    </row>
    <row r="1700" spans="1:2" ht="14.25" x14ac:dyDescent="0.2">
      <c r="A1700" s="10"/>
      <c r="B1700" s="8"/>
    </row>
    <row r="1701" spans="1:2" ht="14.25" x14ac:dyDescent="0.2">
      <c r="A1701" s="10"/>
      <c r="B1701" s="8"/>
    </row>
    <row r="1702" spans="1:2" ht="14.25" x14ac:dyDescent="0.2">
      <c r="A1702" s="10"/>
      <c r="B1702" s="8"/>
    </row>
    <row r="1703" spans="1:2" ht="14.25" x14ac:dyDescent="0.2">
      <c r="A1703" s="10"/>
      <c r="B1703" s="8"/>
    </row>
    <row r="1704" spans="1:2" ht="14.25" x14ac:dyDescent="0.2">
      <c r="A1704" s="10"/>
      <c r="B1704" s="8"/>
    </row>
    <row r="1705" spans="1:2" ht="14.25" x14ac:dyDescent="0.2">
      <c r="A1705" s="10"/>
      <c r="B1705" s="8"/>
    </row>
    <row r="1706" spans="1:2" ht="14.25" x14ac:dyDescent="0.2">
      <c r="A1706" s="10"/>
      <c r="B1706" s="8"/>
    </row>
    <row r="1707" spans="1:2" ht="14.25" x14ac:dyDescent="0.2">
      <c r="A1707" s="10"/>
      <c r="B1707" s="8"/>
    </row>
    <row r="1708" spans="1:2" ht="14.25" x14ac:dyDescent="0.2">
      <c r="A1708" s="10"/>
      <c r="B1708" s="8"/>
    </row>
    <row r="1709" spans="1:2" ht="14.25" x14ac:dyDescent="0.2">
      <c r="A1709" s="10"/>
      <c r="B1709" s="8"/>
    </row>
    <row r="1710" spans="1:2" ht="14.25" x14ac:dyDescent="0.2">
      <c r="A1710" s="10"/>
      <c r="B1710" s="8"/>
    </row>
  </sheetData>
  <sheetProtection password="94E0" sheet="1" formatCells="0" formatColumns="0" formatRows="0" insertColumns="0" insertRows="0" insertHyperlinks="0" deleteColumns="0" deleteRows="0" sort="0" autoFilter="0" pivotTables="0"/>
  <mergeCells count="11">
    <mergeCell ref="A52:B52"/>
    <mergeCell ref="A75:B75"/>
    <mergeCell ref="A73:B73"/>
    <mergeCell ref="I2:J2"/>
    <mergeCell ref="A6:B6"/>
    <mergeCell ref="A5:K5"/>
    <mergeCell ref="C2:G2"/>
    <mergeCell ref="C3:G3"/>
    <mergeCell ref="C4:G4"/>
    <mergeCell ref="I3:J3"/>
    <mergeCell ref="I4:J4"/>
  </mergeCells>
  <phoneticPr fontId="0" type="noConversion"/>
  <pageMargins left="0.68" right="0.43" top="0.63" bottom="0.67" header="0.33" footer="0.5"/>
  <pageSetup scale="53" orientation="portrait" r:id="rId1"/>
  <headerFooter alignWithMargins="0"/>
  <ignoredErrors>
    <ignoredError sqref="G60:G61" formulaRange="1"/>
    <ignoredError sqref="I60" numberStoredAsText="1"/>
    <ignoredError sqref="K56 K21 K29 K35 K44 G52" formula="1"/>
    <ignoredError sqref="C22 C8:C9 C10:C13 D54:D55 C57:C59 C62:C63 D57:D59 D62:D63" unlocked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HM39"/>
  <sheetViews>
    <sheetView tabSelected="1" zoomScale="75" zoomScaleNormal="75" workbookViewId="0">
      <selection activeCell="J24" sqref="J24"/>
    </sheetView>
  </sheetViews>
  <sheetFormatPr defaultRowHeight="12.75" x14ac:dyDescent="0.2"/>
  <cols>
    <col min="1" max="1" width="50.85546875" style="29" customWidth="1"/>
    <col min="2" max="3" width="11.85546875" style="29" bestFit="1" customWidth="1"/>
    <col min="4" max="6" width="10" style="29" customWidth="1"/>
    <col min="7" max="7" width="0.5703125" style="73" customWidth="1"/>
    <col min="8" max="9" width="11" style="73" customWidth="1"/>
    <col min="10" max="18" width="10.42578125" style="29" customWidth="1"/>
    <col min="19" max="26" width="11.42578125" style="30" customWidth="1"/>
    <col min="27" max="221" width="9.140625" style="30"/>
    <col min="222" max="16384" width="9.140625" style="29"/>
  </cols>
  <sheetData>
    <row r="1" spans="1:221" s="114" customFormat="1" ht="24" customHeight="1" x14ac:dyDescent="0.2">
      <c r="A1" s="385" t="s">
        <v>195</v>
      </c>
      <c r="B1" s="653"/>
      <c r="C1" s="653"/>
      <c r="D1" s="654"/>
      <c r="E1" s="654"/>
      <c r="F1" s="654"/>
      <c r="G1" s="653"/>
      <c r="H1" s="653"/>
      <c r="I1" s="653"/>
      <c r="J1" s="387"/>
      <c r="K1" s="389"/>
      <c r="L1" s="387"/>
      <c r="M1" s="389"/>
      <c r="N1" s="491" t="str">
        <f>'SCC List'!A2</f>
        <v>(Rev.21, June 2019)</v>
      </c>
      <c r="O1" s="491"/>
      <c r="P1" s="491"/>
      <c r="Q1" s="491"/>
      <c r="R1" s="657"/>
      <c r="S1" s="130"/>
      <c r="T1" s="112"/>
      <c r="U1" s="112"/>
      <c r="V1" s="112"/>
      <c r="W1" s="112"/>
      <c r="X1" s="112"/>
      <c r="Y1" s="112"/>
      <c r="Z1" s="112"/>
      <c r="AA1" s="113"/>
    </row>
    <row r="2" spans="1:221" s="61" customFormat="1" ht="24" customHeight="1" x14ac:dyDescent="0.2">
      <c r="A2" s="587" t="str">
        <f>'Build Main'!A2</f>
        <v>Port Authority Allegheny County / City of Pittsburgh</v>
      </c>
      <c r="B2" s="655"/>
      <c r="C2" s="655"/>
      <c r="D2" s="493"/>
      <c r="E2" s="493"/>
      <c r="F2" s="493"/>
      <c r="G2" s="655"/>
      <c r="H2" s="655"/>
      <c r="I2" s="655"/>
      <c r="J2" s="879"/>
      <c r="K2" s="880"/>
      <c r="L2" s="879" t="s">
        <v>58</v>
      </c>
      <c r="M2" s="880"/>
      <c r="N2" s="496">
        <f ca="1">'Build Main'!J2</f>
        <v>43740.547372800924</v>
      </c>
      <c r="O2" s="496"/>
      <c r="P2" s="496"/>
      <c r="Q2" s="496"/>
      <c r="R2" s="658"/>
      <c r="S2" s="131"/>
      <c r="T2" s="115"/>
      <c r="U2" s="115"/>
      <c r="V2" s="115"/>
      <c r="W2" s="115"/>
      <c r="X2" s="115"/>
      <c r="Y2" s="115"/>
      <c r="Z2" s="116"/>
      <c r="AA2" s="93"/>
    </row>
    <row r="3" spans="1:221" s="61" customFormat="1" ht="24" customHeight="1" x14ac:dyDescent="0.2">
      <c r="A3" s="587" t="str">
        <f>'Build Main'!A3</f>
        <v>Pittsburgh BRT</v>
      </c>
      <c r="B3" s="498"/>
      <c r="C3" s="498"/>
      <c r="D3" s="493"/>
      <c r="E3" s="493"/>
      <c r="F3" s="493"/>
      <c r="G3" s="498"/>
      <c r="H3" s="498"/>
      <c r="I3" s="498"/>
      <c r="J3" s="881"/>
      <c r="K3" s="882"/>
      <c r="L3" s="881"/>
      <c r="M3" s="882"/>
      <c r="N3" s="498"/>
      <c r="O3" s="823"/>
      <c r="P3" s="823"/>
      <c r="Q3" s="823"/>
      <c r="R3" s="658"/>
      <c r="S3" s="132"/>
      <c r="T3" s="117"/>
      <c r="U3" s="117"/>
      <c r="V3" s="117"/>
      <c r="W3" s="117"/>
      <c r="X3" s="117"/>
      <c r="Y3" s="117"/>
      <c r="Z3" s="118"/>
      <c r="AA3" s="93"/>
    </row>
    <row r="4" spans="1:221" s="61" customFormat="1" ht="24" customHeight="1" x14ac:dyDescent="0.2">
      <c r="A4" s="592" t="str">
        <f>'Build Main'!A4</f>
        <v>Engineering - 60% VE Estimate</v>
      </c>
      <c r="B4" s="656"/>
      <c r="C4" s="656"/>
      <c r="D4" s="502"/>
      <c r="E4" s="502"/>
      <c r="F4" s="502"/>
      <c r="G4" s="656"/>
      <c r="H4" s="656"/>
      <c r="I4" s="656"/>
      <c r="J4" s="883"/>
      <c r="K4" s="884"/>
      <c r="L4" s="883"/>
      <c r="M4" s="884"/>
      <c r="N4" s="503"/>
      <c r="O4" s="503"/>
      <c r="P4" s="503"/>
      <c r="Q4" s="503"/>
      <c r="R4" s="659"/>
      <c r="S4" s="132"/>
      <c r="T4" s="117"/>
      <c r="U4" s="117"/>
      <c r="V4" s="117"/>
      <c r="W4" s="117"/>
      <c r="X4" s="117"/>
      <c r="Y4" s="117"/>
      <c r="Z4" s="118"/>
      <c r="AA4" s="93"/>
    </row>
    <row r="5" spans="1:221" s="93" customFormat="1" ht="6" customHeight="1" x14ac:dyDescent="0.2">
      <c r="A5" s="136"/>
      <c r="B5" s="134"/>
      <c r="C5" s="134"/>
      <c r="D5" s="134"/>
      <c r="E5" s="134"/>
      <c r="F5" s="134"/>
      <c r="G5" s="133"/>
      <c r="H5" s="133"/>
      <c r="I5" s="133"/>
      <c r="J5" s="134"/>
      <c r="K5" s="135"/>
      <c r="L5" s="134"/>
      <c r="M5" s="135"/>
      <c r="N5" s="135"/>
      <c r="O5" s="135"/>
      <c r="P5" s="135"/>
      <c r="Q5" s="135"/>
      <c r="R5" s="135"/>
      <c r="S5" s="132"/>
      <c r="T5" s="117"/>
      <c r="U5" s="117"/>
      <c r="V5" s="117"/>
      <c r="W5" s="117"/>
      <c r="X5" s="117"/>
      <c r="Y5" s="117"/>
      <c r="Z5" s="118"/>
    </row>
    <row r="6" spans="1:221" s="93" customFormat="1" ht="21.75" customHeight="1" x14ac:dyDescent="0.2">
      <c r="A6" s="943"/>
      <c r="B6" s="941" t="s">
        <v>236</v>
      </c>
      <c r="C6" s="942"/>
      <c r="D6" s="941" t="s">
        <v>235</v>
      </c>
      <c r="E6" s="955"/>
      <c r="F6" s="942"/>
      <c r="G6" s="137"/>
      <c r="H6" s="956" t="s">
        <v>279</v>
      </c>
      <c r="I6" s="957"/>
      <c r="J6" s="957"/>
      <c r="K6" s="957"/>
      <c r="L6" s="958"/>
      <c r="M6" s="959" t="s">
        <v>280</v>
      </c>
      <c r="N6" s="960"/>
      <c r="O6" s="960"/>
      <c r="P6" s="960"/>
      <c r="Q6" s="960"/>
      <c r="R6" s="961"/>
      <c r="S6" s="132"/>
      <c r="T6" s="117"/>
      <c r="U6" s="117"/>
      <c r="V6" s="117"/>
      <c r="W6" s="117"/>
      <c r="X6" s="117"/>
      <c r="Y6" s="117"/>
      <c r="Z6" s="118"/>
    </row>
    <row r="7" spans="1:221" ht="15.75" customHeight="1" x14ac:dyDescent="0.2">
      <c r="A7" s="944"/>
      <c r="B7" s="946" t="s">
        <v>162</v>
      </c>
      <c r="C7" s="948" t="s">
        <v>246</v>
      </c>
      <c r="D7" s="946" t="s">
        <v>269</v>
      </c>
      <c r="E7" s="946" t="s">
        <v>201</v>
      </c>
      <c r="F7" s="946" t="s">
        <v>210</v>
      </c>
      <c r="G7" s="138"/>
      <c r="H7" s="962" t="s">
        <v>264</v>
      </c>
      <c r="I7" s="962" t="s">
        <v>293</v>
      </c>
      <c r="J7" s="962" t="s">
        <v>318</v>
      </c>
      <c r="K7" s="962" t="s">
        <v>319</v>
      </c>
      <c r="L7" s="962" t="s">
        <v>74</v>
      </c>
      <c r="M7" s="962" t="s">
        <v>315</v>
      </c>
      <c r="N7" s="962" t="s">
        <v>316</v>
      </c>
      <c r="O7" s="824"/>
      <c r="P7" s="824"/>
      <c r="Q7" s="824"/>
      <c r="R7" s="962" t="s">
        <v>317</v>
      </c>
      <c r="S7" s="96"/>
      <c r="T7" s="63"/>
      <c r="U7" s="63"/>
      <c r="V7" s="63"/>
      <c r="W7" s="63"/>
      <c r="X7" s="63"/>
      <c r="Y7" s="63"/>
      <c r="Z7" s="63"/>
    </row>
    <row r="8" spans="1:221" ht="51.75" customHeight="1" x14ac:dyDescent="0.2">
      <c r="A8" s="945"/>
      <c r="B8" s="947"/>
      <c r="C8" s="949"/>
      <c r="D8" s="947"/>
      <c r="E8" s="947"/>
      <c r="F8" s="947"/>
      <c r="G8" s="138"/>
      <c r="H8" s="962"/>
      <c r="I8" s="962"/>
      <c r="J8" s="962"/>
      <c r="K8" s="962"/>
      <c r="L8" s="962"/>
      <c r="M8" s="962"/>
      <c r="N8" s="962"/>
      <c r="O8" s="824" t="s">
        <v>322</v>
      </c>
      <c r="P8" s="824" t="s">
        <v>320</v>
      </c>
      <c r="Q8" s="824" t="s">
        <v>321</v>
      </c>
      <c r="R8" s="962"/>
      <c r="S8" s="96"/>
      <c r="T8" s="63"/>
      <c r="U8" s="63"/>
      <c r="V8" s="63"/>
      <c r="W8" s="63"/>
      <c r="X8" s="63"/>
      <c r="Y8" s="63"/>
      <c r="Z8" s="63"/>
    </row>
    <row r="9" spans="1:221" s="77" customFormat="1" ht="16.5" customHeight="1" x14ac:dyDescent="0.2">
      <c r="A9" s="668" t="str">
        <f>Inflation!A8</f>
        <v>10 GUIDEWAY &amp; TRACK ELEMENTS (route miles)</v>
      </c>
      <c r="B9" s="660">
        <f>'Build Main'!J7</f>
        <v>36341075.253135316</v>
      </c>
      <c r="C9" s="661">
        <f t="shared" ref="C9:C18" si="0">SUM(D9:F9)</f>
        <v>36341075.253135316</v>
      </c>
      <c r="D9" s="660">
        <f>H9</f>
        <v>7433789.232884489</v>
      </c>
      <c r="E9" s="662">
        <f>SUM(I9:L9)</f>
        <v>20000000</v>
      </c>
      <c r="F9" s="662">
        <f>SUM(M9:R9)</f>
        <v>8907286.0202508252</v>
      </c>
      <c r="G9" s="139"/>
      <c r="H9" s="241">
        <f>B9-SUM(I9:R9)</f>
        <v>7433789.232884489</v>
      </c>
      <c r="I9" s="242"/>
      <c r="J9" s="242">
        <v>20000000</v>
      </c>
      <c r="K9" s="243"/>
      <c r="L9" s="243"/>
      <c r="M9" s="242">
        <f t="shared" ref="M9:M14" si="1">B9*0.08</f>
        <v>2907286.0202508252</v>
      </c>
      <c r="N9" s="243">
        <v>2000000</v>
      </c>
      <c r="O9" s="243"/>
      <c r="P9" s="243">
        <v>1000000</v>
      </c>
      <c r="Q9" s="243">
        <v>1000000</v>
      </c>
      <c r="R9" s="243">
        <v>2000000</v>
      </c>
      <c r="S9" s="97"/>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6"/>
      <c r="FZ9" s="76"/>
      <c r="GA9" s="76"/>
      <c r="GB9" s="76"/>
      <c r="GC9" s="76"/>
      <c r="GD9" s="76"/>
      <c r="GE9" s="76"/>
      <c r="GF9" s="76"/>
      <c r="GG9" s="76"/>
      <c r="GH9" s="76"/>
      <c r="GI9" s="76"/>
      <c r="GJ9" s="76"/>
      <c r="GK9" s="76"/>
      <c r="GL9" s="76"/>
      <c r="GM9" s="76"/>
      <c r="GN9" s="76"/>
      <c r="GO9" s="76"/>
      <c r="GP9" s="76"/>
      <c r="GQ9" s="76"/>
      <c r="GR9" s="76"/>
      <c r="GS9" s="76"/>
      <c r="GT9" s="76"/>
      <c r="GU9" s="76"/>
      <c r="GV9" s="76"/>
      <c r="GW9" s="76"/>
      <c r="GX9" s="76"/>
      <c r="GY9" s="76"/>
      <c r="GZ9" s="76"/>
      <c r="HA9" s="76"/>
      <c r="HB9" s="76"/>
      <c r="HC9" s="76"/>
      <c r="HD9" s="76"/>
      <c r="HE9" s="76"/>
      <c r="HF9" s="76"/>
      <c r="HG9" s="76"/>
      <c r="HH9" s="76"/>
      <c r="HI9" s="76"/>
      <c r="HJ9" s="76"/>
      <c r="HK9" s="76"/>
      <c r="HL9" s="76"/>
      <c r="HM9" s="76"/>
    </row>
    <row r="10" spans="1:221" ht="17.25" customHeight="1" x14ac:dyDescent="0.2">
      <c r="A10" s="668" t="str">
        <f>Inflation!A9</f>
        <v>20 STATIONS, STOPS, TERMINALS, INTERMODAL (number)</v>
      </c>
      <c r="B10" s="660">
        <f>'Build Main'!J21</f>
        <v>16645468.659654133</v>
      </c>
      <c r="C10" s="661">
        <f t="shared" si="0"/>
        <v>16645468.659654133</v>
      </c>
      <c r="D10" s="660">
        <f t="shared" ref="D10:D19" si="2">H10</f>
        <v>7813831.1668818034</v>
      </c>
      <c r="E10" s="662">
        <f t="shared" ref="E10:E18" si="3">SUM(I10:L10)</f>
        <v>0</v>
      </c>
      <c r="F10" s="662">
        <f t="shared" ref="F10:F18" si="4">SUM(M10:R10)</f>
        <v>8831637.4927723296</v>
      </c>
      <c r="G10" s="240"/>
      <c r="H10" s="241">
        <f t="shared" ref="H10:H16" si="5">B10-SUM(I10:R10)</f>
        <v>7813831.1668818034</v>
      </c>
      <c r="I10" s="242"/>
      <c r="J10" s="242"/>
      <c r="K10" s="243"/>
      <c r="L10" s="243"/>
      <c r="M10" s="242">
        <f t="shared" si="1"/>
        <v>1331637.4927723308</v>
      </c>
      <c r="N10" s="243">
        <v>1500000</v>
      </c>
      <c r="O10" s="243">
        <v>2000000</v>
      </c>
      <c r="P10" s="243">
        <v>1000000</v>
      </c>
      <c r="Q10" s="243">
        <v>1000000</v>
      </c>
      <c r="R10" s="243">
        <v>2000000</v>
      </c>
      <c r="S10" s="98"/>
      <c r="U10" s="254"/>
    </row>
    <row r="11" spans="1:221" ht="17.25" customHeight="1" x14ac:dyDescent="0.2">
      <c r="A11" s="669" t="str">
        <f>Inflation!A10</f>
        <v>30 SUPPORT FACILITIES: YARDS, SHOPS, ADMIN. BLDGS</v>
      </c>
      <c r="B11" s="660">
        <f>'Build Main'!J29</f>
        <v>10820574.026310986</v>
      </c>
      <c r="C11" s="661">
        <f t="shared" si="0"/>
        <v>10820574.026310986</v>
      </c>
      <c r="D11" s="660">
        <f t="shared" si="2"/>
        <v>5954928.1042061076</v>
      </c>
      <c r="E11" s="662">
        <f t="shared" si="3"/>
        <v>0</v>
      </c>
      <c r="F11" s="662">
        <f t="shared" si="4"/>
        <v>4865645.9221048784</v>
      </c>
      <c r="G11" s="240"/>
      <c r="H11" s="241">
        <f t="shared" si="5"/>
        <v>5954928.1042061076</v>
      </c>
      <c r="I11" s="242"/>
      <c r="J11" s="242"/>
      <c r="K11" s="243"/>
      <c r="L11" s="243"/>
      <c r="M11" s="242">
        <f t="shared" si="1"/>
        <v>865645.92210487893</v>
      </c>
      <c r="N11" s="243"/>
      <c r="O11" s="243"/>
      <c r="P11" s="243">
        <v>1000000</v>
      </c>
      <c r="Q11" s="243">
        <v>1000000</v>
      </c>
      <c r="R11" s="243">
        <v>2000000</v>
      </c>
      <c r="S11" s="98"/>
      <c r="U11" s="254"/>
    </row>
    <row r="12" spans="1:221" ht="17.25" customHeight="1" x14ac:dyDescent="0.2">
      <c r="A12" s="669" t="str">
        <f>Inflation!A11</f>
        <v>40 SITEWORK &amp; SPECIAL CONDITIONS</v>
      </c>
      <c r="B12" s="660">
        <f>'Build Main'!J35</f>
        <v>60969971.251948409</v>
      </c>
      <c r="C12" s="661">
        <f t="shared" si="0"/>
        <v>60969971.251948416</v>
      </c>
      <c r="D12" s="660">
        <f t="shared" si="2"/>
        <v>10892373.55179254</v>
      </c>
      <c r="E12" s="662">
        <f t="shared" si="3"/>
        <v>34400000</v>
      </c>
      <c r="F12" s="662">
        <f t="shared" si="4"/>
        <v>15677597.700155873</v>
      </c>
      <c r="G12" s="240"/>
      <c r="H12" s="241">
        <f t="shared" si="5"/>
        <v>10892373.55179254</v>
      </c>
      <c r="I12" s="242">
        <v>3200000</v>
      </c>
      <c r="J12" s="242">
        <v>31200000</v>
      </c>
      <c r="K12" s="243"/>
      <c r="L12" s="243"/>
      <c r="M12" s="242">
        <f t="shared" si="1"/>
        <v>4877597.7001558729</v>
      </c>
      <c r="N12" s="243">
        <v>6800000</v>
      </c>
      <c r="O12" s="243"/>
      <c r="P12" s="243">
        <v>1000000</v>
      </c>
      <c r="Q12" s="243">
        <v>1000000</v>
      </c>
      <c r="R12" s="243">
        <v>2000000</v>
      </c>
      <c r="S12" s="98"/>
      <c r="U12" s="254"/>
    </row>
    <row r="13" spans="1:221" ht="17.25" customHeight="1" x14ac:dyDescent="0.2">
      <c r="A13" s="669" t="str">
        <f>Inflation!A12</f>
        <v>50  SYSTEMS</v>
      </c>
      <c r="B13" s="660">
        <f>'Build Main'!J44</f>
        <v>23662189.576701991</v>
      </c>
      <c r="C13" s="661">
        <f t="shared" si="0"/>
        <v>23662189.576701991</v>
      </c>
      <c r="D13" s="660">
        <f t="shared" si="2"/>
        <v>4085390.5905658305</v>
      </c>
      <c r="E13" s="662">
        <f t="shared" si="3"/>
        <v>7565760</v>
      </c>
      <c r="F13" s="662">
        <f t="shared" si="4"/>
        <v>12011038.986136161</v>
      </c>
      <c r="G13" s="240"/>
      <c r="H13" s="241">
        <f t="shared" si="5"/>
        <v>4085390.5905658305</v>
      </c>
      <c r="I13" s="242">
        <f>1565760</f>
        <v>1565760</v>
      </c>
      <c r="J13" s="242"/>
      <c r="K13" s="243">
        <v>6000000</v>
      </c>
      <c r="L13" s="243"/>
      <c r="M13" s="242">
        <f>(B13*0.08)+391440</f>
        <v>2284415.1661361596</v>
      </c>
      <c r="N13" s="243">
        <v>6000000</v>
      </c>
      <c r="O13" s="243"/>
      <c r="P13" s="243">
        <v>1000000</v>
      </c>
      <c r="Q13" s="243">
        <v>726623.82</v>
      </c>
      <c r="R13" s="243">
        <v>2000000</v>
      </c>
      <c r="S13" s="98"/>
      <c r="U13" s="254"/>
    </row>
    <row r="14" spans="1:221" ht="17.25" customHeight="1" x14ac:dyDescent="0.2">
      <c r="A14" s="669" t="str">
        <f>Inflation!A13</f>
        <v>60 ROW, LAND, EXISTING IMPROVEMENTS</v>
      </c>
      <c r="B14" s="660">
        <f>'Build Main'!J53</f>
        <v>8317315.3258626005</v>
      </c>
      <c r="C14" s="661">
        <f t="shared" si="0"/>
        <v>8317315.3258626005</v>
      </c>
      <c r="D14" s="660">
        <f t="shared" si="2"/>
        <v>1651930.0997935925</v>
      </c>
      <c r="E14" s="662">
        <f t="shared" si="3"/>
        <v>0</v>
      </c>
      <c r="F14" s="662">
        <f t="shared" si="4"/>
        <v>6665385.226069008</v>
      </c>
      <c r="G14" s="240"/>
      <c r="H14" s="241">
        <f t="shared" si="5"/>
        <v>1651930.0997935925</v>
      </c>
      <c r="I14" s="242"/>
      <c r="J14" s="242"/>
      <c r="K14" s="243"/>
      <c r="L14" s="243"/>
      <c r="M14" s="242">
        <f t="shared" si="1"/>
        <v>665385.226069008</v>
      </c>
      <c r="N14" s="243">
        <f>20300000-SUM(N9:N13)</f>
        <v>4000000</v>
      </c>
      <c r="O14" s="243"/>
      <c r="P14" s="243"/>
      <c r="Q14" s="243"/>
      <c r="R14" s="243">
        <v>2000000</v>
      </c>
      <c r="S14" s="98"/>
      <c r="U14" s="254"/>
    </row>
    <row r="15" spans="1:221" ht="17.25" customHeight="1" x14ac:dyDescent="0.2">
      <c r="A15" s="670" t="str">
        <f>Inflation!A14</f>
        <v>70 VEHICLES (number)</v>
      </c>
      <c r="B15" s="663">
        <f>'Build Main'!J56</f>
        <v>28933559.113194063</v>
      </c>
      <c r="C15" s="661">
        <f t="shared" si="0"/>
        <v>28933559.113194063</v>
      </c>
      <c r="D15" s="660">
        <f t="shared" si="2"/>
        <v>21146847.29055525</v>
      </c>
      <c r="E15" s="662">
        <f t="shared" si="3"/>
        <v>0</v>
      </c>
      <c r="F15" s="662">
        <f t="shared" si="4"/>
        <v>7786711.8226388134</v>
      </c>
      <c r="G15" s="240"/>
      <c r="H15" s="241">
        <f t="shared" si="5"/>
        <v>21146847.29055525</v>
      </c>
      <c r="I15" s="242"/>
      <c r="J15" s="242"/>
      <c r="K15" s="243"/>
      <c r="L15" s="243"/>
      <c r="M15" s="242">
        <f>B15*0.2</f>
        <v>5786711.8226388134</v>
      </c>
      <c r="N15" s="243"/>
      <c r="O15" s="243"/>
      <c r="P15" s="243"/>
      <c r="Q15" s="243"/>
      <c r="R15" s="243">
        <v>2000000</v>
      </c>
      <c r="S15" s="98"/>
      <c r="U15" s="254"/>
    </row>
    <row r="16" spans="1:221" ht="17.25" customHeight="1" x14ac:dyDescent="0.2">
      <c r="A16" s="668" t="str">
        <f>Inflation!A15</f>
        <v>80 PROFESSIONAL SERVICES (applies to Cats. 10-50)</v>
      </c>
      <c r="B16" s="664">
        <f>'Build Main'!J64</f>
        <v>42496643.299130462</v>
      </c>
      <c r="C16" s="661">
        <f t="shared" si="0"/>
        <v>42496643.299130462</v>
      </c>
      <c r="D16" s="660">
        <f t="shared" si="2"/>
        <v>21326139.835200027</v>
      </c>
      <c r="E16" s="662">
        <f t="shared" si="3"/>
        <v>0</v>
      </c>
      <c r="F16" s="662">
        <f t="shared" si="4"/>
        <v>21170503.463930435</v>
      </c>
      <c r="G16" s="244"/>
      <c r="H16" s="241">
        <f t="shared" si="5"/>
        <v>21326139.835200027</v>
      </c>
      <c r="I16" s="242"/>
      <c r="J16" s="242"/>
      <c r="K16" s="243"/>
      <c r="L16" s="243"/>
      <c r="M16" s="242">
        <f>B16*0.08</f>
        <v>3399731.4639304369</v>
      </c>
      <c r="N16" s="243"/>
      <c r="O16" s="243">
        <v>1212258</v>
      </c>
      <c r="P16" s="243"/>
      <c r="Q16" s="243"/>
      <c r="R16" s="243">
        <f>15000000+1558514</f>
        <v>16558514</v>
      </c>
      <c r="S16" s="98"/>
      <c r="U16" s="254"/>
    </row>
    <row r="17" spans="1:221" ht="17.25" customHeight="1" x14ac:dyDescent="0.2">
      <c r="A17" s="669" t="str">
        <f>Inflation!A16</f>
        <v>90 UNALLOCATED CONTINGENCY</v>
      </c>
      <c r="B17" s="660">
        <f>'Build Main'!J74</f>
        <v>21717799.313573655</v>
      </c>
      <c r="C17" s="661">
        <f t="shared" si="0"/>
        <v>21717799.31406204</v>
      </c>
      <c r="D17" s="660">
        <f t="shared" si="2"/>
        <v>19644770.128120363</v>
      </c>
      <c r="E17" s="662">
        <f t="shared" si="3"/>
        <v>0</v>
      </c>
      <c r="F17" s="662">
        <f t="shared" si="4"/>
        <v>2073029.1859416775</v>
      </c>
      <c r="G17" s="240"/>
      <c r="H17" s="241">
        <f>99950000-SUM(H9:H16)</f>
        <v>19644770.128120363</v>
      </c>
      <c r="I17" s="242"/>
      <c r="J17" s="242"/>
      <c r="K17" s="243"/>
      <c r="L17" s="243"/>
      <c r="M17" s="242">
        <f>22800000-SUM(M9:M16)+391440</f>
        <v>1073029.1859416775</v>
      </c>
      <c r="N17" s="243"/>
      <c r="O17" s="243"/>
      <c r="P17" s="243"/>
      <c r="Q17" s="243"/>
      <c r="R17" s="243">
        <v>1000000</v>
      </c>
      <c r="S17" s="98"/>
      <c r="U17" s="254"/>
    </row>
    <row r="18" spans="1:221" ht="17.25" customHeight="1" x14ac:dyDescent="0.2">
      <c r="A18" s="669" t="str">
        <f>Inflation!A17</f>
        <v>100  FINANCE CHARGES</v>
      </c>
      <c r="B18" s="660">
        <f>'Build Main'!J76</f>
        <v>0</v>
      </c>
      <c r="C18" s="661">
        <f t="shared" si="0"/>
        <v>0</v>
      </c>
      <c r="D18" s="660">
        <f t="shared" si="2"/>
        <v>0</v>
      </c>
      <c r="E18" s="662">
        <f t="shared" si="3"/>
        <v>0</v>
      </c>
      <c r="F18" s="662">
        <f t="shared" si="4"/>
        <v>0</v>
      </c>
      <c r="G18" s="240"/>
      <c r="H18" s="241"/>
      <c r="I18" s="242"/>
      <c r="J18" s="242"/>
      <c r="K18" s="243"/>
      <c r="L18" s="243"/>
      <c r="M18" s="242"/>
      <c r="N18" s="243"/>
      <c r="O18" s="243"/>
      <c r="P18" s="243"/>
      <c r="Q18" s="243"/>
      <c r="R18" s="243"/>
      <c r="S18" s="98"/>
      <c r="U18" s="254"/>
    </row>
    <row r="19" spans="1:221" ht="17.25" customHeight="1" x14ac:dyDescent="0.2">
      <c r="A19" s="425" t="str">
        <f>'Build Main'!A77</f>
        <v>Total Project Cost (10 - 100)</v>
      </c>
      <c r="B19" s="660">
        <f>'Build Main'!J77</f>
        <v>249904595.81951162</v>
      </c>
      <c r="C19" s="661">
        <f>SUM(D19:F19)</f>
        <v>249904595.81999999</v>
      </c>
      <c r="D19" s="660">
        <f t="shared" si="2"/>
        <v>99950000</v>
      </c>
      <c r="E19" s="662">
        <f>SUM(I19:L19)</f>
        <v>61965760</v>
      </c>
      <c r="F19" s="662">
        <f>SUM(M19:R19)</f>
        <v>87988835.819999993</v>
      </c>
      <c r="G19" s="240"/>
      <c r="H19" s="674">
        <f t="shared" ref="H19:R19" si="6">SUM(H9:H18)</f>
        <v>99950000</v>
      </c>
      <c r="I19" s="674">
        <f t="shared" si="6"/>
        <v>4765760</v>
      </c>
      <c r="J19" s="674">
        <f>SUM(J9:J18)</f>
        <v>51200000</v>
      </c>
      <c r="K19" s="674">
        <f>SUM(K9:K18)</f>
        <v>6000000</v>
      </c>
      <c r="L19" s="674">
        <f t="shared" si="6"/>
        <v>0</v>
      </c>
      <c r="M19" s="674">
        <f>SUM(M9:M18)</f>
        <v>23191440</v>
      </c>
      <c r="N19" s="674">
        <f t="shared" si="6"/>
        <v>20300000</v>
      </c>
      <c r="O19" s="674">
        <f>SUM(O9:O18)</f>
        <v>3212258</v>
      </c>
      <c r="P19" s="674">
        <f>SUM(P9:P18)</f>
        <v>5000000</v>
      </c>
      <c r="Q19" s="674">
        <f>SUM(Q9:Q18)</f>
        <v>4726623.82</v>
      </c>
      <c r="R19" s="674">
        <f t="shared" si="6"/>
        <v>31558514</v>
      </c>
      <c r="S19" s="98"/>
      <c r="U19" s="254"/>
    </row>
    <row r="20" spans="1:221" s="39" customFormat="1" ht="17.25" customHeight="1" x14ac:dyDescent="0.2">
      <c r="A20" s="671" t="s">
        <v>68</v>
      </c>
      <c r="B20" s="665">
        <v>1</v>
      </c>
      <c r="C20" s="666"/>
      <c r="D20" s="667">
        <f>SUM(D19/$B$19)</f>
        <v>0.39995262861106723</v>
      </c>
      <c r="E20" s="667">
        <f>SUM(E19/$B$19)</f>
        <v>0.24795766479122086</v>
      </c>
      <c r="F20" s="667">
        <f>SUM(F19/$B$19)</f>
        <v>0.3520897065996661</v>
      </c>
      <c r="G20" s="140"/>
      <c r="H20" s="675">
        <f>SUM(H19/$B$19)</f>
        <v>0.39995262861106723</v>
      </c>
      <c r="I20" s="675">
        <f t="shared" ref="I20:R20" si="7">SUM(I19/$B$19)</f>
        <v>1.9070317552070833E-2</v>
      </c>
      <c r="J20" s="675">
        <f t="shared" si="7"/>
        <v>0.20487818494133711</v>
      </c>
      <c r="K20" s="675">
        <f t="shared" si="7"/>
        <v>2.4009162297812942E-2</v>
      </c>
      <c r="L20" s="675">
        <f t="shared" si="7"/>
        <v>0</v>
      </c>
      <c r="M20" s="675">
        <f t="shared" si="7"/>
        <v>9.2801174479998499E-2</v>
      </c>
      <c r="N20" s="675">
        <f>SUM(N19/$B$19)</f>
        <v>8.1230999107600455E-2</v>
      </c>
      <c r="O20" s="675">
        <f>SUM(O19/$B$19)</f>
        <v>1.2853937277408E-2</v>
      </c>
      <c r="P20" s="675">
        <f>SUM(P19/$B$19)</f>
        <v>2.000763524817745E-2</v>
      </c>
      <c r="Q20" s="675">
        <f>SUM(Q19/$B$19)</f>
        <v>1.891371306918143E-2</v>
      </c>
      <c r="R20" s="675">
        <f t="shared" si="7"/>
        <v>0.12628224741730032</v>
      </c>
      <c r="S20" s="142"/>
      <c r="T20" s="61"/>
      <c r="U20" s="254"/>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row>
    <row r="21" spans="1:221" ht="17.25" customHeight="1" x14ac:dyDescent="0.2">
      <c r="A21" s="672"/>
      <c r="B21" s="429"/>
      <c r="C21" s="429"/>
      <c r="D21" s="667">
        <f>D20</f>
        <v>0.39995262861106723</v>
      </c>
      <c r="E21" s="950">
        <f>SUM(E20,F20)</f>
        <v>0.60004737139088693</v>
      </c>
      <c r="F21" s="951"/>
      <c r="G21" s="33"/>
      <c r="H21" s="676"/>
      <c r="I21" s="534"/>
      <c r="J21" s="534"/>
      <c r="K21" s="534"/>
      <c r="L21" s="534"/>
      <c r="M21" s="534"/>
      <c r="N21" s="534"/>
      <c r="O21" s="534"/>
      <c r="P21" s="534"/>
      <c r="Q21" s="534"/>
      <c r="R21" s="534"/>
      <c r="S21" s="98"/>
    </row>
    <row r="22" spans="1:221" s="39" customFormat="1" ht="15.75" customHeight="1" x14ac:dyDescent="0.2">
      <c r="A22" s="673"/>
      <c r="B22" s="431"/>
      <c r="C22" s="431"/>
      <c r="D22" s="952">
        <f>SUM(D21:F21)</f>
        <v>1.0000000000019542</v>
      </c>
      <c r="E22" s="953"/>
      <c r="F22" s="954"/>
      <c r="G22" s="141"/>
      <c r="H22" s="677"/>
      <c r="I22" s="678"/>
      <c r="J22" s="678"/>
      <c r="K22" s="678"/>
      <c r="L22" s="678"/>
      <c r="M22" s="678"/>
      <c r="N22" s="678"/>
      <c r="O22" s="678"/>
      <c r="P22" s="678"/>
      <c r="Q22" s="678"/>
      <c r="R22" s="678"/>
      <c r="S22" s="98"/>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row>
    <row r="23" spans="1:221" ht="15.75" customHeight="1" x14ac:dyDescent="0.2"/>
    <row r="24" spans="1:221" x14ac:dyDescent="0.2">
      <c r="B24" s="245"/>
      <c r="C24" s="245"/>
      <c r="I24" s="125"/>
      <c r="K24" s="119"/>
      <c r="L24" s="245"/>
      <c r="M24" s="245"/>
    </row>
    <row r="25" spans="1:221" x14ac:dyDescent="0.2">
      <c r="C25" s="245"/>
      <c r="I25" s="125"/>
      <c r="L25" s="245"/>
      <c r="M25" s="245"/>
    </row>
    <row r="26" spans="1:221" x14ac:dyDescent="0.2">
      <c r="C26" s="245"/>
      <c r="L26" s="245"/>
      <c r="M26" s="245"/>
    </row>
    <row r="27" spans="1:221" x14ac:dyDescent="0.2">
      <c r="C27" s="245"/>
      <c r="L27" s="245"/>
      <c r="M27" s="245"/>
    </row>
    <row r="28" spans="1:221" x14ac:dyDescent="0.2">
      <c r="L28" s="245"/>
      <c r="M28" s="245"/>
    </row>
    <row r="29" spans="1:221" x14ac:dyDescent="0.2">
      <c r="B29" s="190"/>
      <c r="C29" s="190"/>
      <c r="D29" s="190"/>
      <c r="L29" s="245"/>
      <c r="M29" s="245"/>
    </row>
    <row r="30" spans="1:221" x14ac:dyDescent="0.2">
      <c r="B30" s="190"/>
      <c r="C30" s="190"/>
      <c r="D30" s="190"/>
      <c r="L30" s="245"/>
      <c r="M30" s="245"/>
    </row>
    <row r="31" spans="1:221" x14ac:dyDescent="0.2">
      <c r="B31" s="190"/>
      <c r="C31" s="190"/>
      <c r="D31" s="190"/>
      <c r="L31" s="245"/>
      <c r="M31" s="245"/>
      <c r="R31" s="245"/>
    </row>
    <row r="32" spans="1:221" x14ac:dyDescent="0.2">
      <c r="B32" s="190"/>
      <c r="C32" s="190"/>
      <c r="D32" s="190"/>
      <c r="L32" s="245"/>
      <c r="M32" s="245"/>
    </row>
    <row r="33" spans="2:13" x14ac:dyDescent="0.2">
      <c r="B33" s="190"/>
      <c r="C33" s="190"/>
      <c r="D33" s="190"/>
      <c r="L33" s="245"/>
      <c r="M33" s="245"/>
    </row>
    <row r="34" spans="2:13" x14ac:dyDescent="0.2">
      <c r="B34" s="190"/>
      <c r="C34" s="190"/>
      <c r="D34" s="190"/>
      <c r="L34" s="245"/>
      <c r="M34" s="245"/>
    </row>
    <row r="35" spans="2:13" x14ac:dyDescent="0.2">
      <c r="B35" s="190"/>
      <c r="C35" s="190"/>
      <c r="D35" s="190"/>
      <c r="L35" s="245"/>
      <c r="M35" s="245"/>
    </row>
    <row r="36" spans="2:13" x14ac:dyDescent="0.2">
      <c r="B36" s="190"/>
      <c r="C36" s="190"/>
      <c r="D36" s="190"/>
      <c r="L36" s="245"/>
      <c r="M36" s="245"/>
    </row>
    <row r="37" spans="2:13" x14ac:dyDescent="0.2">
      <c r="B37" s="190"/>
      <c r="C37" s="190"/>
      <c r="D37" s="190"/>
      <c r="L37" s="245"/>
      <c r="M37" s="245"/>
    </row>
    <row r="38" spans="2:13" x14ac:dyDescent="0.2">
      <c r="B38" s="190"/>
      <c r="C38" s="190"/>
      <c r="D38" s="190"/>
      <c r="L38" s="245"/>
      <c r="M38" s="245"/>
    </row>
    <row r="39" spans="2:13" x14ac:dyDescent="0.2">
      <c r="B39" s="190"/>
      <c r="C39" s="190"/>
      <c r="D39" s="190"/>
      <c r="M39" s="245"/>
    </row>
  </sheetData>
  <sheetProtection password="94E0" sheet="1" formatCells="0" formatColumns="0" formatRows="0" insertColumns="0" insertRows="0" insertHyperlinks="0" deleteColumns="0" deleteRows="0" sort="0" autoFilter="0" pivotTables="0"/>
  <mergeCells count="26">
    <mergeCell ref="L2:M2"/>
    <mergeCell ref="L3:M3"/>
    <mergeCell ref="L4:M4"/>
    <mergeCell ref="J2:K2"/>
    <mergeCell ref="J3:K3"/>
    <mergeCell ref="J4:K4"/>
    <mergeCell ref="D22:F22"/>
    <mergeCell ref="D6:F6"/>
    <mergeCell ref="H6:L6"/>
    <mergeCell ref="M6:R6"/>
    <mergeCell ref="D7:D8"/>
    <mergeCell ref="L7:L8"/>
    <mergeCell ref="M7:M8"/>
    <mergeCell ref="N7:N8"/>
    <mergeCell ref="R7:R8"/>
    <mergeCell ref="H7:H8"/>
    <mergeCell ref="I7:I8"/>
    <mergeCell ref="J7:J8"/>
    <mergeCell ref="K7:K8"/>
    <mergeCell ref="B6:C6"/>
    <mergeCell ref="A6:A8"/>
    <mergeCell ref="B7:B8"/>
    <mergeCell ref="C7:C8"/>
    <mergeCell ref="E21:F21"/>
    <mergeCell ref="E7:E8"/>
    <mergeCell ref="F7:F8"/>
  </mergeCells>
  <phoneticPr fontId="0" type="noConversion"/>
  <pageMargins left="0.61" right="0.4" top="0.98" bottom="1" header="0.32" footer="0.5"/>
  <pageSetup scale="70" orientation="landscape" r:id="rId1"/>
  <headerFooter alignWithMargins="0"/>
  <ignoredErrors>
    <ignoredError sqref="C9 E20:F20 N1:N2 A2:A4 D22 E21 F21 H19:L19 B20:D21 D9:D18 B10:B11 F9:F18 A9:A21 B20:G20 I20:M20 B13:B19 R19:R20 N19" unlockedFormula="1"/>
    <ignoredError sqref="D19" formula="1" unlockedFormula="1"/>
    <ignoredError sqref="E9:E18" formulaRange="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SCC List</vt:lpstr>
      <vt:lpstr>SCC Definitions</vt:lpstr>
      <vt:lpstr>TrAMS Scopes ALIs</vt:lpstr>
      <vt:lpstr>Build Main</vt:lpstr>
      <vt:lpstr>Inflation</vt:lpstr>
      <vt:lpstr>Project Description</vt:lpstr>
      <vt:lpstr>Schedule</vt:lpstr>
      <vt:lpstr>Build Annualized</vt:lpstr>
      <vt:lpstr> Fund Source by Cat</vt:lpstr>
      <vt:lpstr> Fund Source by Year</vt:lpstr>
      <vt:lpstr>SSGA A3T1</vt:lpstr>
      <vt:lpstr>SSGA A3T2</vt:lpstr>
      <vt:lpstr>A3T3</vt:lpstr>
      <vt:lpstr>A3A</vt:lpstr>
      <vt:lpstr>A4</vt:lpstr>
      <vt:lpstr>' Fund Source by Cat'!Print_Area</vt:lpstr>
      <vt:lpstr>' Fund Source by Year'!Print_Area</vt:lpstr>
      <vt:lpstr>A3A!Print_Area</vt:lpstr>
      <vt:lpstr>A3T3!Print_Area</vt:lpstr>
      <vt:lpstr>'A4'!Print_Area</vt:lpstr>
      <vt:lpstr>'Build Annualized'!Print_Area</vt:lpstr>
      <vt:lpstr>'Build Main'!Print_Area</vt:lpstr>
      <vt:lpstr>Inflation!Print_Area</vt:lpstr>
      <vt:lpstr>'Project Description'!Print_Area</vt:lpstr>
      <vt:lpstr>'SCC Definitions'!Print_Area</vt:lpstr>
      <vt:lpstr>'SCC List'!Print_Area</vt:lpstr>
      <vt:lpstr>Schedule!Print_Area</vt:lpstr>
      <vt:lpstr>'SSGA A3T1'!Print_Area</vt:lpstr>
      <vt:lpstr>'SSGA A3T2'!Print_Area</vt:lpstr>
      <vt:lpstr>'TrAMS Scopes ALIs'!Print_Area</vt:lpstr>
      <vt:lpstr>'A4'!Print_Titles</vt:lpstr>
      <vt:lpstr>Schedule!Print_Titles</vt:lpstr>
    </vt:vector>
  </TitlesOfParts>
  <Company>FTA@DOT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 Cost Categories Small Starts Workbook</dc:title>
  <dc:subject>DOT is committed to ensuring that information is available in appropriate alternative formats to meet the requirements of persons who have a disability. If you require an alternative version of files provided on this page, please contact FTAWebAccessibility@dot.gov</dc:subject>
  <dc:creator>DOT - Federal Transit Administration</dc:creator>
  <dc:description>June 4, 2008 Annualized Wksht updated</dc:description>
  <cp:lastModifiedBy>Ott, Denise M</cp:lastModifiedBy>
  <cp:lastPrinted>2013-04-12T13:34:40Z</cp:lastPrinted>
  <dcterms:created xsi:type="dcterms:W3CDTF">2003-11-20T16:37:39Z</dcterms:created>
  <dcterms:modified xsi:type="dcterms:W3CDTF">2019-10-02T17:08:18Z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ies>
</file>