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codeName="ThisWorkbook"/>
  <mc:AlternateContent xmlns:mc="http://schemas.openxmlformats.org/markup-compatibility/2006">
    <mc:Choice Requires="x15">
      <x15ac:absPath xmlns:x15ac="http://schemas.microsoft.com/office/spreadsheetml/2010/11/ac" url="\\srvprofile\UserFolders\KASTESM\Documents\BRT\Documents for Website\"/>
    </mc:Choice>
  </mc:AlternateContent>
  <bookViews>
    <workbookView xWindow="0" yWindow="0" windowWidth="24000" windowHeight="9000" tabRatio="802" firstSheet="4" activeTab="9"/>
  </bookViews>
  <sheets>
    <sheet name="ConstructionPivotTable" sheetId="47" r:id="rId1"/>
    <sheet name="SCC List" sheetId="1" r:id="rId2"/>
    <sheet name="SCC Definitions" sheetId="7" r:id="rId3"/>
    <sheet name="TrAMS Scopes ALIs" sheetId="16" r:id="rId4"/>
    <sheet name="BUILD Main" sheetId="3" r:id="rId5"/>
    <sheet name="Inflation" sheetId="9" r:id="rId6"/>
    <sheet name="Project Description" sheetId="40" r:id="rId7"/>
    <sheet name="Schedule" sheetId="14" r:id="rId8"/>
    <sheet name="BUILD Annualized" sheetId="28" r:id="rId9"/>
    <sheet name=" Fund Source by Cat" sheetId="20" r:id="rId10"/>
    <sheet name=" Fund Source by Year" sheetId="35" r:id="rId11"/>
    <sheet name="SSGA A3T1" sheetId="30" r:id="rId12"/>
    <sheet name="SSGA A3T2" sheetId="37" r:id="rId13"/>
    <sheet name="A3T3" sheetId="32" r:id="rId14"/>
    <sheet name="A3A" sheetId="39" r:id="rId15"/>
    <sheet name="A4" sheetId="42" r:id="rId16"/>
  </sheets>
  <definedNames>
    <definedName name="_xlnm.Print_Area" localSheetId="9">' Fund Source by Cat'!$A$1:$W$23</definedName>
    <definedName name="_xlnm.Print_Area" localSheetId="10">' Fund Source by Year'!$A$1:$AD$11</definedName>
    <definedName name="_xlnm.Print_Area" localSheetId="14">A3A!$A$1:$O$16</definedName>
    <definedName name="_xlnm.Print_Area" localSheetId="13">A3T3!$A$1:$I$26</definedName>
    <definedName name="_xlnm.Print_Area" localSheetId="15">'A4'!$A$1:$DW$15</definedName>
    <definedName name="_xlnm.Print_Area" localSheetId="8">'BUILD Annualized'!$A$1:$K$75</definedName>
    <definedName name="_xlnm.Print_Area" localSheetId="4">'BUILD Main'!$A$1:$J$84</definedName>
    <definedName name="_xlnm.Print_Area" localSheetId="5">Inflation!$A$1:$AE$37</definedName>
    <definedName name="_xlnm.Print_Area" localSheetId="6">'Project Description'!$A$1:$J$77</definedName>
    <definedName name="_xlnm.Print_Area" localSheetId="2">'SCC Definitions'!$A$1:$C$76</definedName>
    <definedName name="_xlnm.Print_Area" localSheetId="1">'SCC List'!$A$1:$B$69</definedName>
    <definedName name="_xlnm.Print_Area" localSheetId="7">Schedule!$A$1:$DX$26</definedName>
    <definedName name="_xlnm.Print_Area" localSheetId="11">'SSGA A3T1'!$A$1:$C$73</definedName>
    <definedName name="_xlnm.Print_Area" localSheetId="12">'SSGA A3T2'!$A$1:$G$13</definedName>
    <definedName name="_xlnm.Print_Area" localSheetId="3">'TrAMS Scopes ALIs'!$A$1:$H$36</definedName>
    <definedName name="_xlnm.Print_Titles" localSheetId="15">'A4'!$A:$C</definedName>
    <definedName name="_xlnm.Print_Titles" localSheetId="7">Schedule!$A:$D</definedName>
    <definedName name="scc">ConstructionPivotTable!$A$2:$B$12</definedName>
    <definedName name="SCCTable">ConstructionPivotTable!$A$1:$B$25</definedName>
    <definedName name="TotalCost">#REF!</definedName>
    <definedName name="TotalCosts">#REF!</definedName>
  </definedNames>
  <calcPr calcId="162913"/>
  <fileRecoveryPr autoRecover="0"/>
</workbook>
</file>

<file path=xl/calcChain.xml><?xml version="1.0" encoding="utf-8"?>
<calcChain xmlns="http://schemas.openxmlformats.org/spreadsheetml/2006/main">
  <c r="Q9" i="35" l="1"/>
  <c r="S14" i="9" l="1"/>
  <c r="R14" i="9"/>
  <c r="Q14" i="9"/>
  <c r="S12" i="9"/>
  <c r="R12" i="9"/>
  <c r="S11" i="9"/>
  <c r="R11" i="9"/>
  <c r="S8" i="9"/>
  <c r="R8" i="9"/>
  <c r="Q11" i="9"/>
  <c r="S10" i="9"/>
  <c r="R10" i="9"/>
  <c r="Q10" i="9"/>
  <c r="S9" i="9"/>
  <c r="R9" i="9"/>
  <c r="Q9" i="9"/>
  <c r="Q8" i="9"/>
  <c r="S15" i="9" l="1"/>
  <c r="R15" i="9"/>
  <c r="P15" i="9"/>
  <c r="Q15" i="9"/>
  <c r="Q13" i="9"/>
  <c r="B15" i="47" l="1"/>
  <c r="B17" i="47"/>
  <c r="B23" i="47"/>
  <c r="B13" i="47" l="1"/>
  <c r="B26" i="47" l="1"/>
  <c r="B27" i="47"/>
  <c r="B25" i="47" l="1"/>
  <c r="E20" i="9" l="1"/>
  <c r="F20" i="9" s="1"/>
  <c r="G20" i="9" s="1"/>
  <c r="H20" i="9" s="1"/>
  <c r="I20" i="9" s="1"/>
  <c r="J20" i="9" s="1"/>
  <c r="K20" i="9" s="1"/>
  <c r="L20" i="9" s="1"/>
  <c r="M20" i="9" s="1"/>
  <c r="N20" i="9" s="1"/>
  <c r="O20" i="9" s="1"/>
  <c r="P20" i="9" s="1"/>
  <c r="Q20" i="9" s="1"/>
  <c r="R20" i="9" s="1"/>
  <c r="S20" i="9" s="1"/>
  <c r="T20" i="9" s="1"/>
  <c r="U20" i="9" s="1"/>
  <c r="V20" i="9" s="1"/>
  <c r="W20" i="9" s="1"/>
  <c r="X20" i="9" s="1"/>
  <c r="Y20" i="9" s="1"/>
  <c r="Z20" i="9" s="1"/>
  <c r="AA20" i="9" s="1"/>
  <c r="AB20" i="9" s="1"/>
  <c r="AC20" i="9" s="1"/>
  <c r="AD20" i="9" s="1"/>
  <c r="AE20" i="9" s="1"/>
  <c r="AF20" i="9" s="1"/>
  <c r="AG20" i="9" s="1"/>
  <c r="AH20" i="9" s="1"/>
  <c r="AI20" i="9" s="1"/>
  <c r="D24" i="20" l="1"/>
  <c r="E72" i="3" l="1"/>
  <c r="O9" i="35" l="1"/>
  <c r="D60" i="3" l="1"/>
  <c r="D50" i="3"/>
  <c r="D49" i="3"/>
  <c r="D46" i="3"/>
  <c r="D41" i="3"/>
  <c r="D38" i="3"/>
  <c r="D37" i="3"/>
  <c r="D36" i="3"/>
  <c r="D31" i="3"/>
  <c r="D22" i="3"/>
  <c r="E22" i="3" s="1"/>
  <c r="D9" i="3"/>
  <c r="CF1" i="42" l="1"/>
  <c r="CJ1" i="42" s="1"/>
  <c r="CN1" i="42" s="1"/>
  <c r="CR1" i="42" s="1"/>
  <c r="CV1" i="42" s="1"/>
  <c r="CZ1" i="42" s="1"/>
  <c r="DD1" i="42" s="1"/>
  <c r="DH1" i="42" s="1"/>
  <c r="DL1" i="42" s="1"/>
  <c r="DP1" i="42" s="1"/>
  <c r="DT1" i="42" s="1"/>
  <c r="J15" i="39" l="1"/>
  <c r="J14" i="39"/>
  <c r="J13" i="39"/>
  <c r="J5" i="39"/>
  <c r="J6" i="39"/>
  <c r="J7" i="39"/>
  <c r="J8" i="39"/>
  <c r="J9" i="39"/>
  <c r="J10" i="39"/>
  <c r="J4" i="39"/>
  <c r="I14" i="39"/>
  <c r="I15" i="39"/>
  <c r="I13" i="39"/>
  <c r="I5" i="39"/>
  <c r="I6" i="39"/>
  <c r="I7" i="39"/>
  <c r="I8" i="39"/>
  <c r="I9" i="39"/>
  <c r="I10" i="39"/>
  <c r="I4" i="39"/>
  <c r="G15" i="39"/>
  <c r="G13" i="39"/>
  <c r="G5" i="39"/>
  <c r="G8" i="39"/>
  <c r="F14" i="39"/>
  <c r="F15" i="39"/>
  <c r="F13" i="39"/>
  <c r="F5" i="39"/>
  <c r="F6" i="39"/>
  <c r="F7" i="39"/>
  <c r="F8" i="39"/>
  <c r="F9" i="39"/>
  <c r="F10" i="39"/>
  <c r="F4" i="39"/>
  <c r="F4" i="32"/>
  <c r="G4" i="32"/>
  <c r="H4" i="32"/>
  <c r="F5" i="32"/>
  <c r="G5" i="32"/>
  <c r="H5" i="32"/>
  <c r="F6" i="32"/>
  <c r="G6" i="32"/>
  <c r="H6" i="32"/>
  <c r="F7" i="32"/>
  <c r="G7" i="32"/>
  <c r="H7" i="32"/>
  <c r="F8" i="32"/>
  <c r="G8" i="32"/>
  <c r="H8" i="32"/>
  <c r="F9" i="32"/>
  <c r="G9" i="32"/>
  <c r="H9" i="32"/>
  <c r="F10" i="32"/>
  <c r="G10" i="32"/>
  <c r="H10" i="32"/>
  <c r="F11" i="32"/>
  <c r="G11" i="32"/>
  <c r="H11" i="32"/>
  <c r="F12" i="32"/>
  <c r="G12" i="32"/>
  <c r="H12" i="32"/>
  <c r="G3" i="32"/>
  <c r="H3" i="32"/>
  <c r="F3" i="32"/>
  <c r="I4" i="32"/>
  <c r="I7" i="32"/>
  <c r="I10" i="32"/>
  <c r="I12" i="32"/>
  <c r="E4" i="32"/>
  <c r="E5" i="32"/>
  <c r="E6" i="32"/>
  <c r="E7" i="32"/>
  <c r="E8" i="32"/>
  <c r="E9" i="32"/>
  <c r="E10" i="32"/>
  <c r="E11" i="32"/>
  <c r="E12" i="32"/>
  <c r="E3" i="32"/>
  <c r="O19" i="20"/>
  <c r="H21" i="32" s="1"/>
  <c r="P19" i="20"/>
  <c r="Q19" i="20"/>
  <c r="T19" i="20"/>
  <c r="U19" i="20"/>
  <c r="V19" i="20"/>
  <c r="W19" i="20"/>
  <c r="G13" i="32" l="1"/>
  <c r="F13" i="32"/>
  <c r="H13" i="32"/>
  <c r="A15" i="42" l="1"/>
  <c r="A14" i="42"/>
  <c r="A13" i="42"/>
  <c r="A12" i="42"/>
  <c r="A11" i="42"/>
  <c r="A10" i="42"/>
  <c r="A9" i="42"/>
  <c r="A8" i="42"/>
  <c r="A7" i="42"/>
  <c r="A6" i="42"/>
  <c r="A5" i="42"/>
  <c r="A4" i="42"/>
  <c r="A3" i="42"/>
  <c r="A2" i="42"/>
  <c r="J16" i="39"/>
  <c r="I16" i="39"/>
  <c r="F16" i="39"/>
  <c r="A16" i="39"/>
  <c r="M15" i="39"/>
  <c r="L15" i="39"/>
  <c r="K15" i="39"/>
  <c r="H15" i="39"/>
  <c r="L14" i="39"/>
  <c r="K14" i="39"/>
  <c r="M13" i="39"/>
  <c r="L13" i="39"/>
  <c r="K13" i="39"/>
  <c r="H13" i="39"/>
  <c r="L10" i="39"/>
  <c r="K10" i="39"/>
  <c r="L9" i="39"/>
  <c r="K9" i="39"/>
  <c r="M8" i="39"/>
  <c r="L8" i="39"/>
  <c r="K8" i="39"/>
  <c r="H8" i="39"/>
  <c r="L7" i="39"/>
  <c r="K7" i="39"/>
  <c r="L6" i="39"/>
  <c r="K6" i="39"/>
  <c r="M5" i="39"/>
  <c r="L5" i="39"/>
  <c r="K5" i="39"/>
  <c r="H5" i="39"/>
  <c r="L4" i="39"/>
  <c r="K4" i="39"/>
  <c r="F2" i="39"/>
  <c r="E13" i="32"/>
  <c r="D12" i="32"/>
  <c r="D10" i="32"/>
  <c r="D7" i="32"/>
  <c r="D4" i="32"/>
  <c r="E2" i="32"/>
  <c r="A13" i="37"/>
  <c r="A12" i="37"/>
  <c r="A11" i="37"/>
  <c r="A10" i="37"/>
  <c r="A9" i="37"/>
  <c r="A8" i="37"/>
  <c r="A7" i="37"/>
  <c r="A6" i="37"/>
  <c r="A5" i="37"/>
  <c r="A4" i="37"/>
  <c r="A3" i="37"/>
  <c r="A73" i="30"/>
  <c r="A72" i="30"/>
  <c r="A70" i="30"/>
  <c r="B68" i="30"/>
  <c r="A68" i="30"/>
  <c r="B67" i="30"/>
  <c r="A67" i="30"/>
  <c r="B66" i="30"/>
  <c r="A66" i="30"/>
  <c r="B65" i="30"/>
  <c r="A65" i="30"/>
  <c r="B64" i="30"/>
  <c r="A64" i="30"/>
  <c r="B63" i="30"/>
  <c r="A63" i="30"/>
  <c r="C62" i="30"/>
  <c r="B62" i="30"/>
  <c r="A62" i="30"/>
  <c r="B61" i="30"/>
  <c r="A61" i="30"/>
  <c r="A60" i="30"/>
  <c r="B59" i="30"/>
  <c r="A59" i="30"/>
  <c r="B58" i="30"/>
  <c r="A58" i="30"/>
  <c r="B57" i="30"/>
  <c r="A57" i="30"/>
  <c r="B56" i="30"/>
  <c r="A56" i="30"/>
  <c r="B55" i="30"/>
  <c r="A55" i="30"/>
  <c r="B54" i="30"/>
  <c r="A54" i="30"/>
  <c r="B53" i="30"/>
  <c r="A53" i="30"/>
  <c r="A52" i="30"/>
  <c r="B51" i="30"/>
  <c r="A51" i="30"/>
  <c r="B50" i="30"/>
  <c r="A50" i="30"/>
  <c r="A49" i="30"/>
  <c r="B47" i="30"/>
  <c r="A47" i="30"/>
  <c r="B46" i="30"/>
  <c r="A46" i="30"/>
  <c r="B45" i="30"/>
  <c r="A45" i="30"/>
  <c r="B44" i="30"/>
  <c r="A44" i="30"/>
  <c r="B43" i="30"/>
  <c r="A43" i="30"/>
  <c r="B42" i="30"/>
  <c r="A42" i="30"/>
  <c r="B41" i="30"/>
  <c r="A41" i="30"/>
  <c r="A40" i="30"/>
  <c r="B39" i="30"/>
  <c r="A39" i="30"/>
  <c r="B38" i="30"/>
  <c r="A38" i="30"/>
  <c r="B37" i="30"/>
  <c r="A37" i="30"/>
  <c r="B36" i="30"/>
  <c r="A36" i="30"/>
  <c r="B35" i="30"/>
  <c r="A35" i="30"/>
  <c r="B34" i="30"/>
  <c r="A34" i="30"/>
  <c r="B33" i="30"/>
  <c r="A33" i="30"/>
  <c r="B32" i="30"/>
  <c r="A32" i="30"/>
  <c r="A31" i="30"/>
  <c r="B30" i="30"/>
  <c r="A30" i="30"/>
  <c r="B29" i="30"/>
  <c r="A29" i="30"/>
  <c r="B28" i="30"/>
  <c r="A28" i="30"/>
  <c r="B27" i="30"/>
  <c r="A27" i="30"/>
  <c r="B26" i="30"/>
  <c r="A26" i="30"/>
  <c r="A25" i="30"/>
  <c r="B24" i="30"/>
  <c r="A24" i="30"/>
  <c r="B23" i="30"/>
  <c r="A23" i="30"/>
  <c r="B22" i="30"/>
  <c r="A22" i="30"/>
  <c r="B21" i="30"/>
  <c r="A21" i="30"/>
  <c r="B20" i="30"/>
  <c r="A20" i="30"/>
  <c r="B19" i="30"/>
  <c r="A19" i="30"/>
  <c r="B18" i="30"/>
  <c r="A18" i="30"/>
  <c r="A17" i="30"/>
  <c r="B16" i="30"/>
  <c r="A16" i="30"/>
  <c r="B15" i="30"/>
  <c r="A15" i="30"/>
  <c r="B14" i="30"/>
  <c r="A14" i="30"/>
  <c r="B13" i="30"/>
  <c r="A13" i="30"/>
  <c r="B12" i="30"/>
  <c r="A12" i="30"/>
  <c r="B11" i="30"/>
  <c r="A11" i="30"/>
  <c r="B10" i="30"/>
  <c r="A10" i="30"/>
  <c r="B9" i="30"/>
  <c r="A9" i="30"/>
  <c r="B8" i="30"/>
  <c r="A8" i="30"/>
  <c r="B7" i="30"/>
  <c r="A7" i="30"/>
  <c r="B6" i="30"/>
  <c r="A6" i="30"/>
  <c r="B5" i="30"/>
  <c r="A5" i="30"/>
  <c r="B4" i="30"/>
  <c r="A4" i="30"/>
  <c r="A3" i="30"/>
  <c r="AH11" i="35"/>
  <c r="AG11" i="35"/>
  <c r="AF11" i="35"/>
  <c r="AE11" i="35"/>
  <c r="AD11" i="35"/>
  <c r="AC11" i="35"/>
  <c r="AB11" i="35"/>
  <c r="AA11" i="35"/>
  <c r="Z11" i="35"/>
  <c r="Y11" i="35"/>
  <c r="X11" i="35"/>
  <c r="W11" i="35"/>
  <c r="V11" i="35"/>
  <c r="U11" i="35"/>
  <c r="T11" i="35"/>
  <c r="O11" i="35"/>
  <c r="N11" i="35"/>
  <c r="M11" i="35"/>
  <c r="L11" i="35"/>
  <c r="K11" i="35"/>
  <c r="J11" i="35"/>
  <c r="I11" i="35"/>
  <c r="H11" i="35"/>
  <c r="G11" i="35"/>
  <c r="F11" i="35"/>
  <c r="E11" i="35"/>
  <c r="D10" i="35"/>
  <c r="N7" i="35"/>
  <c r="M7" i="35"/>
  <c r="J7" i="35"/>
  <c r="I7" i="35"/>
  <c r="F7" i="35"/>
  <c r="E7" i="35"/>
  <c r="L6" i="35"/>
  <c r="M6" i="35" s="1"/>
  <c r="N6" i="35" s="1"/>
  <c r="O6" i="35" s="1"/>
  <c r="P6" i="35" s="1"/>
  <c r="Q6" i="35" s="1"/>
  <c r="R6" i="35" s="1"/>
  <c r="S6" i="35" s="1"/>
  <c r="T6" i="35" s="1"/>
  <c r="U6" i="35" s="1"/>
  <c r="V6" i="35" s="1"/>
  <c r="W6" i="35" s="1"/>
  <c r="X6" i="35" s="1"/>
  <c r="Y6" i="35" s="1"/>
  <c r="Z6" i="35" s="1"/>
  <c r="AA6" i="35" s="1"/>
  <c r="AB6" i="35" s="1"/>
  <c r="AC6" i="35" s="1"/>
  <c r="AD6" i="35" s="1"/>
  <c r="AE6" i="35" s="1"/>
  <c r="AF6" i="35" s="1"/>
  <c r="AG6" i="35" s="1"/>
  <c r="AH6" i="35" s="1"/>
  <c r="G6" i="35"/>
  <c r="H6" i="35" s="1"/>
  <c r="I6" i="35" s="1"/>
  <c r="J6" i="35" s="1"/>
  <c r="K6" i="35" s="1"/>
  <c r="F6" i="35"/>
  <c r="A4" i="35"/>
  <c r="A3" i="35"/>
  <c r="A2" i="35"/>
  <c r="G1" i="35"/>
  <c r="N19" i="20"/>
  <c r="H20" i="32" s="1"/>
  <c r="M19" i="20"/>
  <c r="H19" i="32" s="1"/>
  <c r="L19" i="20"/>
  <c r="K19" i="20"/>
  <c r="E21" i="32" s="1"/>
  <c r="B21" i="32" s="1"/>
  <c r="J19" i="20"/>
  <c r="E20" i="32" s="1"/>
  <c r="B20" i="32" s="1"/>
  <c r="I19" i="20"/>
  <c r="E19" i="32" s="1"/>
  <c r="B19" i="32" s="1"/>
  <c r="H19" i="20"/>
  <c r="D19" i="20" s="1"/>
  <c r="F18" i="20"/>
  <c r="E18" i="20"/>
  <c r="D18" i="20"/>
  <c r="E17" i="20"/>
  <c r="D17" i="20"/>
  <c r="F16" i="20"/>
  <c r="E16" i="20"/>
  <c r="D16" i="20"/>
  <c r="E15" i="20"/>
  <c r="D15" i="20"/>
  <c r="E14" i="20"/>
  <c r="D14" i="20"/>
  <c r="F13" i="20"/>
  <c r="E13" i="20"/>
  <c r="D13" i="20"/>
  <c r="E12" i="20"/>
  <c r="D12" i="20"/>
  <c r="E11" i="20"/>
  <c r="D11" i="20"/>
  <c r="A11" i="20"/>
  <c r="F10" i="20"/>
  <c r="E10" i="20"/>
  <c r="D10" i="20"/>
  <c r="E9" i="20"/>
  <c r="D9" i="20"/>
  <c r="A4" i="20"/>
  <c r="A3" i="20"/>
  <c r="A2" i="20"/>
  <c r="N1" i="20"/>
  <c r="A74" i="28"/>
  <c r="A73" i="28"/>
  <c r="B72" i="28"/>
  <c r="A72" i="28"/>
  <c r="B71" i="28"/>
  <c r="A71" i="28"/>
  <c r="B70" i="28"/>
  <c r="A70" i="28"/>
  <c r="B69" i="28"/>
  <c r="A69" i="28"/>
  <c r="B68" i="28"/>
  <c r="A68" i="28"/>
  <c r="B67" i="28"/>
  <c r="A67" i="28"/>
  <c r="D66" i="28"/>
  <c r="B66" i="28"/>
  <c r="A66" i="28"/>
  <c r="B65" i="28"/>
  <c r="A65" i="28"/>
  <c r="A64" i="28"/>
  <c r="J63" i="28"/>
  <c r="C63" i="28"/>
  <c r="B63" i="28"/>
  <c r="A63" i="28"/>
  <c r="J62" i="28"/>
  <c r="C62" i="28"/>
  <c r="B62" i="28"/>
  <c r="A62" i="28"/>
  <c r="J61" i="28"/>
  <c r="D61" i="28"/>
  <c r="G61" i="28" s="1"/>
  <c r="C61" i="28"/>
  <c r="B61" i="28"/>
  <c r="A61" i="28"/>
  <c r="J60" i="28"/>
  <c r="B60" i="28"/>
  <c r="A60" i="28"/>
  <c r="J59" i="28"/>
  <c r="D59" i="28"/>
  <c r="G59" i="28" s="1"/>
  <c r="C59" i="28"/>
  <c r="B59" i="28"/>
  <c r="A59" i="28"/>
  <c r="J58" i="28"/>
  <c r="C58" i="28"/>
  <c r="B58" i="28"/>
  <c r="A58" i="28"/>
  <c r="J57" i="28"/>
  <c r="C57" i="28"/>
  <c r="B57" i="28"/>
  <c r="A57" i="28"/>
  <c r="F56" i="28"/>
  <c r="A56" i="28"/>
  <c r="J55" i="28"/>
  <c r="B55" i="28"/>
  <c r="A55" i="28"/>
  <c r="J54" i="28"/>
  <c r="B54" i="28"/>
  <c r="A54" i="28"/>
  <c r="F53" i="28"/>
  <c r="A53" i="28"/>
  <c r="A52" i="28"/>
  <c r="J51" i="28"/>
  <c r="B51" i="28"/>
  <c r="A51" i="28"/>
  <c r="J50" i="28"/>
  <c r="B50" i="28"/>
  <c r="A50" i="28"/>
  <c r="J49" i="28"/>
  <c r="B49" i="28"/>
  <c r="A49" i="28"/>
  <c r="J48" i="28"/>
  <c r="B48" i="28"/>
  <c r="A48" i="28"/>
  <c r="J47" i="28"/>
  <c r="B47" i="28"/>
  <c r="A47" i="28"/>
  <c r="J46" i="28"/>
  <c r="B46" i="28"/>
  <c r="A46" i="28"/>
  <c r="J45" i="28"/>
  <c r="B45" i="28"/>
  <c r="A45" i="28"/>
  <c r="A44" i="28"/>
  <c r="J43" i="28"/>
  <c r="B43" i="28"/>
  <c r="A43" i="28"/>
  <c r="J42" i="28"/>
  <c r="B42" i="28"/>
  <c r="A42" i="28"/>
  <c r="J41" i="28"/>
  <c r="B41" i="28"/>
  <c r="A41" i="28"/>
  <c r="J40" i="28"/>
  <c r="B40" i="28"/>
  <c r="A40" i="28"/>
  <c r="J39" i="28"/>
  <c r="B39" i="28"/>
  <c r="A39" i="28"/>
  <c r="J38" i="28"/>
  <c r="B38" i="28"/>
  <c r="A38" i="28"/>
  <c r="J37" i="28"/>
  <c r="B37" i="28"/>
  <c r="A37" i="28"/>
  <c r="J36" i="28"/>
  <c r="B36" i="28"/>
  <c r="A36" i="28"/>
  <c r="A35" i="28"/>
  <c r="J34" i="28"/>
  <c r="B34" i="28"/>
  <c r="A34" i="28"/>
  <c r="J33" i="28"/>
  <c r="B33" i="28"/>
  <c r="A33" i="28"/>
  <c r="J32" i="28"/>
  <c r="B32" i="28"/>
  <c r="A32" i="28"/>
  <c r="J31" i="28"/>
  <c r="B31" i="28"/>
  <c r="A31" i="28"/>
  <c r="J30" i="28"/>
  <c r="B30" i="28"/>
  <c r="A30" i="28"/>
  <c r="A29" i="28"/>
  <c r="J28" i="28"/>
  <c r="B28" i="28"/>
  <c r="A28" i="28"/>
  <c r="J27" i="28"/>
  <c r="B27" i="28"/>
  <c r="A27" i="28"/>
  <c r="J26" i="28"/>
  <c r="B26" i="28"/>
  <c r="A26" i="28"/>
  <c r="J25" i="28"/>
  <c r="C25" i="28"/>
  <c r="B25" i="28"/>
  <c r="A25" i="28"/>
  <c r="J24" i="28"/>
  <c r="C24" i="28"/>
  <c r="B24" i="28"/>
  <c r="A24" i="28"/>
  <c r="J23" i="28"/>
  <c r="C23" i="28"/>
  <c r="B23" i="28"/>
  <c r="A23" i="28"/>
  <c r="J22" i="28"/>
  <c r="C22" i="28"/>
  <c r="B22" i="28"/>
  <c r="A22" i="28"/>
  <c r="A21" i="28"/>
  <c r="J20" i="28"/>
  <c r="B20" i="28"/>
  <c r="A20" i="28"/>
  <c r="J19" i="28"/>
  <c r="B19" i="28"/>
  <c r="A19" i="28"/>
  <c r="J18" i="28"/>
  <c r="B18" i="28"/>
  <c r="A18" i="28"/>
  <c r="J17" i="28"/>
  <c r="B17" i="28"/>
  <c r="A17" i="28"/>
  <c r="J16" i="28"/>
  <c r="B16" i="28"/>
  <c r="A16" i="28"/>
  <c r="J15" i="28"/>
  <c r="C15" i="28"/>
  <c r="B15" i="28"/>
  <c r="A15" i="28"/>
  <c r="J14" i="28"/>
  <c r="C14" i="28"/>
  <c r="B14" i="28"/>
  <c r="A14" i="28"/>
  <c r="J13" i="28"/>
  <c r="C13" i="28"/>
  <c r="B13" i="28"/>
  <c r="A13" i="28"/>
  <c r="J12" i="28"/>
  <c r="C12" i="28"/>
  <c r="B12" i="28"/>
  <c r="A12" i="28"/>
  <c r="J11" i="28"/>
  <c r="C11" i="28"/>
  <c r="B11" i="28"/>
  <c r="A11" i="28"/>
  <c r="J10" i="28"/>
  <c r="C10" i="28"/>
  <c r="B10" i="28"/>
  <c r="A10" i="28"/>
  <c r="J9" i="28"/>
  <c r="C9" i="28"/>
  <c r="B9" i="28"/>
  <c r="A9" i="28"/>
  <c r="J8" i="28"/>
  <c r="C8" i="28"/>
  <c r="B8" i="28"/>
  <c r="A8" i="28"/>
  <c r="A7" i="28"/>
  <c r="K4" i="28"/>
  <c r="A4" i="28"/>
  <c r="K3" i="28"/>
  <c r="A3" i="28"/>
  <c r="A2" i="28"/>
  <c r="K1" i="28"/>
  <c r="I6" i="14"/>
  <c r="M6" i="14" s="1"/>
  <c r="Q6" i="14" s="1"/>
  <c r="U6" i="14" s="1"/>
  <c r="Y6" i="14" s="1"/>
  <c r="AC6" i="14" s="1"/>
  <c r="AG6" i="14" s="1"/>
  <c r="AK6" i="14" s="1"/>
  <c r="AO6" i="14" s="1"/>
  <c r="AS6" i="14" s="1"/>
  <c r="AW6" i="14" s="1"/>
  <c r="BA6" i="14" s="1"/>
  <c r="BE6" i="14" s="1"/>
  <c r="BI6" i="14" s="1"/>
  <c r="BM6" i="14" s="1"/>
  <c r="BQ6" i="14" s="1"/>
  <c r="BU6" i="14" s="1"/>
  <c r="BY6" i="14" s="1"/>
  <c r="CC6" i="14" s="1"/>
  <c r="CG6" i="14" s="1"/>
  <c r="CK6" i="14" s="1"/>
  <c r="CO6" i="14" s="1"/>
  <c r="CS6" i="14" s="1"/>
  <c r="CW6" i="14" s="1"/>
  <c r="DA6" i="14" s="1"/>
  <c r="DE6" i="14" s="1"/>
  <c r="DI6" i="14" s="1"/>
  <c r="DM6" i="14" s="1"/>
  <c r="DQ6" i="14" s="1"/>
  <c r="DU6" i="14" s="1"/>
  <c r="D4" i="14"/>
  <c r="A4" i="14"/>
  <c r="D3" i="14"/>
  <c r="A3" i="14"/>
  <c r="A2" i="14"/>
  <c r="D1" i="14"/>
  <c r="A77" i="40"/>
  <c r="A76" i="40"/>
  <c r="A75" i="40"/>
  <c r="A74" i="40"/>
  <c r="A73" i="40"/>
  <c r="B72" i="40"/>
  <c r="A72" i="40"/>
  <c r="B71" i="40"/>
  <c r="A71" i="40"/>
  <c r="B70" i="40"/>
  <c r="A70" i="40"/>
  <c r="B69" i="40"/>
  <c r="A69" i="40"/>
  <c r="B68" i="40"/>
  <c r="A68" i="40"/>
  <c r="B67" i="40"/>
  <c r="A67" i="40"/>
  <c r="B66" i="40"/>
  <c r="A66" i="40"/>
  <c r="B65" i="40"/>
  <c r="A65" i="40"/>
  <c r="A64" i="40"/>
  <c r="B63" i="40"/>
  <c r="A63" i="40"/>
  <c r="B62" i="40"/>
  <c r="A62" i="40"/>
  <c r="B61" i="40"/>
  <c r="A61" i="40"/>
  <c r="B60" i="40"/>
  <c r="A60" i="40"/>
  <c r="B59" i="40"/>
  <c r="A59" i="40"/>
  <c r="B58" i="40"/>
  <c r="A58" i="40"/>
  <c r="B57" i="40"/>
  <c r="A57" i="40"/>
  <c r="A56" i="40"/>
  <c r="B55" i="40"/>
  <c r="A55" i="40"/>
  <c r="B54" i="40"/>
  <c r="A54" i="40"/>
  <c r="A53" i="40"/>
  <c r="A52" i="40"/>
  <c r="B51" i="40"/>
  <c r="A51" i="40"/>
  <c r="B50" i="40"/>
  <c r="A50" i="40"/>
  <c r="B49" i="40"/>
  <c r="A49" i="40"/>
  <c r="B48" i="40"/>
  <c r="A48" i="40"/>
  <c r="B47" i="40"/>
  <c r="A47" i="40"/>
  <c r="B46" i="40"/>
  <c r="A46" i="40"/>
  <c r="B45" i="40"/>
  <c r="A45" i="40"/>
  <c r="A44" i="40"/>
  <c r="B43" i="40"/>
  <c r="A43" i="40"/>
  <c r="B42" i="40"/>
  <c r="A42" i="40"/>
  <c r="B41" i="40"/>
  <c r="A41" i="40"/>
  <c r="B40" i="40"/>
  <c r="A40" i="40"/>
  <c r="B39" i="40"/>
  <c r="A39" i="40"/>
  <c r="B38" i="40"/>
  <c r="A38" i="40"/>
  <c r="B37" i="40"/>
  <c r="A37" i="40"/>
  <c r="B36" i="40"/>
  <c r="A36" i="40"/>
  <c r="A35" i="40"/>
  <c r="B34" i="40"/>
  <c r="A34" i="40"/>
  <c r="B33" i="40"/>
  <c r="A33" i="40"/>
  <c r="B32" i="40"/>
  <c r="A32" i="40"/>
  <c r="B31" i="40"/>
  <c r="A31" i="40"/>
  <c r="B30" i="40"/>
  <c r="A30" i="40"/>
  <c r="A29" i="40"/>
  <c r="B28" i="40"/>
  <c r="A28" i="40"/>
  <c r="B27" i="40"/>
  <c r="A27" i="40"/>
  <c r="B26" i="40"/>
  <c r="A26" i="40"/>
  <c r="B25" i="40"/>
  <c r="A25" i="40"/>
  <c r="B24" i="40"/>
  <c r="A24" i="40"/>
  <c r="B23" i="40"/>
  <c r="A23" i="40"/>
  <c r="B22" i="40"/>
  <c r="A22" i="40"/>
  <c r="A21" i="40"/>
  <c r="B20" i="40"/>
  <c r="A20" i="40"/>
  <c r="B19" i="40"/>
  <c r="A19" i="40"/>
  <c r="B18" i="40"/>
  <c r="A18" i="40"/>
  <c r="B17" i="40"/>
  <c r="A17" i="40"/>
  <c r="B16" i="40"/>
  <c r="A16" i="40"/>
  <c r="B15" i="40"/>
  <c r="A15" i="40"/>
  <c r="B14" i="40"/>
  <c r="A14" i="40"/>
  <c r="B13" i="40"/>
  <c r="A13" i="40"/>
  <c r="B12" i="40"/>
  <c r="A12" i="40"/>
  <c r="B11" i="40"/>
  <c r="A11" i="40"/>
  <c r="B10" i="40"/>
  <c r="A10" i="40"/>
  <c r="B9" i="40"/>
  <c r="A9" i="40"/>
  <c r="B8" i="40"/>
  <c r="A8" i="40"/>
  <c r="A7" i="40"/>
  <c r="A4" i="40"/>
  <c r="A3" i="40"/>
  <c r="A2" i="40"/>
  <c r="J1" i="40"/>
  <c r="N34" i="9"/>
  <c r="M34" i="9"/>
  <c r="L34" i="9"/>
  <c r="L7" i="35" s="1"/>
  <c r="K34" i="9"/>
  <c r="K7" i="35" s="1"/>
  <c r="J34" i="9"/>
  <c r="I34" i="9"/>
  <c r="H34" i="9"/>
  <c r="H7" i="35" s="1"/>
  <c r="G34" i="9"/>
  <c r="G7" i="35" s="1"/>
  <c r="F34" i="9"/>
  <c r="E34" i="9"/>
  <c r="A34" i="9"/>
  <c r="R33" i="9"/>
  <c r="Q33" i="9"/>
  <c r="A31" i="9"/>
  <c r="A29" i="9"/>
  <c r="O27" i="9"/>
  <c r="A26" i="9"/>
  <c r="F23" i="9"/>
  <c r="E23" i="9"/>
  <c r="O21" i="9"/>
  <c r="A18" i="9"/>
  <c r="O17" i="9"/>
  <c r="O18" i="9" s="1"/>
  <c r="A17" i="9"/>
  <c r="A18" i="20" s="1"/>
  <c r="A16" i="9"/>
  <c r="A15" i="9"/>
  <c r="A14" i="9"/>
  <c r="A13" i="9"/>
  <c r="A8" i="32" s="1"/>
  <c r="A12" i="9"/>
  <c r="A7" i="32" s="1"/>
  <c r="A11" i="9"/>
  <c r="A6" i="32" s="1"/>
  <c r="A10" i="9"/>
  <c r="A5" i="32" s="1"/>
  <c r="A9" i="9"/>
  <c r="A8" i="9"/>
  <c r="G7" i="9"/>
  <c r="G23" i="9" s="1"/>
  <c r="F7" i="9"/>
  <c r="G4" i="9"/>
  <c r="A4" i="9"/>
  <c r="G3" i="9"/>
  <c r="A3" i="9"/>
  <c r="A2" i="9"/>
  <c r="G1" i="9"/>
  <c r="A77" i="3"/>
  <c r="A19" i="20" s="1"/>
  <c r="A76" i="3"/>
  <c r="A33" i="9" s="1"/>
  <c r="A75" i="3"/>
  <c r="A71" i="30" s="1"/>
  <c r="A74" i="3"/>
  <c r="A32" i="9" s="1"/>
  <c r="A73" i="3"/>
  <c r="A69" i="30" s="1"/>
  <c r="F72" i="3"/>
  <c r="D72" i="28" s="1"/>
  <c r="B72" i="3"/>
  <c r="A72" i="3"/>
  <c r="B71" i="3"/>
  <c r="A71" i="3"/>
  <c r="B70" i="3"/>
  <c r="A70" i="3"/>
  <c r="B69" i="3"/>
  <c r="A69" i="3"/>
  <c r="B68" i="3"/>
  <c r="A68" i="3"/>
  <c r="B67" i="3"/>
  <c r="A67" i="3"/>
  <c r="B66" i="3"/>
  <c r="A66" i="3"/>
  <c r="F65" i="3"/>
  <c r="D65" i="28" s="1"/>
  <c r="B65" i="3"/>
  <c r="A65" i="3"/>
  <c r="A64" i="3"/>
  <c r="G63" i="3"/>
  <c r="F63" i="3"/>
  <c r="D63" i="28" s="1"/>
  <c r="G63" i="28" s="1"/>
  <c r="B63" i="3"/>
  <c r="A63" i="3"/>
  <c r="G62" i="3"/>
  <c r="F62" i="3"/>
  <c r="D62" i="28" s="1"/>
  <c r="G62" i="28" s="1"/>
  <c r="B62" i="3"/>
  <c r="A62" i="3"/>
  <c r="G61" i="3"/>
  <c r="F61" i="3"/>
  <c r="B61" i="3"/>
  <c r="A61" i="3"/>
  <c r="C56" i="3"/>
  <c r="D10" i="39" s="1"/>
  <c r="B60" i="3"/>
  <c r="A60" i="3"/>
  <c r="G59" i="3"/>
  <c r="F59" i="3"/>
  <c r="B59" i="3"/>
  <c r="A59" i="3"/>
  <c r="G58" i="3"/>
  <c r="F58" i="3"/>
  <c r="D58" i="28" s="1"/>
  <c r="G58" i="28" s="1"/>
  <c r="B58" i="3"/>
  <c r="A58" i="3"/>
  <c r="G57" i="3"/>
  <c r="F57" i="3"/>
  <c r="D57" i="28" s="1"/>
  <c r="G57" i="28" s="1"/>
  <c r="B57" i="3"/>
  <c r="A57" i="3"/>
  <c r="A56" i="3"/>
  <c r="A30" i="9" s="1"/>
  <c r="F55" i="3"/>
  <c r="D55" i="28" s="1"/>
  <c r="G55" i="28" s="1"/>
  <c r="B55" i="3"/>
  <c r="A55" i="3"/>
  <c r="F54" i="3"/>
  <c r="D54" i="28" s="1"/>
  <c r="G54" i="28" s="1"/>
  <c r="E54" i="3"/>
  <c r="B54" i="3"/>
  <c r="A54" i="3"/>
  <c r="F53" i="3"/>
  <c r="E53" i="3"/>
  <c r="D8" i="37" s="1"/>
  <c r="D53" i="3"/>
  <c r="C8" i="37" s="1"/>
  <c r="A53" i="3"/>
  <c r="A52" i="3"/>
  <c r="A48" i="30" s="1"/>
  <c r="F51" i="3"/>
  <c r="D51" i="28" s="1"/>
  <c r="B51" i="3"/>
  <c r="A51" i="3"/>
  <c r="B50" i="3"/>
  <c r="A50" i="3"/>
  <c r="B49" i="3"/>
  <c r="A49" i="3"/>
  <c r="F48" i="3"/>
  <c r="D48" i="28" s="1"/>
  <c r="B48" i="3"/>
  <c r="A48" i="3"/>
  <c r="F47" i="3"/>
  <c r="D47" i="28" s="1"/>
  <c r="B47" i="3"/>
  <c r="A47" i="3"/>
  <c r="B46" i="3"/>
  <c r="A46" i="3"/>
  <c r="F45" i="3"/>
  <c r="D45" i="28" s="1"/>
  <c r="B45" i="3"/>
  <c r="A45" i="3"/>
  <c r="A44" i="3"/>
  <c r="A28" i="9" s="1"/>
  <c r="F43" i="3"/>
  <c r="D43" i="28" s="1"/>
  <c r="B43" i="3"/>
  <c r="A43" i="3"/>
  <c r="F42" i="3"/>
  <c r="D42" i="28" s="1"/>
  <c r="B42" i="3"/>
  <c r="A42" i="3"/>
  <c r="B41" i="3"/>
  <c r="A41" i="3"/>
  <c r="F40" i="3"/>
  <c r="D40" i="28" s="1"/>
  <c r="B40" i="3"/>
  <c r="A40" i="3"/>
  <c r="F39" i="3"/>
  <c r="D39" i="28" s="1"/>
  <c r="B39" i="3"/>
  <c r="A39" i="3"/>
  <c r="B38" i="3"/>
  <c r="A38" i="3"/>
  <c r="B37" i="3"/>
  <c r="A37" i="3"/>
  <c r="B36" i="3"/>
  <c r="A36" i="3"/>
  <c r="A35" i="3"/>
  <c r="A27" i="9" s="1"/>
  <c r="F34" i="3"/>
  <c r="D34" i="28" s="1"/>
  <c r="B34" i="3"/>
  <c r="A34" i="3"/>
  <c r="F33" i="3"/>
  <c r="D33" i="28" s="1"/>
  <c r="B33" i="3"/>
  <c r="A33" i="3"/>
  <c r="F32" i="3"/>
  <c r="D32" i="28" s="1"/>
  <c r="B32" i="3"/>
  <c r="A32" i="3"/>
  <c r="B31" i="3"/>
  <c r="A31" i="3"/>
  <c r="F30" i="3"/>
  <c r="D30" i="28" s="1"/>
  <c r="B30" i="3"/>
  <c r="A30" i="3"/>
  <c r="A29" i="3"/>
  <c r="G28" i="3"/>
  <c r="F28" i="3"/>
  <c r="D28" i="28" s="1"/>
  <c r="B28" i="3"/>
  <c r="A28" i="3"/>
  <c r="G27" i="3"/>
  <c r="F27" i="3"/>
  <c r="D27" i="28" s="1"/>
  <c r="B27" i="3"/>
  <c r="A27" i="3"/>
  <c r="G26" i="3"/>
  <c r="F26" i="3"/>
  <c r="D26" i="28" s="1"/>
  <c r="B26" i="3"/>
  <c r="A26" i="3"/>
  <c r="G25" i="3"/>
  <c r="F25" i="3"/>
  <c r="D25" i="28" s="1"/>
  <c r="B25" i="3"/>
  <c r="A25" i="3"/>
  <c r="G24" i="3"/>
  <c r="F24" i="3"/>
  <c r="D24" i="28" s="1"/>
  <c r="B24" i="3"/>
  <c r="A24" i="3"/>
  <c r="G23" i="3"/>
  <c r="F23" i="3"/>
  <c r="D23" i="28" s="1"/>
  <c r="B23" i="3"/>
  <c r="A23" i="3"/>
  <c r="B22" i="3"/>
  <c r="A22" i="3"/>
  <c r="C21" i="3"/>
  <c r="C21" i="28" s="1"/>
  <c r="A21" i="3"/>
  <c r="A25" i="9" s="1"/>
  <c r="F20" i="3"/>
  <c r="D20" i="28" s="1"/>
  <c r="B20" i="3"/>
  <c r="A20" i="3"/>
  <c r="F19" i="3"/>
  <c r="D19" i="28" s="1"/>
  <c r="B19" i="3"/>
  <c r="A19" i="3"/>
  <c r="F18" i="3"/>
  <c r="D18" i="28" s="1"/>
  <c r="B18" i="3"/>
  <c r="A18" i="3"/>
  <c r="F17" i="3"/>
  <c r="D17" i="28" s="1"/>
  <c r="B17" i="3"/>
  <c r="A17" i="3"/>
  <c r="F16" i="3"/>
  <c r="D16" i="28" s="1"/>
  <c r="B16" i="3"/>
  <c r="A16" i="3"/>
  <c r="G15" i="3"/>
  <c r="F15" i="3"/>
  <c r="D15" i="28" s="1"/>
  <c r="B15" i="3"/>
  <c r="A15" i="3"/>
  <c r="G14" i="3"/>
  <c r="F14" i="3"/>
  <c r="D14" i="28" s="1"/>
  <c r="B14" i="3"/>
  <c r="A14" i="3"/>
  <c r="G13" i="3"/>
  <c r="F13" i="3"/>
  <c r="D13" i="28" s="1"/>
  <c r="B13" i="3"/>
  <c r="A13" i="3"/>
  <c r="G12" i="3"/>
  <c r="F12" i="3"/>
  <c r="D12" i="28" s="1"/>
  <c r="B12" i="3"/>
  <c r="A12" i="3"/>
  <c r="G11" i="3"/>
  <c r="F11" i="3"/>
  <c r="D11" i="28" s="1"/>
  <c r="B11" i="3"/>
  <c r="A11" i="3"/>
  <c r="G10" i="3"/>
  <c r="F10" i="3"/>
  <c r="D10" i="28" s="1"/>
  <c r="B10" i="3"/>
  <c r="A10" i="3"/>
  <c r="B9" i="3"/>
  <c r="A9" i="3"/>
  <c r="G8" i="3"/>
  <c r="F8" i="3"/>
  <c r="D8" i="28" s="1"/>
  <c r="B8" i="3"/>
  <c r="A8" i="3"/>
  <c r="C7" i="3"/>
  <c r="C7" i="28" s="1"/>
  <c r="A7" i="3"/>
  <c r="A24" i="9" s="1"/>
  <c r="J2" i="3"/>
  <c r="G2" i="35" s="1"/>
  <c r="J1" i="3"/>
  <c r="A2" i="16"/>
  <c r="A75" i="7"/>
  <c r="A73" i="7"/>
  <c r="B71" i="7"/>
  <c r="A71" i="7"/>
  <c r="B70" i="7"/>
  <c r="A70" i="7"/>
  <c r="B69" i="7"/>
  <c r="A69" i="7"/>
  <c r="B68" i="7"/>
  <c r="A68" i="7"/>
  <c r="B67" i="7"/>
  <c r="A67" i="7"/>
  <c r="B66" i="7"/>
  <c r="A66" i="7"/>
  <c r="B65" i="7"/>
  <c r="A65" i="7"/>
  <c r="B64" i="7"/>
  <c r="A64" i="7"/>
  <c r="A63" i="7"/>
  <c r="B62" i="7"/>
  <c r="A62" i="7"/>
  <c r="B61" i="7"/>
  <c r="A61" i="7"/>
  <c r="B60" i="7"/>
  <c r="A60" i="7"/>
  <c r="B59" i="7"/>
  <c r="A59" i="7"/>
  <c r="B58" i="7"/>
  <c r="A58" i="7"/>
  <c r="B57" i="7"/>
  <c r="A57" i="7"/>
  <c r="B56" i="7"/>
  <c r="A56" i="7"/>
  <c r="A55" i="7"/>
  <c r="B54" i="7"/>
  <c r="A54" i="7"/>
  <c r="B53" i="7"/>
  <c r="A53" i="7"/>
  <c r="A52" i="7"/>
  <c r="B50" i="7"/>
  <c r="A50" i="7"/>
  <c r="B49" i="7"/>
  <c r="A49" i="7"/>
  <c r="B48" i="7"/>
  <c r="A48" i="7"/>
  <c r="B47" i="7"/>
  <c r="A47" i="7"/>
  <c r="B46" i="7"/>
  <c r="A46" i="7"/>
  <c r="B45" i="7"/>
  <c r="A45" i="7"/>
  <c r="B44" i="7"/>
  <c r="A44" i="7"/>
  <c r="A43" i="7"/>
  <c r="B42" i="7"/>
  <c r="A42" i="7"/>
  <c r="B41" i="7"/>
  <c r="A41" i="7"/>
  <c r="B40" i="7"/>
  <c r="A40" i="7"/>
  <c r="B39" i="7"/>
  <c r="A39" i="7"/>
  <c r="B38" i="7"/>
  <c r="A38" i="7"/>
  <c r="B37" i="7"/>
  <c r="A37" i="7"/>
  <c r="B36" i="7"/>
  <c r="A36" i="7"/>
  <c r="B35" i="7"/>
  <c r="A35" i="7"/>
  <c r="A34" i="7"/>
  <c r="B33" i="7"/>
  <c r="A33" i="7"/>
  <c r="B32" i="7"/>
  <c r="A32" i="7"/>
  <c r="B31" i="7"/>
  <c r="A31" i="7"/>
  <c r="B30" i="7"/>
  <c r="A30" i="7"/>
  <c r="B29" i="7"/>
  <c r="A29" i="7"/>
  <c r="A26" i="7"/>
  <c r="B25" i="7"/>
  <c r="A25" i="7"/>
  <c r="B24" i="7"/>
  <c r="A24" i="7"/>
  <c r="B23" i="7"/>
  <c r="A23" i="7"/>
  <c r="B22" i="7"/>
  <c r="A22" i="7"/>
  <c r="B21" i="7"/>
  <c r="A21" i="7"/>
  <c r="B20" i="7"/>
  <c r="A20" i="7"/>
  <c r="B19" i="7"/>
  <c r="A19" i="7"/>
  <c r="A17" i="7"/>
  <c r="B16" i="7"/>
  <c r="A16" i="7"/>
  <c r="B15" i="7"/>
  <c r="A15" i="7"/>
  <c r="B14" i="7"/>
  <c r="A14" i="7"/>
  <c r="B13" i="7"/>
  <c r="A13" i="7"/>
  <c r="B12" i="7"/>
  <c r="A12" i="7"/>
  <c r="B11" i="7"/>
  <c r="A11" i="7"/>
  <c r="B10" i="7"/>
  <c r="A10" i="7"/>
  <c r="B9" i="7"/>
  <c r="A9" i="7"/>
  <c r="B8" i="7"/>
  <c r="A8" i="7"/>
  <c r="B7" i="7"/>
  <c r="A7" i="7"/>
  <c r="B6" i="7"/>
  <c r="A6" i="7"/>
  <c r="B5" i="7"/>
  <c r="A5" i="7"/>
  <c r="B4" i="7"/>
  <c r="A4" i="7"/>
  <c r="A3" i="7"/>
  <c r="A2" i="7"/>
  <c r="A16" i="20" l="1"/>
  <c r="A10" i="32"/>
  <c r="C33" i="9"/>
  <c r="J76" i="3" s="1"/>
  <c r="A3" i="32"/>
  <c r="A9" i="20"/>
  <c r="A4" i="32"/>
  <c r="A10" i="20"/>
  <c r="A9" i="32"/>
  <c r="A15" i="20"/>
  <c r="E8" i="37"/>
  <c r="D53" i="28"/>
  <c r="G53" i="28" s="1"/>
  <c r="O31" i="9"/>
  <c r="O25" i="9"/>
  <c r="O30" i="9"/>
  <c r="O29" i="9"/>
  <c r="O28" i="9"/>
  <c r="N21" i="9"/>
  <c r="O24" i="9"/>
  <c r="O26" i="9"/>
  <c r="A11" i="32"/>
  <c r="A17" i="20"/>
  <c r="H7" i="9"/>
  <c r="C13" i="9"/>
  <c r="A13" i="32"/>
  <c r="A11" i="35"/>
  <c r="P21" i="9"/>
  <c r="O32" i="9"/>
  <c r="A12" i="20"/>
  <c r="A13" i="20"/>
  <c r="A14" i="20"/>
  <c r="A12" i="32"/>
  <c r="N15" i="39"/>
  <c r="E15" i="39" s="1"/>
  <c r="C77" i="3"/>
  <c r="D5" i="39"/>
  <c r="C29" i="3"/>
  <c r="C35" i="3"/>
  <c r="C53" i="3"/>
  <c r="G53" i="3" s="1"/>
  <c r="C75" i="3"/>
  <c r="C44" i="3"/>
  <c r="C52" i="3"/>
  <c r="C64" i="3"/>
  <c r="C73" i="3"/>
  <c r="D4" i="39"/>
  <c r="N5" i="39"/>
  <c r="E5" i="39" s="1"/>
  <c r="C60" i="28"/>
  <c r="C56" i="28" s="1"/>
  <c r="K16" i="39"/>
  <c r="N8" i="39"/>
  <c r="E8" i="39" s="1"/>
  <c r="L16" i="39"/>
  <c r="N13" i="39"/>
  <c r="E13" i="39" s="1"/>
  <c r="E18" i="32"/>
  <c r="E23" i="32" s="1"/>
  <c r="E19" i="20"/>
  <c r="C10" i="35" s="1"/>
  <c r="C10" i="20"/>
  <c r="C18" i="20"/>
  <c r="C13" i="20"/>
  <c r="C16" i="20"/>
  <c r="C8" i="35"/>
  <c r="R8" i="35" s="1"/>
  <c r="S8" i="35" s="1"/>
  <c r="E46" i="3"/>
  <c r="E36" i="3"/>
  <c r="F36" i="3" s="1"/>
  <c r="E38" i="3"/>
  <c r="F38" i="3" s="1"/>
  <c r="E37" i="3"/>
  <c r="F37" i="3" s="1"/>
  <c r="E31" i="3"/>
  <c r="E29" i="3" s="1"/>
  <c r="D5" i="37" s="1"/>
  <c r="E21" i="3"/>
  <c r="D4" i="37" s="1"/>
  <c r="E49" i="3"/>
  <c r="F49" i="3" s="1"/>
  <c r="E41" i="3"/>
  <c r="F41" i="3" s="1"/>
  <c r="E9" i="3"/>
  <c r="E7" i="3" s="1"/>
  <c r="D3" i="37" s="1"/>
  <c r="E50" i="3"/>
  <c r="D21" i="3"/>
  <c r="D29" i="3"/>
  <c r="D35" i="3"/>
  <c r="E60" i="3"/>
  <c r="E56" i="3" s="1"/>
  <c r="D56" i="3"/>
  <c r="D7" i="3"/>
  <c r="C3" i="37" s="1"/>
  <c r="D44" i="3"/>
  <c r="J2" i="40"/>
  <c r="G2" i="9"/>
  <c r="D2" i="14"/>
  <c r="N2" i="20"/>
  <c r="K2" i="28"/>
  <c r="D9" i="37" l="1"/>
  <c r="P29" i="9"/>
  <c r="P32" i="9"/>
  <c r="P26" i="9"/>
  <c r="P24" i="9"/>
  <c r="Q21" i="9"/>
  <c r="P25" i="9"/>
  <c r="P28" i="9"/>
  <c r="P17" i="9"/>
  <c r="P27" i="9"/>
  <c r="M21" i="9"/>
  <c r="N17" i="9"/>
  <c r="N15" i="9"/>
  <c r="N12" i="9"/>
  <c r="N8" i="9"/>
  <c r="N13" i="9"/>
  <c r="N16" i="9"/>
  <c r="N11" i="9"/>
  <c r="N14" i="9"/>
  <c r="N10" i="9"/>
  <c r="N9" i="9"/>
  <c r="H23" i="9"/>
  <c r="I7" i="9"/>
  <c r="O34" i="9"/>
  <c r="O7" i="35" s="1"/>
  <c r="O15" i="39"/>
  <c r="G12" i="37"/>
  <c r="B18" i="20"/>
  <c r="B12" i="32"/>
  <c r="C72" i="30"/>
  <c r="B18" i="32"/>
  <c r="F31" i="3"/>
  <c r="D31" i="28" s="1"/>
  <c r="E44" i="3"/>
  <c r="D7" i="37" s="1"/>
  <c r="F50" i="3"/>
  <c r="D50" i="28" s="1"/>
  <c r="F22" i="3"/>
  <c r="G22" i="3" s="1"/>
  <c r="F60" i="3"/>
  <c r="G60" i="3" s="1"/>
  <c r="D41" i="28"/>
  <c r="D37" i="28"/>
  <c r="D36" i="28"/>
  <c r="C9" i="37"/>
  <c r="F56" i="3"/>
  <c r="D49" i="28"/>
  <c r="C6" i="37"/>
  <c r="C4" i="37"/>
  <c r="F21" i="3"/>
  <c r="C7" i="37"/>
  <c r="D52" i="3"/>
  <c r="F74" i="3" s="1"/>
  <c r="B31" i="47" s="1"/>
  <c r="D38" i="28"/>
  <c r="F46" i="3"/>
  <c r="F9" i="3"/>
  <c r="E35" i="3"/>
  <c r="D6" i="37" s="1"/>
  <c r="C5" i="37"/>
  <c r="F29" i="3"/>
  <c r="J7" i="9" l="1"/>
  <c r="I23" i="9"/>
  <c r="N18" i="9"/>
  <c r="M14" i="9"/>
  <c r="M13" i="9"/>
  <c r="M11" i="9"/>
  <c r="M17" i="9"/>
  <c r="M9" i="9"/>
  <c r="M8" i="9"/>
  <c r="L21" i="9"/>
  <c r="M16" i="9"/>
  <c r="M12" i="9"/>
  <c r="M15" i="9"/>
  <c r="M10" i="9"/>
  <c r="Q17" i="9"/>
  <c r="R21" i="9"/>
  <c r="Q29" i="9"/>
  <c r="F44" i="3"/>
  <c r="G44" i="3" s="1"/>
  <c r="D22" i="28"/>
  <c r="D60" i="28"/>
  <c r="G60" i="28" s="1"/>
  <c r="E52" i="3"/>
  <c r="D68" i="3"/>
  <c r="B19" i="47" s="1"/>
  <c r="D67" i="3"/>
  <c r="B18" i="47" s="1"/>
  <c r="D69" i="3"/>
  <c r="B20" i="47" s="1"/>
  <c r="E4" i="37"/>
  <c r="D21" i="28"/>
  <c r="C9" i="9"/>
  <c r="G21" i="3"/>
  <c r="D9" i="28"/>
  <c r="G9" i="3"/>
  <c r="F7" i="3"/>
  <c r="E5" i="37"/>
  <c r="C10" i="9"/>
  <c r="D29" i="28"/>
  <c r="G29" i="3"/>
  <c r="D46" i="28"/>
  <c r="F35" i="3"/>
  <c r="E9" i="37"/>
  <c r="G56" i="3"/>
  <c r="C14" i="9"/>
  <c r="B30" i="47" l="1"/>
  <c r="E69" i="3"/>
  <c r="F69" i="3" s="1"/>
  <c r="E68" i="3"/>
  <c r="F68" i="3" s="1"/>
  <c r="E67" i="3"/>
  <c r="E7" i="37"/>
  <c r="L10" i="9"/>
  <c r="L16" i="9"/>
  <c r="L15" i="9"/>
  <c r="L14" i="9"/>
  <c r="L17" i="9"/>
  <c r="L13" i="9"/>
  <c r="L9" i="9"/>
  <c r="L8" i="9"/>
  <c r="K21" i="9"/>
  <c r="L12" i="9"/>
  <c r="L11" i="9"/>
  <c r="R29" i="9"/>
  <c r="S21" i="9"/>
  <c r="R17" i="9"/>
  <c r="M18" i="9"/>
  <c r="J23" i="9"/>
  <c r="K7" i="9"/>
  <c r="D56" i="28"/>
  <c r="G56" i="28" s="1"/>
  <c r="C12" i="9"/>
  <c r="R28" i="9" s="1"/>
  <c r="D44" i="28"/>
  <c r="E3" i="37"/>
  <c r="D7" i="28"/>
  <c r="C8" i="9"/>
  <c r="G7" i="3"/>
  <c r="F52" i="3"/>
  <c r="H7" i="3" s="1"/>
  <c r="P30" i="9"/>
  <c r="E6" i="37"/>
  <c r="D35" i="28"/>
  <c r="C11" i="9"/>
  <c r="G35" i="3"/>
  <c r="R26" i="9"/>
  <c r="Q26" i="9"/>
  <c r="Q25" i="9"/>
  <c r="R25" i="9"/>
  <c r="D70" i="3"/>
  <c r="B21" i="47" s="1"/>
  <c r="B32" i="47" l="1"/>
  <c r="E70" i="3"/>
  <c r="F70" i="3" s="1"/>
  <c r="L18" i="9"/>
  <c r="K23" i="9"/>
  <c r="L7" i="9"/>
  <c r="Q28" i="9"/>
  <c r="S28" i="9"/>
  <c r="S27" i="9"/>
  <c r="S26" i="9"/>
  <c r="S25" i="9"/>
  <c r="S31" i="9"/>
  <c r="S29" i="9"/>
  <c r="S24" i="9"/>
  <c r="S30" i="9"/>
  <c r="T21" i="9"/>
  <c r="S17" i="9"/>
  <c r="J21" i="9"/>
  <c r="K16" i="9"/>
  <c r="K9" i="9"/>
  <c r="K12" i="9"/>
  <c r="K11" i="9"/>
  <c r="K10" i="9"/>
  <c r="K15" i="9"/>
  <c r="K14" i="9"/>
  <c r="K17" i="9"/>
  <c r="K8" i="9"/>
  <c r="K13" i="9"/>
  <c r="D69" i="28"/>
  <c r="R27" i="9"/>
  <c r="Q27" i="9"/>
  <c r="D71" i="3"/>
  <c r="B22" i="47" s="1"/>
  <c r="F67" i="3"/>
  <c r="Q30" i="9"/>
  <c r="D52" i="28"/>
  <c r="G52" i="3"/>
  <c r="H21" i="3"/>
  <c r="H29" i="3"/>
  <c r="H44" i="3"/>
  <c r="D68" i="28"/>
  <c r="H35" i="3"/>
  <c r="B40" i="47" l="1"/>
  <c r="B38" i="47"/>
  <c r="E71" i="3"/>
  <c r="E64" i="3" s="1"/>
  <c r="B33" i="47" s="1"/>
  <c r="I21" i="9"/>
  <c r="J17" i="9"/>
  <c r="J15" i="9"/>
  <c r="J12" i="9"/>
  <c r="J8" i="9"/>
  <c r="J16" i="9"/>
  <c r="J11" i="9"/>
  <c r="J10" i="9"/>
  <c r="J13" i="9"/>
  <c r="J9" i="9"/>
  <c r="J14" i="9"/>
  <c r="M7" i="9"/>
  <c r="L23" i="9"/>
  <c r="K18" i="9"/>
  <c r="T29" i="9"/>
  <c r="T32" i="9"/>
  <c r="T27" i="9"/>
  <c r="U21" i="9"/>
  <c r="T31" i="9"/>
  <c r="T26" i="9"/>
  <c r="T25" i="9"/>
  <c r="T24" i="9"/>
  <c r="T17" i="9"/>
  <c r="T18" i="9" s="1"/>
  <c r="T30" i="9"/>
  <c r="T28" i="9"/>
  <c r="D64" i="3"/>
  <c r="F38" i="28"/>
  <c r="F36" i="28"/>
  <c r="F50" i="28"/>
  <c r="F41" i="28"/>
  <c r="F31" i="28"/>
  <c r="F29" i="28" s="1"/>
  <c r="F22" i="28"/>
  <c r="F21" i="28" s="1"/>
  <c r="F37" i="28"/>
  <c r="F49" i="28"/>
  <c r="F46" i="28"/>
  <c r="F9" i="28"/>
  <c r="F7" i="28" s="1"/>
  <c r="Q24" i="9"/>
  <c r="H52" i="3"/>
  <c r="R30" i="9"/>
  <c r="D70" i="28"/>
  <c r="D67" i="28"/>
  <c r="B16" i="47" l="1"/>
  <c r="B28" i="47" s="1"/>
  <c r="C10" i="37"/>
  <c r="I14" i="9"/>
  <c r="I13" i="9"/>
  <c r="I11" i="9"/>
  <c r="H21" i="9"/>
  <c r="I12" i="9"/>
  <c r="I16" i="9"/>
  <c r="I15" i="9"/>
  <c r="I10" i="9"/>
  <c r="I8" i="9"/>
  <c r="I17" i="9"/>
  <c r="I9" i="9"/>
  <c r="N7" i="9"/>
  <c r="M23" i="9"/>
  <c r="J18" i="9"/>
  <c r="T34" i="9"/>
  <c r="T7" i="35" s="1"/>
  <c r="U30" i="9"/>
  <c r="U28" i="9"/>
  <c r="U17" i="9"/>
  <c r="U18" i="9" s="1"/>
  <c r="U32" i="9"/>
  <c r="U29" i="9"/>
  <c r="U27" i="9"/>
  <c r="V21" i="9"/>
  <c r="U26" i="9"/>
  <c r="U31" i="9"/>
  <c r="U25" i="9"/>
  <c r="U24" i="9"/>
  <c r="D73" i="3"/>
  <c r="F79" i="3" s="1"/>
  <c r="F64" i="3"/>
  <c r="E10" i="37" s="1"/>
  <c r="F35" i="28"/>
  <c r="F44" i="28"/>
  <c r="E11" i="37"/>
  <c r="C16" i="9"/>
  <c r="S16" i="9" s="1"/>
  <c r="D74" i="28"/>
  <c r="R24" i="9"/>
  <c r="F71" i="3"/>
  <c r="D10" i="37"/>
  <c r="E73" i="3"/>
  <c r="S32" i="9" l="1"/>
  <c r="S34" i="9" s="1"/>
  <c r="S7" i="35" s="1"/>
  <c r="S9" i="35" s="1"/>
  <c r="S11" i="35" s="1"/>
  <c r="S18" i="9"/>
  <c r="U34" i="9"/>
  <c r="U7" i="35" s="1"/>
  <c r="V32" i="9"/>
  <c r="V31" i="9"/>
  <c r="V30" i="9"/>
  <c r="V25" i="9"/>
  <c r="V24" i="9"/>
  <c r="V28" i="9"/>
  <c r="V17" i="9"/>
  <c r="V18" i="9" s="1"/>
  <c r="V29" i="9"/>
  <c r="V27" i="9"/>
  <c r="W21" i="9"/>
  <c r="V26" i="9"/>
  <c r="N23" i="9"/>
  <c r="O7" i="9"/>
  <c r="H10" i="9"/>
  <c r="H17" i="9"/>
  <c r="H13" i="9"/>
  <c r="H9" i="9"/>
  <c r="H8" i="9"/>
  <c r="G21" i="9"/>
  <c r="H15" i="9"/>
  <c r="H14" i="9"/>
  <c r="H11" i="9"/>
  <c r="H16" i="9"/>
  <c r="H12" i="9"/>
  <c r="I18" i="9"/>
  <c r="F78" i="3"/>
  <c r="F80" i="3" s="1"/>
  <c r="C15" i="9"/>
  <c r="F73" i="3"/>
  <c r="G73" i="3" s="1"/>
  <c r="D64" i="28"/>
  <c r="E32" i="28" s="1"/>
  <c r="G32" i="28" s="1"/>
  <c r="G64" i="3"/>
  <c r="H64" i="3"/>
  <c r="F52" i="28"/>
  <c r="F75" i="28" s="1"/>
  <c r="R16" i="9"/>
  <c r="D71" i="28"/>
  <c r="O23" i="9" l="1"/>
  <c r="P7" i="9"/>
  <c r="V34" i="9"/>
  <c r="V7" i="35" s="1"/>
  <c r="F21" i="9"/>
  <c r="G16" i="9"/>
  <c r="G9" i="9"/>
  <c r="G15" i="9"/>
  <c r="G14" i="9"/>
  <c r="G17" i="9"/>
  <c r="G13" i="9"/>
  <c r="G8" i="9"/>
  <c r="G11" i="9"/>
  <c r="G10" i="9"/>
  <c r="G12" i="9"/>
  <c r="H18" i="9"/>
  <c r="W28" i="9"/>
  <c r="W27" i="9"/>
  <c r="W26" i="9"/>
  <c r="W25" i="9"/>
  <c r="W30" i="9"/>
  <c r="W24" i="9"/>
  <c r="X21" i="9"/>
  <c r="W32" i="9"/>
  <c r="W31" i="9"/>
  <c r="W29" i="9"/>
  <c r="W17" i="9"/>
  <c r="W18" i="9" s="1"/>
  <c r="F75" i="3"/>
  <c r="G75" i="3" s="1"/>
  <c r="E21" i="28"/>
  <c r="G21" i="28" s="1"/>
  <c r="E33" i="28"/>
  <c r="G33" i="28" s="1"/>
  <c r="E25" i="28"/>
  <c r="G25" i="28" s="1"/>
  <c r="E28" i="28"/>
  <c r="G28" i="28" s="1"/>
  <c r="E38" i="28"/>
  <c r="G38" i="28" s="1"/>
  <c r="E23" i="28"/>
  <c r="G23" i="28" s="1"/>
  <c r="F81" i="3"/>
  <c r="E37" i="28"/>
  <c r="G37" i="28" s="1"/>
  <c r="E43" i="28"/>
  <c r="G43" i="28" s="1"/>
  <c r="E29" i="28"/>
  <c r="G29" i="28" s="1"/>
  <c r="E45" i="28"/>
  <c r="G45" i="28" s="1"/>
  <c r="E24" i="28"/>
  <c r="G24" i="28" s="1"/>
  <c r="D73" i="28"/>
  <c r="D75" i="28" s="1"/>
  <c r="E22" i="28"/>
  <c r="G22" i="28" s="1"/>
  <c r="E19" i="28"/>
  <c r="G19" i="28" s="1"/>
  <c r="E11" i="28"/>
  <c r="G11" i="28" s="1"/>
  <c r="E47" i="28"/>
  <c r="G47" i="28" s="1"/>
  <c r="E12" i="28"/>
  <c r="G12" i="28" s="1"/>
  <c r="E35" i="28"/>
  <c r="G35" i="28" s="1"/>
  <c r="E36" i="28"/>
  <c r="G36" i="28" s="1"/>
  <c r="E18" i="28"/>
  <c r="G18" i="28" s="1"/>
  <c r="E42" i="28"/>
  <c r="G42" i="28" s="1"/>
  <c r="E10" i="28"/>
  <c r="G10" i="28" s="1"/>
  <c r="E30" i="28"/>
  <c r="G30" i="28" s="1"/>
  <c r="E7" i="28"/>
  <c r="G7" i="28" s="1"/>
  <c r="E44" i="28"/>
  <c r="G44" i="28" s="1"/>
  <c r="E49" i="28"/>
  <c r="G49" i="28" s="1"/>
  <c r="E50" i="28"/>
  <c r="G50" i="28" s="1"/>
  <c r="E16" i="28"/>
  <c r="G16" i="28" s="1"/>
  <c r="E15" i="28"/>
  <c r="G15" i="28" s="1"/>
  <c r="E17" i="28"/>
  <c r="G17" i="28" s="1"/>
  <c r="E13" i="28"/>
  <c r="G13" i="28" s="1"/>
  <c r="E51" i="28"/>
  <c r="G51" i="28" s="1"/>
  <c r="E39" i="28"/>
  <c r="G39" i="28" s="1"/>
  <c r="E48" i="28"/>
  <c r="G48" i="28" s="1"/>
  <c r="E34" i="28"/>
  <c r="G34" i="28" s="1"/>
  <c r="E52" i="28"/>
  <c r="E75" i="28" s="1"/>
  <c r="E46" i="28"/>
  <c r="G46" i="28" s="1"/>
  <c r="E9" i="28"/>
  <c r="G9" i="28" s="1"/>
  <c r="E31" i="28"/>
  <c r="G31" i="28" s="1"/>
  <c r="E41" i="28"/>
  <c r="G41" i="28" s="1"/>
  <c r="E20" i="28"/>
  <c r="G20" i="28" s="1"/>
  <c r="E27" i="28"/>
  <c r="G27" i="28" s="1"/>
  <c r="E26" i="28"/>
  <c r="G26" i="28" s="1"/>
  <c r="E40" i="28"/>
  <c r="G40" i="28" s="1"/>
  <c r="E14" i="28"/>
  <c r="G14" i="28" s="1"/>
  <c r="E8" i="28"/>
  <c r="G8" i="28" s="1"/>
  <c r="R32" i="9"/>
  <c r="E21" i="9" l="1"/>
  <c r="F17" i="9"/>
  <c r="F15" i="9"/>
  <c r="F12" i="9"/>
  <c r="F8" i="9"/>
  <c r="F16" i="9"/>
  <c r="F11" i="9"/>
  <c r="F10" i="9"/>
  <c r="F14" i="9"/>
  <c r="F9" i="9"/>
  <c r="F13" i="9"/>
  <c r="G18" i="9"/>
  <c r="X29" i="9"/>
  <c r="X31" i="9"/>
  <c r="X26" i="9"/>
  <c r="Y21" i="9"/>
  <c r="X25" i="9"/>
  <c r="X30" i="9"/>
  <c r="X28" i="9"/>
  <c r="X24" i="9"/>
  <c r="X32" i="9"/>
  <c r="X17" i="9"/>
  <c r="X18" i="9" s="1"/>
  <c r="X27" i="9"/>
  <c r="W34" i="9"/>
  <c r="W7" i="35" s="1"/>
  <c r="P23" i="9"/>
  <c r="Q7" i="9"/>
  <c r="P18" i="9"/>
  <c r="P31" i="9"/>
  <c r="P34" i="9" s="1"/>
  <c r="G52" i="28"/>
  <c r="G75" i="28" s="1"/>
  <c r="Q31" i="9"/>
  <c r="R31" i="9"/>
  <c r="R34" i="9" s="1"/>
  <c r="R18" i="9"/>
  <c r="F18" i="9" l="1"/>
  <c r="Y30" i="9"/>
  <c r="Y32" i="9"/>
  <c r="Y29" i="9"/>
  <c r="Y27" i="9"/>
  <c r="Y17" i="9"/>
  <c r="Y18" i="9" s="1"/>
  <c r="Y31" i="9"/>
  <c r="Y26" i="9"/>
  <c r="Z21" i="9"/>
  <c r="Y25" i="9"/>
  <c r="Y24" i="9"/>
  <c r="Y28" i="9"/>
  <c r="E14" i="9"/>
  <c r="D14" i="9" s="1"/>
  <c r="E13" i="9"/>
  <c r="D13" i="9" s="1"/>
  <c r="E11" i="9"/>
  <c r="D11" i="9" s="1"/>
  <c r="E12" i="9"/>
  <c r="D12" i="9" s="1"/>
  <c r="E17" i="9"/>
  <c r="E16" i="9"/>
  <c r="E15" i="9"/>
  <c r="D15" i="9" s="1"/>
  <c r="E10" i="9"/>
  <c r="D10" i="9" s="1"/>
  <c r="E9" i="9"/>
  <c r="D9" i="9" s="1"/>
  <c r="E8" i="9"/>
  <c r="X34" i="9"/>
  <c r="X7" i="35" s="1"/>
  <c r="R7" i="9"/>
  <c r="Q23" i="9"/>
  <c r="P7" i="35"/>
  <c r="P9" i="35" s="1"/>
  <c r="P11" i="35" s="1"/>
  <c r="R7" i="35"/>
  <c r="R9" i="35" s="1"/>
  <c r="E18" i="9" l="1"/>
  <c r="D8" i="9"/>
  <c r="R23" i="9"/>
  <c r="S7" i="9"/>
  <c r="Y34" i="9"/>
  <c r="Y7" i="35" s="1"/>
  <c r="Z32" i="9"/>
  <c r="Z31" i="9"/>
  <c r="Z28" i="9"/>
  <c r="Z24" i="9"/>
  <c r="Z29" i="9"/>
  <c r="Z27" i="9"/>
  <c r="Z17" i="9"/>
  <c r="Z18" i="9" s="1"/>
  <c r="Z25" i="9"/>
  <c r="Z26" i="9"/>
  <c r="Z30" i="9"/>
  <c r="AA21" i="9"/>
  <c r="AA28" i="9" l="1"/>
  <c r="AA27" i="9"/>
  <c r="AA26" i="9"/>
  <c r="AA25" i="9"/>
  <c r="AA24" i="9"/>
  <c r="AA30" i="9"/>
  <c r="AA32" i="9"/>
  <c r="AA31" i="9"/>
  <c r="AB21" i="9"/>
  <c r="AA17" i="9"/>
  <c r="AA18" i="9" s="1"/>
  <c r="AA29" i="9"/>
  <c r="Z34" i="9"/>
  <c r="Z7" i="35" s="1"/>
  <c r="S23" i="9"/>
  <c r="T7" i="9"/>
  <c r="Q18" i="9"/>
  <c r="D16" i="9"/>
  <c r="Q32" i="9"/>
  <c r="Q34" i="9" s="1"/>
  <c r="T23" i="9" l="1"/>
  <c r="U7" i="9"/>
  <c r="AB29" i="9"/>
  <c r="AB25" i="9"/>
  <c r="AC21" i="9"/>
  <c r="AB30" i="9"/>
  <c r="AB28" i="9"/>
  <c r="AB24" i="9"/>
  <c r="AB32" i="9"/>
  <c r="AB17" i="9"/>
  <c r="AB18" i="9" s="1"/>
  <c r="AB26" i="9"/>
  <c r="AB27" i="9"/>
  <c r="AB31" i="9"/>
  <c r="AA34" i="9"/>
  <c r="AA7" i="35" s="1"/>
  <c r="Q7" i="35"/>
  <c r="AB34" i="9" l="1"/>
  <c r="AB7" i="35" s="1"/>
  <c r="V7" i="9"/>
  <c r="U23" i="9"/>
  <c r="AC30" i="9"/>
  <c r="AC31" i="9"/>
  <c r="AC26" i="9"/>
  <c r="AC17" i="9"/>
  <c r="AC18" i="9" s="1"/>
  <c r="AC25" i="9"/>
  <c r="AD21" i="9"/>
  <c r="AC24" i="9"/>
  <c r="AC29" i="9"/>
  <c r="AC27" i="9"/>
  <c r="AC28" i="9"/>
  <c r="AC32" i="9"/>
  <c r="Q11" i="35"/>
  <c r="AD32" i="9" l="1"/>
  <c r="AD31" i="9"/>
  <c r="AD29" i="9"/>
  <c r="AD27" i="9"/>
  <c r="AD26" i="9"/>
  <c r="AD17" i="9"/>
  <c r="AD25" i="9"/>
  <c r="AD28" i="9"/>
  <c r="AE21" i="9"/>
  <c r="AD30" i="9"/>
  <c r="AD24" i="9"/>
  <c r="AC34" i="9"/>
  <c r="AC7" i="35" s="1"/>
  <c r="V23" i="9"/>
  <c r="W7" i="9"/>
  <c r="W23" i="9" l="1"/>
  <c r="X7" i="9"/>
  <c r="AD34" i="9"/>
  <c r="AD7" i="35" s="1"/>
  <c r="AD18" i="9"/>
  <c r="AE28" i="9"/>
  <c r="AE27" i="9"/>
  <c r="AE26" i="9"/>
  <c r="AE25" i="9"/>
  <c r="AE24" i="9"/>
  <c r="AE32" i="9"/>
  <c r="AE31" i="9"/>
  <c r="AE29" i="9"/>
  <c r="AF21" i="9"/>
  <c r="AE30" i="9"/>
  <c r="AE17" i="9"/>
  <c r="AE18" i="9" s="1"/>
  <c r="AE34" i="9" l="1"/>
  <c r="AE7" i="35" s="1"/>
  <c r="AF29" i="9"/>
  <c r="AF30" i="9"/>
  <c r="AF28" i="9"/>
  <c r="AF24" i="9"/>
  <c r="AG21" i="9"/>
  <c r="AF32" i="9"/>
  <c r="AF27" i="9"/>
  <c r="AF26" i="9"/>
  <c r="AF17" i="9"/>
  <c r="AF18" i="9" s="1"/>
  <c r="AF31" i="9"/>
  <c r="AF25" i="9"/>
  <c r="X23" i="9"/>
  <c r="Y7" i="9"/>
  <c r="Z7" i="9" l="1"/>
  <c r="Y23" i="9"/>
  <c r="AG30" i="9"/>
  <c r="AG25" i="9"/>
  <c r="AG17" i="9"/>
  <c r="AG18" i="9" s="1"/>
  <c r="AG28" i="9"/>
  <c r="AG24" i="9"/>
  <c r="AH21" i="9"/>
  <c r="AG29" i="9"/>
  <c r="AG27" i="9"/>
  <c r="AG31" i="9"/>
  <c r="AG32" i="9"/>
  <c r="AG26" i="9"/>
  <c r="AF34" i="9"/>
  <c r="AF7" i="35" s="1"/>
  <c r="AG34" i="9" l="1"/>
  <c r="AG7" i="35" s="1"/>
  <c r="Z23" i="9"/>
  <c r="AA7" i="9"/>
  <c r="AH32" i="9"/>
  <c r="AH31" i="9"/>
  <c r="AH26" i="9"/>
  <c r="AH30" i="9"/>
  <c r="AH25" i="9"/>
  <c r="AH17" i="9"/>
  <c r="AH18" i="9" s="1"/>
  <c r="AH28" i="9"/>
  <c r="AH24" i="9"/>
  <c r="AH29" i="9"/>
  <c r="AH27" i="9"/>
  <c r="AI21" i="9"/>
  <c r="AI28" i="9" l="1"/>
  <c r="C28" i="9" s="1"/>
  <c r="J44" i="3" s="1"/>
  <c r="AI27" i="9"/>
  <c r="C27" i="9" s="1"/>
  <c r="J35" i="3" s="1"/>
  <c r="AI26" i="9"/>
  <c r="C26" i="9" s="1"/>
  <c r="J29" i="3" s="1"/>
  <c r="AI25" i="9"/>
  <c r="C25" i="9" s="1"/>
  <c r="J21" i="3" s="1"/>
  <c r="AI24" i="9"/>
  <c r="AI31" i="9"/>
  <c r="C31" i="9" s="1"/>
  <c r="J64" i="3" s="1"/>
  <c r="AI29" i="9"/>
  <c r="C29" i="9" s="1"/>
  <c r="J53" i="3" s="1"/>
  <c r="AI30" i="9"/>
  <c r="C30" i="9" s="1"/>
  <c r="J56" i="3" s="1"/>
  <c r="AI32" i="9"/>
  <c r="C32" i="9" s="1"/>
  <c r="AI17" i="9"/>
  <c r="AH34" i="9"/>
  <c r="AH7" i="35" s="1"/>
  <c r="C7" i="35" s="1"/>
  <c r="AA23" i="9"/>
  <c r="AB7" i="9"/>
  <c r="O9" i="39" l="1"/>
  <c r="B14" i="20"/>
  <c r="G8" i="37"/>
  <c r="B8" i="32"/>
  <c r="K53" i="3"/>
  <c r="F8" i="37" s="1"/>
  <c r="C49" i="30"/>
  <c r="J55" i="3"/>
  <c r="C51" i="30" s="1"/>
  <c r="J54" i="3"/>
  <c r="C50" i="30" s="1"/>
  <c r="B10" i="32"/>
  <c r="K64" i="3"/>
  <c r="F10" i="37" s="1"/>
  <c r="J65" i="3"/>
  <c r="C61" i="30" s="1"/>
  <c r="G10" i="37"/>
  <c r="J67" i="3"/>
  <c r="C63" i="30" s="1"/>
  <c r="J69" i="3"/>
  <c r="C65" i="30" s="1"/>
  <c r="C60" i="30"/>
  <c r="O13" i="39"/>
  <c r="B16" i="20"/>
  <c r="J68" i="3"/>
  <c r="C64" i="30" s="1"/>
  <c r="J71" i="3"/>
  <c r="C67" i="30" s="1"/>
  <c r="J72" i="3"/>
  <c r="C68" i="30" s="1"/>
  <c r="J70" i="3"/>
  <c r="C66" i="30" s="1"/>
  <c r="B12" i="20"/>
  <c r="C31" i="30"/>
  <c r="K35" i="3"/>
  <c r="F6" i="37" s="1"/>
  <c r="J37" i="3"/>
  <c r="C33" i="30" s="1"/>
  <c r="J43" i="3"/>
  <c r="C39" i="30" s="1"/>
  <c r="J38" i="3"/>
  <c r="C34" i="30" s="1"/>
  <c r="J36" i="3"/>
  <c r="C32" i="30" s="1"/>
  <c r="G6" i="37"/>
  <c r="J41" i="3"/>
  <c r="C37" i="30" s="1"/>
  <c r="J39" i="3"/>
  <c r="C35" i="30" s="1"/>
  <c r="J42" i="3"/>
  <c r="C38" i="30" s="1"/>
  <c r="B6" i="32"/>
  <c r="J40" i="3"/>
  <c r="C36" i="30" s="1"/>
  <c r="O7" i="39"/>
  <c r="O10" i="39"/>
  <c r="K56" i="3"/>
  <c r="F9" i="37" s="1"/>
  <c r="J59" i="3"/>
  <c r="C55" i="30" s="1"/>
  <c r="J60" i="3"/>
  <c r="C56" i="30" s="1"/>
  <c r="J58" i="3"/>
  <c r="C54" i="30" s="1"/>
  <c r="J57" i="3"/>
  <c r="C53" i="30" s="1"/>
  <c r="G9" i="37"/>
  <c r="B15" i="20"/>
  <c r="J62" i="3"/>
  <c r="C58" i="30" s="1"/>
  <c r="J61" i="3"/>
  <c r="C57" i="30" s="1"/>
  <c r="B9" i="32"/>
  <c r="J63" i="3"/>
  <c r="C59" i="30" s="1"/>
  <c r="C52" i="30"/>
  <c r="G4" i="37"/>
  <c r="B4" i="32"/>
  <c r="J25" i="3"/>
  <c r="C21" i="30" s="1"/>
  <c r="J28" i="3"/>
  <c r="C24" i="30" s="1"/>
  <c r="J27" i="3"/>
  <c r="C23" i="30" s="1"/>
  <c r="O5" i="39"/>
  <c r="J24" i="3"/>
  <c r="C20" i="30" s="1"/>
  <c r="J26" i="3"/>
  <c r="C22" i="30" s="1"/>
  <c r="J23" i="3"/>
  <c r="C19" i="30" s="1"/>
  <c r="K21" i="3"/>
  <c r="F4" i="37" s="1"/>
  <c r="C17" i="30"/>
  <c r="B10" i="20"/>
  <c r="J22" i="3"/>
  <c r="C18" i="30" s="1"/>
  <c r="B11" i="20"/>
  <c r="K29" i="3"/>
  <c r="F5" i="37" s="1"/>
  <c r="J32" i="3"/>
  <c r="C28" i="30" s="1"/>
  <c r="O6" i="39"/>
  <c r="J34" i="3"/>
  <c r="C30" i="30" s="1"/>
  <c r="G5" i="37"/>
  <c r="C25" i="30"/>
  <c r="J33" i="3"/>
  <c r="C29" i="30" s="1"/>
  <c r="B5" i="32"/>
  <c r="J30" i="3"/>
  <c r="C26" i="30" s="1"/>
  <c r="J31" i="3"/>
  <c r="C27" i="30" s="1"/>
  <c r="AI18" i="9"/>
  <c r="D17" i="9"/>
  <c r="D18" i="9" s="1"/>
  <c r="C17" i="9"/>
  <c r="AC7" i="9"/>
  <c r="AB23" i="9"/>
  <c r="J74" i="3"/>
  <c r="AI34" i="9"/>
  <c r="C24" i="9"/>
  <c r="J7" i="3" s="1"/>
  <c r="J52" i="3" s="1"/>
  <c r="B7" i="32"/>
  <c r="J45" i="3"/>
  <c r="C41" i="30" s="1"/>
  <c r="J48" i="3"/>
  <c r="C44" i="30" s="1"/>
  <c r="O8" i="39"/>
  <c r="B13" i="20"/>
  <c r="J46" i="3"/>
  <c r="C42" i="30" s="1"/>
  <c r="C40" i="30"/>
  <c r="J50" i="3"/>
  <c r="C46" i="30" s="1"/>
  <c r="J47" i="3"/>
  <c r="C43" i="30" s="1"/>
  <c r="G7" i="37"/>
  <c r="K44" i="3"/>
  <c r="F7" i="37" s="1"/>
  <c r="J49" i="3"/>
  <c r="C45" i="30" s="1"/>
  <c r="J51" i="3"/>
  <c r="C47" i="30" s="1"/>
  <c r="C34" i="9" l="1"/>
  <c r="J77" i="3" s="1"/>
  <c r="C48" i="30"/>
  <c r="J82" i="3"/>
  <c r="J73" i="3"/>
  <c r="F76" i="3"/>
  <c r="C18" i="9"/>
  <c r="AD7" i="9"/>
  <c r="AC23" i="9"/>
  <c r="G11" i="37"/>
  <c r="C70" i="30"/>
  <c r="O14" i="39"/>
  <c r="K74" i="3"/>
  <c r="F11" i="37" s="1"/>
  <c r="B11" i="32"/>
  <c r="B17" i="20"/>
  <c r="B3" i="32"/>
  <c r="J16" i="3"/>
  <c r="C12" i="30" s="1"/>
  <c r="J19" i="3"/>
  <c r="C15" i="30" s="1"/>
  <c r="J18" i="3"/>
  <c r="C14" i="30" s="1"/>
  <c r="J14" i="3"/>
  <c r="C10" i="30" s="1"/>
  <c r="J11" i="3"/>
  <c r="C7" i="30" s="1"/>
  <c r="O4" i="39"/>
  <c r="B9" i="20"/>
  <c r="J12" i="3"/>
  <c r="C8" i="30" s="1"/>
  <c r="J8" i="3"/>
  <c r="C4" i="30" s="1"/>
  <c r="J20" i="3"/>
  <c r="C16" i="30" s="1"/>
  <c r="J9" i="3"/>
  <c r="C5" i="30" s="1"/>
  <c r="J17" i="3"/>
  <c r="C13" i="30" s="1"/>
  <c r="G3" i="37"/>
  <c r="K7" i="3"/>
  <c r="F3" i="37" s="1"/>
  <c r="J15" i="3"/>
  <c r="C11" i="30" s="1"/>
  <c r="J10" i="3"/>
  <c r="C6" i="30" s="1"/>
  <c r="C3" i="30"/>
  <c r="J13" i="3"/>
  <c r="C9" i="30" s="1"/>
  <c r="B45" i="47" l="1"/>
  <c r="B43" i="47" s="1"/>
  <c r="B47" i="47" s="1"/>
  <c r="C73" i="30"/>
  <c r="O16" i="39"/>
  <c r="J83" i="3"/>
  <c r="G13" i="37"/>
  <c r="J84" i="3"/>
  <c r="B19" i="20"/>
  <c r="Q20" i="20" s="1"/>
  <c r="B13" i="32"/>
  <c r="E25" i="32" s="1"/>
  <c r="C69" i="30"/>
  <c r="J75" i="3"/>
  <c r="C71" i="30" s="1"/>
  <c r="E12" i="37"/>
  <c r="K76" i="3"/>
  <c r="F12" i="37" s="1"/>
  <c r="F77" i="3"/>
  <c r="I76" i="3" s="1"/>
  <c r="AD23" i="9"/>
  <c r="AE7" i="9"/>
  <c r="H34" i="28" l="1"/>
  <c r="K34" i="28" s="1"/>
  <c r="H37" i="28"/>
  <c r="K37" i="28" s="1"/>
  <c r="H48" i="28"/>
  <c r="K48" i="28" s="1"/>
  <c r="H55" i="28"/>
  <c r="K55" i="28" s="1"/>
  <c r="H36" i="28"/>
  <c r="K36" i="28" s="1"/>
  <c r="H28" i="28"/>
  <c r="K28" i="28" s="1"/>
  <c r="H60" i="28"/>
  <c r="K60" i="28" s="1"/>
  <c r="H43" i="28"/>
  <c r="K43" i="28" s="1"/>
  <c r="U20" i="20"/>
  <c r="H61" i="28"/>
  <c r="K61" i="28" s="1"/>
  <c r="H33" i="28"/>
  <c r="K33" i="28" s="1"/>
  <c r="H39" i="28"/>
  <c r="K39" i="28" s="1"/>
  <c r="H14" i="28"/>
  <c r="K14" i="28" s="1"/>
  <c r="H30" i="28"/>
  <c r="K30" i="28" s="1"/>
  <c r="H11" i="28"/>
  <c r="K11" i="28" s="1"/>
  <c r="N20" i="20"/>
  <c r="I20" i="20"/>
  <c r="H41" i="28"/>
  <c r="K41" i="28" s="1"/>
  <c r="H38" i="28"/>
  <c r="K38" i="28" s="1"/>
  <c r="H9" i="28"/>
  <c r="K9" i="28" s="1"/>
  <c r="H21" i="28"/>
  <c r="H22" i="28"/>
  <c r="K22" i="28" s="1"/>
  <c r="H47" i="28"/>
  <c r="K47" i="28" s="1"/>
  <c r="K20" i="20"/>
  <c r="H51" i="28"/>
  <c r="K51" i="28" s="1"/>
  <c r="H31" i="28"/>
  <c r="K31" i="28" s="1"/>
  <c r="H62" i="28"/>
  <c r="K62" i="28" s="1"/>
  <c r="H54" i="28"/>
  <c r="K54" i="28" s="1"/>
  <c r="H58" i="28"/>
  <c r="K58" i="28" s="1"/>
  <c r="H27" i="28"/>
  <c r="K27" i="28" s="1"/>
  <c r="E20" i="20"/>
  <c r="H20" i="28"/>
  <c r="K20" i="28" s="1"/>
  <c r="H15" i="28"/>
  <c r="K15" i="28" s="1"/>
  <c r="H17" i="28"/>
  <c r="K17" i="28" s="1"/>
  <c r="H35" i="28"/>
  <c r="H6" i="28"/>
  <c r="H20" i="20"/>
  <c r="L20" i="20"/>
  <c r="H59" i="28"/>
  <c r="K59" i="28" s="1"/>
  <c r="O20" i="20"/>
  <c r="J20" i="20"/>
  <c r="M20" i="20"/>
  <c r="H23" i="28"/>
  <c r="K23" i="28" s="1"/>
  <c r="W20" i="20"/>
  <c r="H25" i="28"/>
  <c r="K25" i="28" s="1"/>
  <c r="H12" i="28"/>
  <c r="K12" i="28" s="1"/>
  <c r="D20" i="20"/>
  <c r="D21" i="20" s="1"/>
  <c r="H42" i="28"/>
  <c r="K42" i="28" s="1"/>
  <c r="T20" i="20"/>
  <c r="H26" i="28"/>
  <c r="K26" i="28" s="1"/>
  <c r="H24" i="28"/>
  <c r="K24" i="28" s="1"/>
  <c r="H16" i="28"/>
  <c r="K16" i="28" s="1"/>
  <c r="H7" i="28"/>
  <c r="V20" i="20"/>
  <c r="H63" i="28"/>
  <c r="K63" i="28" s="1"/>
  <c r="H13" i="28"/>
  <c r="K13" i="28" s="1"/>
  <c r="H44" i="28"/>
  <c r="H49" i="28"/>
  <c r="K49" i="28" s="1"/>
  <c r="H46" i="28"/>
  <c r="K46" i="28" s="1"/>
  <c r="H32" i="28"/>
  <c r="K32" i="28" s="1"/>
  <c r="H40" i="28"/>
  <c r="K40" i="28" s="1"/>
  <c r="H57" i="28"/>
  <c r="K57" i="28" s="1"/>
  <c r="P20" i="20"/>
  <c r="H10" i="28"/>
  <c r="K10" i="28" s="1"/>
  <c r="H18" i="28"/>
  <c r="K18" i="28" s="1"/>
  <c r="H29" i="28"/>
  <c r="H19" i="28"/>
  <c r="K19" i="28" s="1"/>
  <c r="H45" i="28"/>
  <c r="K45" i="28" s="1"/>
  <c r="H50" i="28"/>
  <c r="K50" i="28" s="1"/>
  <c r="H8" i="28"/>
  <c r="K8" i="28" s="1"/>
  <c r="H56" i="28"/>
  <c r="H53" i="28"/>
  <c r="AE23" i="9"/>
  <c r="AF7" i="9"/>
  <c r="I75" i="3"/>
  <c r="I29" i="3"/>
  <c r="E13" i="37"/>
  <c r="I73" i="3"/>
  <c r="I21" i="3"/>
  <c r="I53" i="3"/>
  <c r="G77" i="3"/>
  <c r="I77" i="3"/>
  <c r="I52" i="3"/>
  <c r="I7" i="3"/>
  <c r="I35" i="3"/>
  <c r="I56" i="3"/>
  <c r="I44" i="3"/>
  <c r="I64" i="3"/>
  <c r="I74" i="3"/>
  <c r="K77" i="3"/>
  <c r="F13" i="37" s="1"/>
  <c r="K53" i="28" l="1"/>
  <c r="K7" i="28"/>
  <c r="K35" i="28"/>
  <c r="H52" i="28"/>
  <c r="H75" i="28" s="1"/>
  <c r="K56" i="28"/>
  <c r="K44" i="28"/>
  <c r="K29" i="28"/>
  <c r="K21" i="28"/>
  <c r="AF23" i="9"/>
  <c r="AG7" i="9"/>
  <c r="K52" i="28" l="1"/>
  <c r="K75" i="28" s="1"/>
  <c r="AH7" i="9"/>
  <c r="AG23" i="9"/>
  <c r="AH23" i="9" l="1"/>
  <c r="AI7" i="9"/>
  <c r="AI23" i="9" s="1"/>
  <c r="S19" i="20" l="1"/>
  <c r="S20" i="20" s="1"/>
  <c r="G10" i="39" l="1"/>
  <c r="I9" i="32"/>
  <c r="D9" i="32" s="1"/>
  <c r="F15" i="20"/>
  <c r="C15" i="20" s="1"/>
  <c r="G9" i="39"/>
  <c r="I8" i="32"/>
  <c r="D8" i="32" s="1"/>
  <c r="F14" i="20"/>
  <c r="C14" i="20" s="1"/>
  <c r="G7" i="39"/>
  <c r="I6" i="32"/>
  <c r="D6" i="32" s="1"/>
  <c r="F12" i="20"/>
  <c r="C12" i="20" s="1"/>
  <c r="G6" i="39"/>
  <c r="I5" i="32"/>
  <c r="D5" i="32" s="1"/>
  <c r="F11" i="20"/>
  <c r="C11" i="20" s="1"/>
  <c r="F9" i="20"/>
  <c r="C9" i="20" s="1"/>
  <c r="I3" i="32"/>
  <c r="G4" i="39"/>
  <c r="H10" i="39" l="1"/>
  <c r="M10" i="39"/>
  <c r="N10" i="39" s="1"/>
  <c r="E10" i="39" s="1"/>
  <c r="H9" i="39"/>
  <c r="M9" i="39"/>
  <c r="N9" i="39" s="1"/>
  <c r="E9" i="39" s="1"/>
  <c r="M7" i="39"/>
  <c r="N7" i="39" s="1"/>
  <c r="E7" i="39" s="1"/>
  <c r="H7" i="39"/>
  <c r="H6" i="39"/>
  <c r="M6" i="39"/>
  <c r="N6" i="39" s="1"/>
  <c r="E6" i="39" s="1"/>
  <c r="D3" i="32"/>
  <c r="M4" i="39"/>
  <c r="H4" i="39"/>
  <c r="N4" i="39" l="1"/>
  <c r="E4" i="39" l="1"/>
  <c r="F17" i="20"/>
  <c r="C17" i="20" s="1"/>
  <c r="G16" i="39"/>
  <c r="H16" i="39" s="1"/>
  <c r="I11" i="32"/>
  <c r="D11" i="32" s="1"/>
  <c r="R19" i="20"/>
  <c r="R20" i="20" s="1"/>
  <c r="G14" i="39"/>
  <c r="H14" i="39" s="1"/>
  <c r="M14" i="39"/>
  <c r="N14" i="39" s="1"/>
  <c r="I13" i="32" l="1"/>
  <c r="D13" i="32" s="1"/>
  <c r="F19" i="20"/>
  <c r="C9" i="35" s="1"/>
  <c r="C11" i="35" s="1"/>
  <c r="E14" i="39"/>
  <c r="N16" i="39"/>
  <c r="E16" i="39" s="1"/>
  <c r="M16" i="39"/>
  <c r="H22" i="32"/>
  <c r="F20" i="20" l="1"/>
  <c r="E21" i="20" s="1"/>
  <c r="D22" i="20" s="1"/>
  <c r="C19" i="20"/>
  <c r="H23" i="32"/>
  <c r="B22" i="32"/>
  <c r="B23" i="32" s="1"/>
  <c r="E24" i="32" s="1"/>
  <c r="D8" i="35" l="1"/>
  <c r="D9" i="35"/>
  <c r="R11" i="35"/>
  <c r="D11" i="35" l="1"/>
</calcChain>
</file>

<file path=xl/comments1.xml><?xml version="1.0" encoding="utf-8"?>
<comments xmlns="http://schemas.openxmlformats.org/spreadsheetml/2006/main">
  <authors>
    <author>HerreS</author>
    <author>herres</author>
  </authors>
  <commentList>
    <comment ref="J3" authorId="0" shapeId="0">
      <text>
        <r>
          <rPr>
            <sz val="12"/>
            <color indexed="81"/>
            <rFont val="Tahoma"/>
            <family val="2"/>
          </rPr>
          <t>Year of Base Year Dollars should match the year in "Today's Date."</t>
        </r>
      </text>
    </comment>
    <comment ref="J6" authorId="0" shapeId="0">
      <text>
        <r>
          <rPr>
            <sz val="12"/>
            <color indexed="81"/>
            <rFont val="Tahoma"/>
            <family val="2"/>
          </rPr>
          <t>YOE Dollars automatically arrive from Inflation Worksheet.</t>
        </r>
        <r>
          <rPr>
            <sz val="8"/>
            <color indexed="81"/>
            <rFont val="Tahoma"/>
            <family val="2"/>
          </rPr>
          <t xml:space="preserve">
</t>
        </r>
      </text>
    </comment>
    <comment ref="D8" authorId="1" shapeId="0">
      <text>
        <r>
          <rPr>
            <sz val="12"/>
            <color indexed="81"/>
            <rFont val="Tahoma"/>
            <family val="2"/>
          </rPr>
          <t xml:space="preserve">For all cells, enter costs to the nearest $1.  Note, all costs will be displayed to the nearest $1,000! </t>
        </r>
      </text>
    </comment>
    <comment ref="J8" authorId="1" shapeId="0">
      <text>
        <r>
          <rPr>
            <sz val="12"/>
            <color indexed="81"/>
            <rFont val="Tahoma"/>
            <family val="2"/>
          </rPr>
          <t>YOE costs for individual line items within a Category are derived as a percentage of the YOE cost of the Category.</t>
        </r>
      </text>
    </comment>
    <comment ref="I19" authorId="1" shapeId="0">
      <text>
        <r>
          <rPr>
            <sz val="12"/>
            <color indexed="81"/>
            <rFont val="Tahoma"/>
            <family val="2"/>
          </rPr>
          <t>Preparing for bid:
For each separate contract package generate a Main Worksheet and an Inflation Worksheet.  
In the Special Conditions of the Contract, require the construction contractor to update these worksheets and submit them with the monthly pay application.  
This should make it easy to track costs in the SCC format throughout construction, and make it easy to submit the final costs to FTA at contract closeout</t>
        </r>
        <r>
          <rPr>
            <sz val="11"/>
            <color indexed="81"/>
            <rFont val="Tahoma"/>
            <family val="2"/>
          </rPr>
          <t>.</t>
        </r>
      </text>
    </comment>
    <comment ref="F76" authorId="0" shapeId="0">
      <text>
        <r>
          <rPr>
            <sz val="12"/>
            <color indexed="81"/>
            <rFont val="Tahoma"/>
            <family val="2"/>
          </rPr>
          <t xml:space="preserve">Enter finance charges on Inflation Worksheet.  </t>
        </r>
      </text>
    </comment>
  </commentList>
</comments>
</file>

<file path=xl/comments10.xml><?xml version="1.0" encoding="utf-8"?>
<comments xmlns="http://schemas.openxmlformats.org/spreadsheetml/2006/main">
  <authors>
    <author>herres</author>
    <author>benjamin.owen</author>
  </authors>
  <commentList>
    <comment ref="H2" authorId="0" shapeId="0">
      <text>
        <r>
          <rPr>
            <sz val="14"/>
            <color indexed="81"/>
            <rFont val="Tahoma"/>
            <family val="2"/>
          </rPr>
          <t xml:space="preserve">Add columns as required to show all federal funding.
</t>
        </r>
      </text>
    </comment>
    <comment ref="A3" authorId="1" shapeId="0">
      <text>
        <r>
          <rPr>
            <sz val="12"/>
            <color indexed="81"/>
            <rFont val="Tahoma"/>
            <family val="2"/>
          </rPr>
          <t>Delete rows that are not needed.</t>
        </r>
        <r>
          <rPr>
            <sz val="9"/>
            <color indexed="81"/>
            <rFont val="Tahoma"/>
            <family val="2"/>
          </rPr>
          <t xml:space="preserve">
</t>
        </r>
      </text>
    </comment>
    <comment ref="A21" authorId="0" shapeId="0">
      <text>
        <r>
          <rPr>
            <sz val="12"/>
            <color indexed="81"/>
            <rFont val="Tahoma"/>
            <family val="2"/>
          </rPr>
          <t xml:space="preserve">Add rows as needed to show all federal funding. </t>
        </r>
        <r>
          <rPr>
            <sz val="8"/>
            <color indexed="81"/>
            <rFont val="Tahoma"/>
            <family val="2"/>
          </rPr>
          <t xml:space="preserve">
</t>
        </r>
      </text>
    </comment>
  </commentList>
</comments>
</file>

<file path=xl/comments11.xml><?xml version="1.0" encoding="utf-8"?>
<comments xmlns="http://schemas.openxmlformats.org/spreadsheetml/2006/main">
  <authors>
    <author>herres</author>
    <author>benjamin.owen</author>
  </authors>
  <commentList>
    <comment ref="I2" authorId="0" shapeId="0">
      <text>
        <r>
          <rPr>
            <sz val="10"/>
            <color indexed="81"/>
            <rFont val="Tahoma"/>
            <family val="2"/>
          </rPr>
          <t>Add more tri-columns as required to show all funding.</t>
        </r>
      </text>
    </comment>
    <comment ref="C4" authorId="1" shapeId="0">
      <text>
        <r>
          <rPr>
            <sz val="10"/>
            <color indexed="81"/>
            <rFont val="Tahoma"/>
            <family val="2"/>
          </rPr>
          <t xml:space="preserve">Delete rows that are not needed.
</t>
        </r>
      </text>
    </comment>
  </commentList>
</comments>
</file>

<file path=xl/comments12.xml><?xml version="1.0" encoding="utf-8"?>
<comments xmlns="http://schemas.openxmlformats.org/spreadsheetml/2006/main">
  <authors>
    <author>benjamin.owen</author>
  </authors>
  <commentList>
    <comment ref="A2" authorId="0" shapeId="0">
      <text>
        <r>
          <rPr>
            <sz val="11"/>
            <color indexed="81"/>
            <rFont val="Tahoma"/>
            <family val="2"/>
          </rPr>
          <t xml:space="preserve">Delete rows that are not needed.
</t>
        </r>
      </text>
    </comment>
  </commentList>
</comments>
</file>

<file path=xl/comments2.xml><?xml version="1.0" encoding="utf-8"?>
<comments xmlns="http://schemas.openxmlformats.org/spreadsheetml/2006/main">
  <authors>
    <author>herres</author>
    <author>susan.herre</author>
  </authors>
  <commentList>
    <comment ref="K8" authorId="0" shapeId="0">
      <text>
        <r>
          <rPr>
            <sz val="12"/>
            <color indexed="81"/>
            <rFont val="Tahoma"/>
            <family val="2"/>
          </rPr>
          <t>Because of inflation, it costs more to buy the same goods and services today than it would have cost in previous years.   The total base year dollar cost is a concept that represents the total project cost if the project were planned, designed and built in only one year, the designated base year.</t>
        </r>
      </text>
    </comment>
    <comment ref="O8" authorId="1" shapeId="0">
      <text>
        <r>
          <rPr>
            <sz val="12"/>
            <color indexed="81"/>
            <rFont val="Tahoma"/>
            <family val="2"/>
          </rPr>
          <t>In the white cells, insert project costs in the year in which they occurred (lower rows) or are planned to occur (upper rows) through the completion of the project or the fulfillment of the New Starts funding commitment, whichever is expected to occur later in time.</t>
        </r>
      </text>
    </comment>
    <comment ref="O21" authorId="1" shapeId="0">
      <text>
        <r>
          <rPr>
            <sz val="12"/>
            <color indexed="81"/>
            <rFont val="Tahoma"/>
            <family val="2"/>
          </rPr>
          <t>In the Base Year no inflation multiplier is used.</t>
        </r>
      </text>
    </comment>
    <comment ref="E24" authorId="0" shapeId="0">
      <text>
        <r>
          <rPr>
            <sz val="12"/>
            <color indexed="81"/>
            <rFont val="Tahoma"/>
            <family val="2"/>
          </rPr>
          <t xml:space="preserve">For past years, </t>
        </r>
        <r>
          <rPr>
            <u/>
            <sz val="12"/>
            <color indexed="81"/>
            <rFont val="Tahoma"/>
            <family val="2"/>
          </rPr>
          <t>enter the actual dollars spent in each year</t>
        </r>
        <r>
          <rPr>
            <sz val="12"/>
            <color indexed="81"/>
            <rFont val="Tahoma"/>
            <family val="2"/>
          </rPr>
          <t>.  The dollars will inflate when converted to the current base year.</t>
        </r>
      </text>
    </comment>
    <comment ref="E33" authorId="0" shapeId="0">
      <text>
        <r>
          <rPr>
            <sz val="12"/>
            <color indexed="81"/>
            <rFont val="Tahoma"/>
            <family val="2"/>
          </rPr>
          <t>Enter Finance Charges on this line.</t>
        </r>
      </text>
    </comment>
  </commentList>
</comments>
</file>

<file path=xl/comments3.xml><?xml version="1.0" encoding="utf-8"?>
<comments xmlns="http://schemas.openxmlformats.org/spreadsheetml/2006/main">
  <authors>
    <author>herres</author>
  </authors>
  <commentList>
    <comment ref="C8" authorId="0" shapeId="0">
      <text>
        <r>
          <rPr>
            <sz val="12"/>
            <color indexed="81"/>
            <rFont val="Tahoma"/>
            <family val="2"/>
          </rPr>
          <t>These rows can be expanded to fit your narrative. Delete lines that are not needed</t>
        </r>
        <r>
          <rPr>
            <sz val="11"/>
            <color indexed="81"/>
            <rFont val="Tahoma"/>
            <family val="2"/>
          </rPr>
          <t xml:space="preserve">.
</t>
        </r>
      </text>
    </comment>
    <comment ref="C27" authorId="0" shapeId="0">
      <text>
        <r>
          <rPr>
            <sz val="12"/>
            <color indexed="81"/>
            <rFont val="Tahoma"/>
            <family val="2"/>
          </rPr>
          <t>For each garage, list station name, number of floors above and below grade, and number of spaces in each garage.</t>
        </r>
      </text>
    </comment>
    <comment ref="C42" authorId="0" shapeId="0">
      <text>
        <r>
          <rPr>
            <sz val="12"/>
            <color indexed="81"/>
            <rFont val="Tahoma"/>
            <family val="2"/>
          </rPr>
          <t>For each parking lot, list station name and number of spaces.</t>
        </r>
        <r>
          <rPr>
            <sz val="8"/>
            <color indexed="81"/>
            <rFont val="Tahoma"/>
            <family val="2"/>
          </rPr>
          <t xml:space="preserve">
</t>
        </r>
      </text>
    </comment>
  </commentList>
</comments>
</file>

<file path=xl/comments4.xml><?xml version="1.0" encoding="utf-8"?>
<comments xmlns="http://schemas.openxmlformats.org/spreadsheetml/2006/main">
  <authors>
    <author>herres</author>
  </authors>
  <commentList>
    <comment ref="E6" authorId="0" shapeId="0">
      <text>
        <r>
          <rPr>
            <sz val="11"/>
            <color indexed="81"/>
            <rFont val="Tahoma"/>
            <family val="2"/>
          </rPr>
          <t>Delete years that are not applicable.</t>
        </r>
      </text>
    </comment>
    <comment ref="C7" authorId="0" shapeId="0">
      <text>
        <r>
          <rPr>
            <sz val="11"/>
            <color indexed="81"/>
            <rFont val="Tahoma"/>
            <family val="2"/>
          </rPr>
          <t>On this Schedule and on the Inflation Worksheet, indicate the start of PD with the date of FTA's letter granting entry into PD.
Delete any rows that are not needed.</t>
        </r>
      </text>
    </comment>
  </commentList>
</comments>
</file>

<file path=xl/comments5.xml><?xml version="1.0" encoding="utf-8"?>
<comments xmlns="http://schemas.openxmlformats.org/spreadsheetml/2006/main">
  <authors>
    <author>HerreS</author>
    <author>herres</author>
  </authors>
  <commentList>
    <comment ref="I60" authorId="0" shapeId="0">
      <text>
        <r>
          <rPr>
            <sz val="12"/>
            <color indexed="81"/>
            <rFont val="Tahoma"/>
            <family val="2"/>
          </rPr>
          <t>The range for buses is 12 to 18 years.  Provide supporting documentation for an estimated useful life of more than 12 years.</t>
        </r>
        <r>
          <rPr>
            <sz val="8"/>
            <color indexed="81"/>
            <rFont val="Tahoma"/>
            <family val="2"/>
          </rPr>
          <t xml:space="preserve">
</t>
        </r>
      </text>
    </comment>
    <comment ref="E75" authorId="1" shapeId="0">
      <text>
        <r>
          <rPr>
            <sz val="12"/>
            <color indexed="81"/>
            <rFont val="Tahoma"/>
            <family val="2"/>
          </rPr>
          <t>E75 and F75 are double-checks</t>
        </r>
        <r>
          <rPr>
            <sz val="10"/>
            <color indexed="81"/>
            <rFont val="Tahoma"/>
            <family val="2"/>
          </rPr>
          <t xml:space="preserve">
</t>
        </r>
      </text>
    </comment>
  </commentList>
</comments>
</file>

<file path=xl/comments6.xml><?xml version="1.0" encoding="utf-8"?>
<comments xmlns="http://schemas.openxmlformats.org/spreadsheetml/2006/main">
  <authors>
    <author>herres</author>
    <author>benjamin.owen</author>
  </authors>
  <commentList>
    <comment ref="W7" authorId="0" shapeId="0">
      <text>
        <r>
          <rPr>
            <sz val="10"/>
            <color indexed="81"/>
            <rFont val="Tahoma"/>
            <family val="2"/>
          </rPr>
          <t>Insert additional columns as required.</t>
        </r>
      </text>
    </comment>
    <comment ref="A9" authorId="1" shapeId="0">
      <text>
        <r>
          <rPr>
            <sz val="10"/>
            <color indexed="81"/>
            <rFont val="Tahoma"/>
            <family val="2"/>
          </rPr>
          <t>Delete rows that are not needed.</t>
        </r>
      </text>
    </comment>
  </commentList>
</comments>
</file>

<file path=xl/comments7.xml><?xml version="1.0" encoding="utf-8"?>
<comments xmlns="http://schemas.openxmlformats.org/spreadsheetml/2006/main">
  <authors>
    <author>benjamin.owen</author>
  </authors>
  <commentList>
    <comment ref="N6" authorId="0" shapeId="0">
      <text>
        <r>
          <rPr>
            <sz val="12"/>
            <color indexed="81"/>
            <rFont val="Arial"/>
            <family val="2"/>
          </rPr>
          <t>The information reported below should match what is reported in the financial plan.  FTA uses this data to get an understanding of future demand for Section 5309 funds.  The inputs should not assume Section 5309 funding in fiscal years for which appropriations have already occurred and the project did not receive anything.</t>
        </r>
      </text>
    </comment>
  </commentList>
</comments>
</file>

<file path=xl/comments8.xml><?xml version="1.0" encoding="utf-8"?>
<comments xmlns="http://schemas.openxmlformats.org/spreadsheetml/2006/main">
  <authors>
    <author>herres</author>
    <author>benjamin.owen</author>
  </authors>
  <commentList>
    <comment ref="B1" authorId="0" shapeId="0">
      <text>
        <r>
          <rPr>
            <sz val="12"/>
            <color indexed="81"/>
            <rFont val="Tahoma"/>
            <family val="2"/>
          </rPr>
          <t xml:space="preserve">This sheet, SSGA A3T1, and the sheets that follow become Attachments to the SSGA
</t>
        </r>
      </text>
    </comment>
    <comment ref="B3" authorId="1" shapeId="0">
      <text>
        <r>
          <rPr>
            <sz val="12"/>
            <color indexed="81"/>
            <rFont val="Tahoma"/>
            <family val="2"/>
          </rPr>
          <t>Delete rows that are not needed.</t>
        </r>
      </text>
    </comment>
  </commentList>
</comments>
</file>

<file path=xl/comments9.xml><?xml version="1.0" encoding="utf-8"?>
<comments xmlns="http://schemas.openxmlformats.org/spreadsheetml/2006/main">
  <authors>
    <author>benjamin.owen</author>
  </authors>
  <commentList>
    <comment ref="G3" authorId="0" shapeId="0">
      <text>
        <r>
          <rPr>
            <sz val="12"/>
            <color indexed="81"/>
            <rFont val="Tahoma"/>
            <family val="2"/>
          </rPr>
          <t xml:space="preserve">Delete rows that are not needed.
</t>
        </r>
      </text>
    </comment>
  </commentList>
</comments>
</file>

<file path=xl/sharedStrings.xml><?xml version="1.0" encoding="utf-8"?>
<sst xmlns="http://schemas.openxmlformats.org/spreadsheetml/2006/main" count="418" uniqueCount="362">
  <si>
    <t xml:space="preserve">Design </t>
  </si>
  <si>
    <t>Acquire real estate; relocate households and businesses</t>
  </si>
  <si>
    <t>PROJECT NAME - (this is the one Scope)</t>
  </si>
  <si>
    <r>
      <t>Describe</t>
    </r>
    <r>
      <rPr>
        <sz val="11"/>
        <color indexed="18"/>
        <rFont val="Arial"/>
        <family val="2"/>
      </rPr>
      <t xml:space="preserve"> the project elements to explain the unit costs shown on the Main Worksheet.  Example:  A 20-mile new light rail project has its guideway entirely on grade except for a one-eighth mile bridge over a river. The bridge or aerial structure may have a relatively high unit cost because there is little economy of scale. 
Mention precedents and reference points used in the development of costs for this project. Mention other aspects of this project that were important considerations in estimating costs.  These could include the physical context, site constraints; design parameters; institutional, contracting and procurement conditions; project schedule, etc.  </t>
    </r>
  </si>
  <si>
    <t>Develop cost estimate, schedule, ridership forecast</t>
  </si>
  <si>
    <t>Conduct reviews</t>
  </si>
  <si>
    <t>Develop the contract documents for the Build Alternative</t>
  </si>
  <si>
    <t>Issue requests for bids, make awards of construction contracts</t>
  </si>
  <si>
    <t>Construct fixed infrastructure</t>
  </si>
  <si>
    <t>Finalize real estate acquisitions and relocations</t>
  </si>
  <si>
    <t>Acquire and test vehicles</t>
  </si>
  <si>
    <t>Insert comments, notes, etc.</t>
  </si>
  <si>
    <t>YOE Total Project Cost per Mile Not Including Vehicles (X000)</t>
  </si>
  <si>
    <t xml:space="preserve">Include professional services associated with the vehicle component of the project.  These costs may include agency staff oversight and administration, vehicle consultants, design and manufacturing contractors, legal counsel, warranty and insurance costs, etc. </t>
  </si>
  <si>
    <t xml:space="preserve">Include professional services associated with the real estate component of the project.  These costs may include agency staff oversight and administration, real estate and relocation consultants, legal counsel, court expenses, insurance, etc. </t>
  </si>
  <si>
    <t>.13 Bus School Used</t>
  </si>
  <si>
    <t>.14 Bus Dual Mode</t>
  </si>
  <si>
    <t>.20 Light Rail Cars</t>
  </si>
  <si>
    <t>.21 Heavy Rail Cars</t>
  </si>
  <si>
    <t>.23 Commuter Rail Car Trailer</t>
  </si>
  <si>
    <t>.22 Commuter Rail Self Propelled Electric</t>
  </si>
  <si>
    <t xml:space="preserve">.24 Commuter Rail Locomotive Diesel </t>
  </si>
  <si>
    <t>.25 Commuter Rail Locomotive Electric</t>
  </si>
  <si>
    <t>.26 Commuter Rail Cars Used</t>
  </si>
  <si>
    <t>.27 Commuter Rail Locomotive Used</t>
  </si>
  <si>
    <t>.28 Commuter Rail Self Propelled - Diesel</t>
  </si>
  <si>
    <t>Light Rail Cars</t>
  </si>
  <si>
    <t>Include foundation excavation; guideway structures including caissons, columns, bridges, viaducts, cross-overs, fly-overs.</t>
  </si>
  <si>
    <t>Include station structures including caissons, columns, platforms, superstructures, etc.</t>
  </si>
  <si>
    <t>Include retaining walls, backfill, structure.</t>
  </si>
  <si>
    <t>Include tunneling by means of a tunnel boring machine, drill blasting, mining, and immersed tube tunneling; tunnel structure and finishes.</t>
  </si>
  <si>
    <t>Include excavation, retaining walls, backfill, underground guideway structure and finishes.</t>
  </si>
  <si>
    <t>Include project-wide clearing, demolition and fine grading.</t>
  </si>
  <si>
    <r>
      <t xml:space="preserve">Except for guideway and track associated with a yard, include all guideway and track costs associated with support facilities in </t>
    </r>
    <r>
      <rPr>
        <i/>
        <sz val="10"/>
        <color indexed="18"/>
        <rFont val="Arial"/>
        <family val="2"/>
      </rPr>
      <t xml:space="preserve">10 Guideway &amp; Track Elements </t>
    </r>
    <r>
      <rPr>
        <sz val="10"/>
        <color indexed="18"/>
        <rFont val="Arial"/>
        <family val="2"/>
      </rPr>
      <t xml:space="preserve">above. </t>
    </r>
  </si>
  <si>
    <t>Pedestrian / bike access and accommodation, landscaping</t>
  </si>
  <si>
    <t>100  FINANCE CHARGES</t>
  </si>
  <si>
    <t>70 VEHICLES (number)</t>
  </si>
  <si>
    <t>60 ROW, LAND, EXISTING IMPROVEMENTS</t>
  </si>
  <si>
    <t>50  SYSTEMS</t>
  </si>
  <si>
    <t>40 SITEWORK &amp; SPECIAL CONDITIONS</t>
  </si>
  <si>
    <t>30 SUPPORT FACILITIES: YARDS, SHOPS, ADMIN. BLDGS</t>
  </si>
  <si>
    <t>10 GUIDEWAY &amp; TRACK ELEMENTS (route miles)</t>
  </si>
  <si>
    <t>20 STATIONS, STOPS, TERMINALS, INTERMODAL (number)</t>
  </si>
  <si>
    <t>Include construction of earthen berms.</t>
  </si>
  <si>
    <t>Include rails, connectors.</t>
  </si>
  <si>
    <t>Include rails, ties; ballast where applicable</t>
  </si>
  <si>
    <t>Include rails, ties and ballast.</t>
  </si>
  <si>
    <t>Include transitional curves.</t>
  </si>
  <si>
    <t>Include upcharge for vib/noise dampening to any track condition above.</t>
  </si>
  <si>
    <t>Include service, inspection, and storage facilities and equipment.</t>
  </si>
  <si>
    <t>Include heavy maintenance and overhaul facilities and equipment.</t>
  </si>
  <si>
    <t>Include all site utilities - storm, sewer, water, gas, electric.</t>
  </si>
  <si>
    <t>Include other environmental mitigation not listed.</t>
  </si>
  <si>
    <t>Temporary Facilities and other indirect costs during construction</t>
  </si>
  <si>
    <t>Include fare sales and swipe machines, fare counting equipment.</t>
  </si>
  <si>
    <t>Include Vans, Sedan/Station Wagon, Cable Car, People Mover, Monorail, Car/Inclined Railway, Ferry Boat, Transferred Vehicle</t>
  </si>
  <si>
    <t xml:space="preserve">Light Maintenance Facility </t>
  </si>
  <si>
    <t>Heavy Maintenance Facility</t>
  </si>
  <si>
    <t>Communications</t>
  </si>
  <si>
    <t>Central Control</t>
  </si>
  <si>
    <t>Demolition, Clearing, Earthwork</t>
  </si>
  <si>
    <t>Site Utilities, Utility Relocation</t>
  </si>
  <si>
    <t>Surveys, Testing, Investigation, Inspection</t>
  </si>
  <si>
    <t>Track:  Ballasted</t>
  </si>
  <si>
    <t>Track:  Embedded</t>
  </si>
  <si>
    <t>Track:  Vibration and noise dampening</t>
  </si>
  <si>
    <t>Relocation of existing households and businesses</t>
  </si>
  <si>
    <t>Today's Date</t>
  </si>
  <si>
    <t>Yr of Revenue Ops</t>
  </si>
  <si>
    <t>Quantity</t>
  </si>
  <si>
    <t>YOE Total Project Cost per Mile (X000)</t>
  </si>
  <si>
    <t>Administration Building:  Office, sales, storage, revenue counting</t>
  </si>
  <si>
    <t>Haz. mat'l, contam'd soil removal/mitigation, ground water treatments</t>
  </si>
  <si>
    <t xml:space="preserve">Other stations, landings, terminals:  Intermodal, ferry, trolley, etc. </t>
  </si>
  <si>
    <t>Environmental mitigation, e.g. wetlands, historic/archeologic, parks</t>
  </si>
  <si>
    <t xml:space="preserve">Joint development </t>
  </si>
  <si>
    <t>YEAR OF EXPENDITURE DOLLARS (X$000)</t>
  </si>
  <si>
    <t>Percentage of Total Project Cost</t>
  </si>
  <si>
    <t>Track:  Special (switches, turnouts)</t>
  </si>
  <si>
    <t>Light Rail</t>
  </si>
  <si>
    <t>Heavy Rail</t>
  </si>
  <si>
    <t>Commuter Rail</t>
  </si>
  <si>
    <t>Bus</t>
  </si>
  <si>
    <t>Other</t>
  </si>
  <si>
    <t>Non-revenue vehicles</t>
  </si>
  <si>
    <t>Spare parts</t>
  </si>
  <si>
    <t>Inflation Rate</t>
  </si>
  <si>
    <t>Compounded Inflation Factor</t>
  </si>
  <si>
    <t>Storage or Maintenance of Way Building</t>
  </si>
  <si>
    <t>Guideway: At-grade exclusive right-of-way</t>
  </si>
  <si>
    <t>Guideway: At-grade semi-exclusive (allows cross-traffic)</t>
  </si>
  <si>
    <t>Guideway: At-grade in mixed traffic</t>
  </si>
  <si>
    <t>Guideway: Aerial structure</t>
  </si>
  <si>
    <t>Guideway: Built-up fill</t>
  </si>
  <si>
    <t>Guideway: Underground cut &amp; cover</t>
  </si>
  <si>
    <t>Guideway: Underground tunnel</t>
  </si>
  <si>
    <t>Track:  Direct fixation</t>
  </si>
  <si>
    <t>Train control and signals</t>
  </si>
  <si>
    <t>Traffic signals and crossing protection</t>
  </si>
  <si>
    <t>Traction power distribution:  catenary and third rail</t>
  </si>
  <si>
    <t xml:space="preserve">Traction power supply:  substations </t>
  </si>
  <si>
    <t>Fare collection system and equipment</t>
  </si>
  <si>
    <t>Automobile, bus, van accessways including roads, parking lots</t>
  </si>
  <si>
    <t xml:space="preserve">Purchase or lease of real estate  </t>
  </si>
  <si>
    <t>Site structures including retaining walls, sound walls</t>
  </si>
  <si>
    <t>At-grade station, stop, shelter, mall, terminal, platform</t>
  </si>
  <si>
    <t>Aerial station, stop, shelter, mall, terminal, platform</t>
  </si>
  <si>
    <t xml:space="preserve">Underground station, stop, shelter, mall, terminal, platform </t>
  </si>
  <si>
    <t>Guideway: Retained cut or fill</t>
  </si>
  <si>
    <t>Yard and Yard Track</t>
  </si>
  <si>
    <t>Elevators, escalators</t>
  </si>
  <si>
    <t>Project Management for Design and Construction</t>
  </si>
  <si>
    <t xml:space="preserve">Construction Administration &amp; Management </t>
  </si>
  <si>
    <t>Automobile parking multi-story structure</t>
  </si>
  <si>
    <t>YOE Construction Cost per Mile (X000)</t>
  </si>
  <si>
    <t>BASE YEAR DOLLARS (X$000)</t>
  </si>
  <si>
    <t>Construction</t>
  </si>
  <si>
    <t>Base Year
Dollars Unit Cost
(X000)</t>
  </si>
  <si>
    <t>Base Year Dollars
Percentage
of
Construction
Cost</t>
  </si>
  <si>
    <t>Base Year
Dollars
Percentage
of
Total
Project Cost</t>
  </si>
  <si>
    <t>YOE Dollars Total
(X000)</t>
  </si>
  <si>
    <t>GUIDEWAY &amp; TRACK ELEMENTS</t>
  </si>
  <si>
    <t>STATIONS, STOPS, TERMINALS, INTERMODAL</t>
  </si>
  <si>
    <t>SUPPORT FACILITIES:  YARDS, SHOPS, ADMIN BLDGS</t>
  </si>
  <si>
    <t>SITEWORK &amp; SPECIAL CONDITIONS</t>
  </si>
  <si>
    <t>SYSTEMS</t>
  </si>
  <si>
    <t>ROW, LAND, EXISTING IMPROVEMENTS</t>
  </si>
  <si>
    <t>VEHICLES</t>
  </si>
  <si>
    <t>FINANCE CHARGES</t>
  </si>
  <si>
    <t>Years of Useful Life</t>
  </si>
  <si>
    <t xml:space="preserve">Include yard construction, guideway and track associated with yard.  </t>
  </si>
  <si>
    <t>13____</t>
  </si>
  <si>
    <t>PROFESSIONAL SERVICES</t>
  </si>
  <si>
    <t>UNALLOCATED CONTINGENCY</t>
  </si>
  <si>
    <t>90 UNALLOCATED CONTINGENCY</t>
  </si>
  <si>
    <t>Legal; Permits; Review Fees by other agencies, cities, etc.</t>
  </si>
  <si>
    <t>Double-Check Total</t>
  </si>
  <si>
    <t>Base Yr Dollars</t>
  </si>
  <si>
    <t>YOE Dollars</t>
  </si>
  <si>
    <t>12</t>
  </si>
  <si>
    <t>Subtotal (10 - 80)</t>
  </si>
  <si>
    <t>Subtotal (10 - 90)</t>
  </si>
  <si>
    <t>Total Project Cost (10 - 100)</t>
  </si>
  <si>
    <t>Construction Subtotal (10 - 50)</t>
  </si>
  <si>
    <t xml:space="preserve">Revenue Operations </t>
  </si>
  <si>
    <t>Base Year
Dollars w/o Contingency
(X000)</t>
  </si>
  <si>
    <t>Base Year Dollars Allocated Contingency
(X000)</t>
  </si>
  <si>
    <t>Base Year
Dollars
TOTAL
(X000)</t>
  </si>
  <si>
    <t>.01 Bus STD 40 FT</t>
  </si>
  <si>
    <t>.02 Bus STD 35 FT</t>
  </si>
  <si>
    <t>.03 Bus 30 FT</t>
  </si>
  <si>
    <t>.04 Bus &lt; 30 FT</t>
  </si>
  <si>
    <t>.05 Bus School</t>
  </si>
  <si>
    <t>.06 Bus Articulated</t>
  </si>
  <si>
    <t>.08 Bus Intercity</t>
  </si>
  <si>
    <t>.09 Bus Trolley STD</t>
  </si>
  <si>
    <t>.10 Bus Trolley Artic.</t>
  </si>
  <si>
    <t>.11 Bus Double Deck</t>
  </si>
  <si>
    <t>.12 Bus Used</t>
  </si>
  <si>
    <t>.15 Vans</t>
  </si>
  <si>
    <t>.16 Sedan / Station Wagon</t>
  </si>
  <si>
    <t>.30 Cable Car</t>
  </si>
  <si>
    <t>.31 People Mover</t>
  </si>
  <si>
    <t>.32 Car, Incline Railway</t>
  </si>
  <si>
    <t>.33 Ferry Boats</t>
  </si>
  <si>
    <t>.39 Transferred Vehicles</t>
  </si>
  <si>
    <t>.07 Bus Commuter / Suburban</t>
  </si>
  <si>
    <t>.40 Spare Parts/Assoc.Capital</t>
  </si>
  <si>
    <t>13.13.XX</t>
  </si>
  <si>
    <t xml:space="preserve">     /  Maintenance Items</t>
  </si>
  <si>
    <t>Scope Code</t>
  </si>
  <si>
    <t>ALI
Code</t>
  </si>
  <si>
    <t>13.13.20</t>
  </si>
  <si>
    <t>YOE
Cost
(X000)</t>
  </si>
  <si>
    <t>Qty</t>
  </si>
  <si>
    <t>Scope and Activity Line Item Descriptions</t>
  </si>
  <si>
    <t>SUPPORT FACILITIES, YARDS, SHOPS, ADMIN. BLDGS.</t>
  </si>
  <si>
    <t xml:space="preserve">Start Date </t>
  </si>
  <si>
    <t>In compliance with Uniform Relocation Act.</t>
  </si>
  <si>
    <t>Include signal prioritization at intersections.</t>
  </si>
  <si>
    <t xml:space="preserve">Include passenger information systems at stations and on vehicles (real time travel information; static maps and schedules).  
Include equipment to allow communications among vehicles and with central control.  </t>
  </si>
  <si>
    <t>Yr of Base Year $</t>
  </si>
  <si>
    <t>Cat. 80
Prof. Svc. spread proportionally
over
Cats. 10 - 50
(X000)</t>
  </si>
  <si>
    <t>Spread
Cat. 90 Unalloc. Cont. according to perceived risks
(X000)</t>
  </si>
  <si>
    <t>Total Base Year Dollars
(X000)</t>
  </si>
  <si>
    <t>Revised Total Base Year Dollars
(X000)</t>
  </si>
  <si>
    <t>I N F L A T I O N   W O R K S H E E T</t>
  </si>
  <si>
    <t>S C H E D U L E</t>
  </si>
  <si>
    <t>13.14.XX</t>
  </si>
  <si>
    <t>Engineering &amp; Design</t>
  </si>
  <si>
    <t>13.11.XX</t>
  </si>
  <si>
    <t>Purchase - Replacement</t>
  </si>
  <si>
    <t>13.12.XX</t>
  </si>
  <si>
    <t>Purchase - Expansion</t>
  </si>
  <si>
    <t>Rehabilitation / Rebuild</t>
  </si>
  <si>
    <t>Mid Life Rebuild (Rail)</t>
  </si>
  <si>
    <t>13.15.XX</t>
  </si>
  <si>
    <t xml:space="preserve">Lease - Replacement </t>
  </si>
  <si>
    <t>13.16.XX</t>
  </si>
  <si>
    <t xml:space="preserve">Lease - Expansion  </t>
  </si>
  <si>
    <t>13.18.XX</t>
  </si>
  <si>
    <t xml:space="preserve">Vehicle Overhaul </t>
  </si>
  <si>
    <t>13.17.00</t>
  </si>
  <si>
    <t>Unallocated Contingency as % of Subtotal (10 - 80)</t>
  </si>
  <si>
    <t>Start up</t>
  </si>
  <si>
    <t xml:space="preserve">M A I N  W O R K S H E E T - B U I L D  A L T E R N A T I V E </t>
  </si>
  <si>
    <t xml:space="preserve">F U N D I N G  S O U R C E S  B Y  C A T E G O R Y  </t>
  </si>
  <si>
    <t>13.__.__</t>
  </si>
  <si>
    <t>Include start up and training.  Include in Cats. 10 - 50 above access and protection work by agency staff or outside contractors.</t>
  </si>
  <si>
    <t>Table 1 - BCE by Standard Cost Category</t>
  </si>
  <si>
    <t>Table 3 - BCE by Source of Funding</t>
  </si>
  <si>
    <t>Total Project Cost in YOE Dollars
(X000)</t>
  </si>
  <si>
    <t>Federal Other Funds</t>
  </si>
  <si>
    <t xml:space="preserve">End Date </t>
  </si>
  <si>
    <t xml:space="preserve">F U N D I N G  S O U R C E S  B Y  Y E A R  </t>
  </si>
  <si>
    <t>double check</t>
  </si>
  <si>
    <t>Inflation Factor</t>
  </si>
  <si>
    <t>Applicable Line Items Only</t>
  </si>
  <si>
    <t>Total</t>
  </si>
  <si>
    <t>Overall Federal Share of Project</t>
  </si>
  <si>
    <t>Federal 5309 New Starts</t>
  </si>
  <si>
    <t>Local Funds</t>
  </si>
  <si>
    <t>Costs Attributed to Source of Funds
(X000)</t>
  </si>
  <si>
    <t>Local Funds (X000)</t>
  </si>
  <si>
    <t>New Starts Share of Project</t>
  </si>
  <si>
    <t>Local</t>
  </si>
  <si>
    <t xml:space="preserve">P R O J E C T  D E S C R I P T I O N  - B U I L D  A L T E R N A T I V E </t>
  </si>
  <si>
    <t>Completion of project close-out, resolution of claims</t>
  </si>
  <si>
    <t>Revenue Ops / Closeout of Project</t>
  </si>
  <si>
    <t>All
Federal Funds
(X000)</t>
  </si>
  <si>
    <r>
      <t xml:space="preserve">NOTE:  </t>
    </r>
    <r>
      <rPr>
        <sz val="10"/>
        <color indexed="18"/>
        <rFont val="Arial"/>
        <family val="2"/>
      </rPr>
      <t xml:space="preserve">The SCC cost breakdown is based on a traditional Design Bid Build model.  If your project is Design Build, to the best of your ability, separate construction costs from design, administration, testing, etc. Put all construction costs in 10 through 50.  Put design, administration, testing, etc. in </t>
    </r>
    <r>
      <rPr>
        <i/>
        <sz val="10"/>
        <color indexed="18"/>
        <rFont val="Arial"/>
        <family val="2"/>
      </rPr>
      <t>80</t>
    </r>
    <r>
      <rPr>
        <sz val="10"/>
        <color indexed="18"/>
        <rFont val="Arial"/>
        <family val="2"/>
      </rPr>
      <t xml:space="preserve"> </t>
    </r>
    <r>
      <rPr>
        <i/>
        <sz val="10"/>
        <color indexed="18"/>
        <rFont val="Arial"/>
        <family val="2"/>
      </rPr>
      <t>Professional Services</t>
    </r>
    <r>
      <rPr>
        <sz val="10"/>
        <color indexed="18"/>
        <rFont val="Arial"/>
        <family val="2"/>
      </rPr>
      <t>.</t>
    </r>
  </si>
  <si>
    <r>
      <t xml:space="preserve">Put guideway and track associated with stations in </t>
    </r>
    <r>
      <rPr>
        <i/>
        <sz val="10"/>
        <color indexed="18"/>
        <rFont val="Arial"/>
        <family val="2"/>
      </rPr>
      <t>10 Guideway &amp; Track Elements</t>
    </r>
    <r>
      <rPr>
        <sz val="10"/>
        <color indexed="18"/>
        <rFont val="Arial"/>
        <family val="2"/>
      </rPr>
      <t xml:space="preserve"> above. </t>
    </r>
  </si>
  <si>
    <t xml:space="preserve">Where a support facility shares the structure with a station, its cost may be included with station cost.  Identify this with a note.  </t>
  </si>
  <si>
    <t>Include all construction materials and labor regardless of whom is performing the work.</t>
  </si>
  <si>
    <t>Include underground storage tanks, fuel tanks, other hazardous materials and treatments, etc.</t>
  </si>
  <si>
    <t>Include light rail and streetcar rail using electric, diesel or other power supply.</t>
  </si>
  <si>
    <r>
      <t>If the value of right-of-way, land, and existing improvements is to be used as local match to the Federal funding of the project, include the total cost on this line item.  In backup documentation, separate cost for land from cost for improvements. Identify whether items are leased, purchased or acquired through payment or for free. Include the costs for permanent surface and subsurface easements, trackage rights, etc.</t>
    </r>
    <r>
      <rPr>
        <b/>
        <sz val="10"/>
        <color indexed="18"/>
        <rFont val="Arial"/>
        <family val="2"/>
      </rPr>
      <t/>
    </r>
  </si>
  <si>
    <t xml:space="preserve">As associated with support facilities, include costs for rough grading, excavation, support structures, enclosures, finishes, equipment; mechanical and electrical components including HVAC, ventilation shafts and equipment, facility power, lighting, public address system, safety systems such as fire detection and prevention, security surveillance, access control, life safety systems, etc. Include fueling stations.  Include all construction materials and labor regardless of whom is performing the work. </t>
  </si>
  <si>
    <t>Include all on-grade paving.</t>
  </si>
  <si>
    <t>Include locomotives (diesel, electric, or other), trailer cars, self-propelled multiple units (EMU electric or DMU diesel, or other power supply)</t>
  </si>
  <si>
    <t xml:space="preserve">Includes "rubber-tired" buses and trolleys including new, used, historic replica, articulated, using electric, diesel, dual-power, or other power supply. </t>
  </si>
  <si>
    <t>Allocated Contingency as % of Base Yr Dollars w/o Contingency</t>
  </si>
  <si>
    <t>Unallocated Contingency as % of Base Yr Dollars w/o Contingency</t>
  </si>
  <si>
    <t>Total Contingency as % of Base Yr Dollars w/o Contingency</t>
  </si>
  <si>
    <t>Federal/
Local Matching Ratio within Source</t>
  </si>
  <si>
    <t>Scope and Activity Description</t>
  </si>
  <si>
    <t>Table 2 - Inflated Cost to Year of Expenditure</t>
  </si>
  <si>
    <t>Sources of Federal Funding and Matching Share Ratios</t>
  </si>
  <si>
    <t>Funding Summary</t>
  </si>
  <si>
    <t xml:space="preserve">Cost </t>
  </si>
  <si>
    <t>Federal Other</t>
  </si>
  <si>
    <t>Federal</t>
  </si>
  <si>
    <t>Total Project Cost In YOE Dollars
Below insert funding sources and amounts for each year.</t>
  </si>
  <si>
    <t>Project Totals</t>
  </si>
  <si>
    <t>Total Federal
%</t>
  </si>
  <si>
    <t>Double Check Total (X000)</t>
  </si>
  <si>
    <t>80 PROFESSIONAL SERVICES (applies to Cats. 10-50)</t>
  </si>
  <si>
    <t xml:space="preserve">Professional Liability and other Non-Construction Insurance </t>
  </si>
  <si>
    <t xml:space="preserve">TOTAL </t>
  </si>
  <si>
    <t xml:space="preserve">Double-
check
Total
</t>
  </si>
  <si>
    <r>
      <t xml:space="preserve">As a general rule and to the extent possible, appropriately allocate indirect costs among the construction costs in Categories 10 through 50.  Where that is not possible, include in </t>
    </r>
    <r>
      <rPr>
        <i/>
        <sz val="10"/>
        <color indexed="18"/>
        <rFont val="Arial"/>
        <family val="2"/>
      </rPr>
      <t>40.08 Temporary Facilities</t>
    </r>
    <r>
      <rPr>
        <sz val="10"/>
        <color indexed="18"/>
        <rFont val="Arial"/>
        <family val="2"/>
      </rPr>
      <t xml:space="preserve"> costs for mobilization, demobilization, phasing; time and temporary construction associated with weather (heat, rain, freezing, etc.); temporary power and facilities; temporary construction, easements, and barriers for storm water pollution prevention, temporary access and to mitigate construction impacts; project and construction supervision; general conditions, overhead, profit.
</t>
    </r>
    <r>
      <rPr>
        <b/>
        <sz val="10"/>
        <color indexed="18"/>
        <rFont val="Arial"/>
        <family val="2"/>
      </rPr>
      <t xml:space="preserve">NOTE:  Include contractor's general liability and other insurance related to construction such as builder's risk in Cats. 10 - 50, not in 80 Professional Services below. </t>
    </r>
  </si>
  <si>
    <t>140-00</t>
  </si>
  <si>
    <t>14.01.10</t>
  </si>
  <si>
    <t>14.02.20</t>
  </si>
  <si>
    <t>14.03.30</t>
  </si>
  <si>
    <t>14.04.40</t>
  </si>
  <si>
    <t>14.05.50</t>
  </si>
  <si>
    <t>14.06.60</t>
  </si>
  <si>
    <t>VEHICLES  - use the 13-Series ALIs for vehicles.</t>
  </si>
  <si>
    <t>14.08.80</t>
  </si>
  <si>
    <t>14.09.90</t>
  </si>
  <si>
    <t>14.10.10</t>
  </si>
  <si>
    <t>Check Total Project Cost in YOE Dollars
(X000)</t>
  </si>
  <si>
    <t>Insert Contract Package Number and Description (i.e. Guideway, Stations, Systems, etc.)</t>
  </si>
  <si>
    <t>YOE Dollars TOTAL
(X000)</t>
  </si>
  <si>
    <t>10.02</t>
  </si>
  <si>
    <t>SCHEDULE</t>
  </si>
  <si>
    <t>Annualization Factor
(based on 2% rate)
[.02/1 - (1.02)^-no. yrs]</t>
  </si>
  <si>
    <t>Federal 5309 Small Starts</t>
  </si>
  <si>
    <t>Project Development</t>
  </si>
  <si>
    <t>Engineering (not applicable to Small Starts)</t>
  </si>
  <si>
    <t>Standard Cost Categories for Small Starts Projects</t>
  </si>
  <si>
    <t>Standard Cost Categories for Small Starts Projects 
D E F I N I T I O N S</t>
  </si>
  <si>
    <t>Submit request / receive FTA approval for SSGA</t>
  </si>
  <si>
    <t>Fulfillment of the Small Starts funding commitment</t>
  </si>
  <si>
    <t>Federal 5309 Small Starts Funds</t>
  </si>
  <si>
    <t>As associated with stations, include costs for rough grading, excavation, station structures, enclosures, finishes, equipment; mechanical and electrical components including HVAC, ventilation shafts and equipment, station power, lighting, public address/customer information system, safety systems such as fire detection and prevention, security surveillance, access control, life safety systems, etc. Include all construction materials and labor regardless of whom is performing the work.
NOTE: Count paired inbound/outbound boarding platforms as one station - do not report the total number of boarding platforms.</t>
  </si>
  <si>
    <r>
      <t xml:space="preserve">Include guideway and track costs for all transit modes (heavy rail, light rail, commuter rail, BRT, rapid bus, bus, monorail, cable car, etc.) The unit of measure is route miles of guideway, regardless of width.  As associated with the guideway, include costs for rough grading, excavation, and concrete base for guideway where applicable.  Include all construction materials and labor regardless of whom is performing the work.
</t>
    </r>
    <r>
      <rPr>
        <i/>
        <sz val="10"/>
        <color indexed="18"/>
        <rFont val="Arial"/>
        <family val="2"/>
      </rPr>
      <t xml:space="preserve">
</t>
    </r>
    <r>
      <rPr>
        <sz val="10"/>
        <color indexed="18"/>
        <rFont val="Arial"/>
        <family val="2"/>
      </rPr>
      <t xml:space="preserve">In your written description of the scope, and in supporting graphic diagrams, indicate whether busway or rail track is single, double, triple, relocated, etc.  Put guideway and track elements associated with yards in </t>
    </r>
    <r>
      <rPr>
        <i/>
        <sz val="10"/>
        <color indexed="18"/>
        <rFont val="Arial"/>
        <family val="2"/>
      </rPr>
      <t xml:space="preserve">30 Support Facilities </t>
    </r>
    <r>
      <rPr>
        <sz val="10"/>
        <color indexed="18"/>
        <rFont val="Arial"/>
        <family val="2"/>
      </rPr>
      <t>below.</t>
    </r>
  </si>
  <si>
    <t xml:space="preserve">Per FTA's Joint Development Guidance, "Joint development is any income-producing activity with a transit nexus related to a real estate asset in which FTA has an interest. ...Joint development projects are commercial, residential, industrial, or mixed-use developments that are induced by or enhance the effectiveness of transit projects. . ."  
 </t>
  </si>
  <si>
    <r>
      <t xml:space="preserve">Cat. 80 applies to Cats. 10-50.  Cat. 80 includes all professional, technical and management services related to the design and construction of fixed infrastructure (Cats. 10 - 50) during the project development and construction phases of the project.  This includes environmental work, design, engineering and architectural services; specialty services such as safety or security analyses; value engineering, risk assessment, cost estimating, scheduling, ridership modeling and analyses, auditing, legal services, administration and management, etc. by agency staff or outside consultants. 
Include professional liability insurance and other non-construction insurance on 80.05 unless insurance for the agency and its consultants is already included in other lines. 
Include costs associated with professional services related to real estate and vehicles in Cats. 60 and 70.
</t>
    </r>
    <r>
      <rPr>
        <i/>
        <sz val="10"/>
        <color indexed="18"/>
        <rFont val="Arial"/>
        <family val="2"/>
      </rPr>
      <t xml:space="preserve">(Note that costs for planning activities and NEPA work done before FTA approval to enter project development (PD), </t>
    </r>
    <r>
      <rPr>
        <i/>
        <u/>
        <sz val="10"/>
        <color indexed="18"/>
        <rFont val="Arial"/>
        <family val="2"/>
      </rPr>
      <t>regardless of funding source,</t>
    </r>
    <r>
      <rPr>
        <i/>
        <sz val="10"/>
        <color indexed="18"/>
        <rFont val="Arial"/>
        <family val="2"/>
      </rPr>
      <t xml:space="preserve"> are not included in an SSGA and therefore, should not be included in the Standard Cost Category worksheets. For example, on one and the same grant, costs incurred prior to FTA approval to enter PD should be omitted from these worksheets whereas costs incurred after FTA approval to enter PD should be included.) 
</t>
    </r>
  </si>
  <si>
    <t>Includes unallocated contingency, project reserves.  Document allocated contingencies for individual line items on the BUILD Main worksheet.</t>
  </si>
  <si>
    <t xml:space="preserve">Include finance charges expected to be paid by the project sponsor/grantee prior to either the completion of the project or the fulfillment of the Small Starts funding commitment, whichever occurs later in time.  Finance charges incurred after this date should not be included in Total Project Cost. (See FFGA Circular FTA C5200.1A Chapter III for additional information.)
Derive finance charges from the Small Starts project's financial plan, based on an analysis of the sources and uses of funds. The amount and type of debt financing required and revenues available determine the finance charges.  By year, compute finance charges in year-of-expenditure (YOE) dollars.  On the Inflation worksheet enter the finance charges for the appropriate years. </t>
  </si>
  <si>
    <t>Total, All Years</t>
  </si>
  <si>
    <t>Develop NEPA document (DCE/EA/FEIS) and receive determination (CE/FONSI/ROD)</t>
  </si>
  <si>
    <t>A N N U A L I Z E D   C O S T - B U I L D  A L T E R N A T I V E  (Current Year)</t>
  </si>
  <si>
    <t>Annualized Federal Share 
(X000)</t>
  </si>
  <si>
    <t>Federal Sources</t>
  </si>
  <si>
    <t>Local Sources</t>
  </si>
  <si>
    <t>Revenue Service Date</t>
  </si>
  <si>
    <t xml:space="preserve"> </t>
  </si>
  <si>
    <t>Include sidewalks, paths, plazas, functional landscaping, site and station furniture, site lighting, signage, bike facilities, permanent fencing.</t>
  </si>
  <si>
    <t>14-Series TrAMS Scope / Activity Line Items
Required for all grants that serve a Capital Project</t>
  </si>
  <si>
    <t xml:space="preserve">1.   HOW DO THE SCC AND TrAMS RELATE?  
TrAMS is for grants management.  Many grants can serve a capital project -- e.g. CMAQ, 5307, 5309, etc.  The Standard Cost Categories (SCC) are for cost management, day to day as well as at important milestones.  
To manage capital project costs use the SCC worksheets, back up sheets, detailed cost estimates, etc.  At important milestones, "paperclip" the SCC worksheets to the applicable grants in TrAMS.  
TrAMS and the SCC support each other but TrAMS doesn't duplicate the level of information in the SCC.  Grant budgets will have just the ten lines. 
2.   WHEN SHOULD I USE THE 14-SERIES? 
Use it for capital projects.  For a New Starts project, use it from the very first grant that funds Project Development, and include all grants issued through the FFGA; these grants may be small or large and may derive funding from diverse sources such as CMAQ, 5307, 5309 New Starts, Federal Non-Transportation funding from HUD, Defense, etc.
3.   HOW IS THE 14-SERIES ORGANIZED AND WHY?
The 14-Series has one Scope and 10 ALIs. 
The organization is intentionally simple.  
Put guideway costs under the Guideway ALI, 
station costs under the Station ALI.
If the costs are organized simply,  
the information will be consistent 
program-wide and will produce 
a reliable database. 
For Vehicles, use the 13-Series ALIs. </t>
  </si>
  <si>
    <t>(Rev.19, June 2017)</t>
  </si>
  <si>
    <t>Sum of Total Cost</t>
  </si>
  <si>
    <t>Urban Redevelopment Authority of Pittsburgh (URA)</t>
  </si>
  <si>
    <t>Downtown-Uptown-Oakland-East End Bus Rapid Transit</t>
  </si>
  <si>
    <t>Allocated Contingency</t>
  </si>
  <si>
    <t>Unallocated Contingency</t>
  </si>
  <si>
    <t>FTA Formula Funds for Bus Procurement</t>
  </si>
  <si>
    <t>ATCMTD FHWA (Smart Spine)</t>
  </si>
  <si>
    <t>CMAQ (Oakland BRT Signals)</t>
  </si>
  <si>
    <t>Local Funding</t>
  </si>
  <si>
    <t>80/20</t>
  </si>
  <si>
    <t>100/0</t>
  </si>
  <si>
    <t>70/30</t>
  </si>
  <si>
    <t>0/100</t>
  </si>
  <si>
    <t>SCC Code</t>
  </si>
  <si>
    <t xml:space="preserve">Includes purchase of real estate for sliver takes along the route and one empty parcel in Oakland for a layover/comfort station.  A 10% allocated contingency is used. </t>
  </si>
  <si>
    <t>Twenty-five (25) new battery electric, articulated buses are proposed for the BRT Core service and thirty four (34) diesel buses, rebranded to match the new battery electric buses are prososed for the branches. A 1% contingency is used as pricing is based on recent quote.</t>
  </si>
  <si>
    <t>FTA Formula Funds for Bus Procurement (Local Match) [Bond]</t>
  </si>
  <si>
    <t>ATCMTD FHWA (Smart Spine) (Local Match) [General Funds]</t>
  </si>
  <si>
    <t>CMAQ (Oakland BRT Signals) (Local Match) [Sales Tax]</t>
  </si>
  <si>
    <t>State Technical Assistance and Consolidated Capital Grants (BRT Pre-development) [Sales Tax]</t>
  </si>
  <si>
    <t>State Capital Budget Transportation Assistance Program Authorization [Sales Tax]</t>
  </si>
  <si>
    <t>Pennsylvania Department of Transportation Multimodal Transportation Fund [Bond]</t>
  </si>
  <si>
    <t>Allegheny County Budget Capital (BRT Implementation, $5M/yr over 3 yrs) [General Funds}</t>
  </si>
  <si>
    <t>Allegheny County Budget Capital (BRT Pre-development) [General Funds}</t>
  </si>
  <si>
    <t>City of Pittsburgh, In-kind Station Improvement Program [General Funds}</t>
  </si>
  <si>
    <t>Uptown/West Oakland Eco-Innovation TRID [TRID / Bond]</t>
  </si>
  <si>
    <t xml:space="preserve">Pavement marking and signing within Downtown, complete roadway reconstruction within Uptown, and a mix of roadway reconstruction and pavement marking and signing within Oakland.  Within Downtown-Uptown-Oakland, there will be dedicated BRT only lanes.  A 15% allocated contingency is used. </t>
  </si>
  <si>
    <t xml:space="preserve">Three overhead in-line charging stations and the addition of "plug-in" charging units at the maintenance facility are provided. Three comfort stations are also planned with one in Oakland, one at the end of the Highland Park branch and one at the end of the Squirrel Hill branch.  A 15% allocated contingency is used. </t>
  </si>
  <si>
    <t xml:space="preserve">Includes demolition/removal/clearing for roadway construction. Demolition/Clearing for the stations and maintenance facility aree included in their respective SCC code.   A 15% allocated contingency is used. </t>
  </si>
  <si>
    <t xml:space="preserve">Includes cost for vault replacements and adjustment of utilities throughout the corridor.  Miscellanious cost is also include for waterline and gas line replacments in uptown. A 15% allocated contingency is used. </t>
  </si>
  <si>
    <t xml:space="preserve">Includes costs for water pollution control along any sections with roadway reconstruction.  A 15% allocated contingency is used. </t>
  </si>
  <si>
    <t xml:space="preserve">Includes new sidewalk, pedestrian/bicycle amenities, and landscaping elements along roadways with reconstruction.  ADA ramp costs are also included in this category at the signal locations.  A 15% allocated contingency is used. </t>
  </si>
  <si>
    <t xml:space="preserve">Includes ticket vending machines and validators at most station locations, except the existing busway stations and the small neighborhood stations.  A 15% allocated contingency is used. </t>
  </si>
  <si>
    <t xml:space="preserve">Includes cost to add fiber within Uptown, communications to signals and station locations. Passanger information and panic buttons at the station locations is also included in this category.  A 15% allocated contingency is used. </t>
  </si>
  <si>
    <t>Includesactual contract costs for NEPA and Preliminary Engineering after enterance into Project Development.  A 5% allocated contingency is used.</t>
  </si>
  <si>
    <t>A cost utilizing 10% of base construction subtotal is used; a 5% allocated contingency is also included.</t>
  </si>
  <si>
    <t>A cost utilizing 10% of base construction subtotal is used plus $238,000 for URA management; a 5% allocated contingency is also included.</t>
  </si>
  <si>
    <t>A cost utilizing 1/2 % of base construction subtotal is used; a 5% allocated contingency is also included.</t>
  </si>
  <si>
    <t>Pennsylvania Department of Community and Economic Development</t>
  </si>
  <si>
    <t>Construction + Vehicles</t>
  </si>
  <si>
    <t>Total Cost (YOE)</t>
  </si>
  <si>
    <t>Professional Services</t>
  </si>
  <si>
    <t>Vehicles</t>
  </si>
  <si>
    <t>ROW</t>
  </si>
  <si>
    <t>Non-Construction Contingency</t>
  </si>
  <si>
    <t>Inflation Cost</t>
  </si>
  <si>
    <t>Allocated Contingency %</t>
  </si>
  <si>
    <t>Unallocated Contingency %</t>
  </si>
  <si>
    <t>Total Contingency %</t>
  </si>
  <si>
    <t>Check</t>
  </si>
  <si>
    <t>Mellon Terrace + Move Station Contingency %</t>
  </si>
  <si>
    <t>Mellon Terrace + Move Station Contingency</t>
  </si>
  <si>
    <t>Total Contingency (Construction Basis)</t>
  </si>
  <si>
    <t>Standard Construction Basis Contingency</t>
  </si>
  <si>
    <t xml:space="preserve">Includes a combination of new signals, replacement signals, and signal upgrades.  There are also costs to add TSP to all signals. A 15% allocated contingency is used. </t>
  </si>
  <si>
    <t xml:space="preserve">Includes 43 enhanced/branded station pairs at 72 platforms. Three primary station types are planned: Neighborhood, Intermediate, and Transit Center.  The stations would range in size from a length of 15-feet (Neighborhood), 30-feet or 60 feet (Intermediate) and 120-feet (Transit Center), with a platform width approximately 10-feet wide.  The proposed locations of stations are based on existing bus stops, ridership, intersection locations, and corridor activity generators. A typical station would consist of a platform with shelter, passenger seating, signage, real-time passenger information, ticket vending machines for improved fare collection, and trash receptacles. A 15% allocated contingency is used. </t>
  </si>
  <si>
    <t>A 4.157% unallocated contingency is applied based on the construction base year subtotal for items 10 to 50</t>
  </si>
  <si>
    <t>Application to enter the President's FY2020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</si>
</sst>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4" formatCode="_(&quot;$&quot;* #,##0.00_);_(&quot;$&quot;* \(#,##0.00\);_(&quot;$&quot;* &quot;-&quot;??_);_(@_)"/>
    <numFmt numFmtId="43" formatCode="_(* #,##0.00_);_(* \(#,##0.00\);_(* &quot;-&quot;??_);_(@_)"/>
    <numFmt numFmtId="164" formatCode="0.00_)"/>
    <numFmt numFmtId="165" formatCode="_(&quot;$&quot;* #,##0_);_(&quot;$&quot;* \(#,##0\);_(&quot;$&quot;* &quot;-&quot;??_);_(@_)"/>
    <numFmt numFmtId="166" formatCode="m/d/yy"/>
    <numFmt numFmtId="167" formatCode="0.0%"/>
    <numFmt numFmtId="168" formatCode="0.000"/>
    <numFmt numFmtId="169" formatCode="0.00000"/>
    <numFmt numFmtId="170" formatCode="0.0000"/>
    <numFmt numFmtId="171" formatCode="mm/dd/yy;@"/>
    <numFmt numFmtId="172" formatCode="0_);\(0\)"/>
    <numFmt numFmtId="173" formatCode="#,##0,"/>
    <numFmt numFmtId="174" formatCode="&quot;$&quot;#,##0,"/>
    <numFmt numFmtId="175" formatCode="&quot;$&quot;#,##0"/>
    <numFmt numFmtId="176" formatCode="0.000%"/>
  </numFmts>
  <fonts count="72" x14ac:knownFonts="1">
    <font>
      <sz val="10"/>
      <name val="Arial"/>
    </font>
    <font>
      <sz val="11"/>
      <color theme="1"/>
      <name val="Calibri"/>
      <family val="2"/>
      <scheme val="minor"/>
    </font>
    <font>
      <sz val="10"/>
      <name val="Arial"/>
      <family val="2"/>
    </font>
    <font>
      <sz val="9"/>
      <color indexed="18"/>
      <name val="Arial"/>
      <family val="2"/>
    </font>
    <font>
      <b/>
      <sz val="9"/>
      <color indexed="18"/>
      <name val="Arial"/>
      <family val="2"/>
    </font>
    <font>
      <sz val="12"/>
      <color indexed="18"/>
      <name val="Arial"/>
      <family val="2"/>
    </font>
    <font>
      <b/>
      <sz val="12"/>
      <color indexed="18"/>
      <name val="Arial"/>
      <family val="2"/>
    </font>
    <font>
      <sz val="9"/>
      <name val="Arial"/>
      <family val="2"/>
    </font>
    <font>
      <b/>
      <sz val="14"/>
      <color indexed="18"/>
      <name val="Arial"/>
      <family val="2"/>
    </font>
    <font>
      <sz val="10"/>
      <color indexed="18"/>
      <name val="Arial"/>
      <family val="2"/>
    </font>
    <font>
      <sz val="11"/>
      <color indexed="18"/>
      <name val="Arial"/>
      <family val="2"/>
    </font>
    <font>
      <b/>
      <sz val="10"/>
      <color indexed="18"/>
      <name val="Arial"/>
      <family val="2"/>
    </font>
    <font>
      <b/>
      <sz val="11"/>
      <color indexed="18"/>
      <name val="Arial"/>
      <family val="2"/>
    </font>
    <font>
      <sz val="11"/>
      <name val="Arial"/>
      <family val="2"/>
    </font>
    <font>
      <i/>
      <sz val="11"/>
      <color indexed="18"/>
      <name val="Arial"/>
      <family val="2"/>
    </font>
    <font>
      <sz val="11"/>
      <color indexed="10"/>
      <name val="Arial"/>
      <family val="2"/>
    </font>
    <font>
      <i/>
      <sz val="12"/>
      <color indexed="18"/>
      <name val="Arial"/>
      <family val="2"/>
    </font>
    <font>
      <b/>
      <sz val="10"/>
      <name val="Arial"/>
      <family val="2"/>
    </font>
    <font>
      <b/>
      <sz val="11"/>
      <name val="Arial"/>
      <family val="2"/>
    </font>
    <font>
      <sz val="8"/>
      <color indexed="18"/>
      <name val="Arial"/>
      <family val="2"/>
    </font>
    <font>
      <b/>
      <sz val="11"/>
      <color indexed="62"/>
      <name val="Arial"/>
      <family val="2"/>
    </font>
    <font>
      <sz val="10"/>
      <name val="Arial"/>
      <family val="2"/>
    </font>
    <font>
      <sz val="11"/>
      <color indexed="62"/>
      <name val="Arial"/>
      <family val="2"/>
    </font>
    <font>
      <sz val="14"/>
      <color indexed="18"/>
      <name val="Arial"/>
      <family val="2"/>
    </font>
    <font>
      <sz val="14"/>
      <name val="Arial"/>
      <family val="2"/>
    </font>
    <font>
      <i/>
      <sz val="11"/>
      <name val="Arial"/>
      <family val="2"/>
    </font>
    <font>
      <b/>
      <i/>
      <sz val="11"/>
      <color indexed="10"/>
      <name val="Arial"/>
      <family val="2"/>
    </font>
    <font>
      <i/>
      <sz val="11"/>
      <color indexed="10"/>
      <name val="Arial"/>
      <family val="2"/>
    </font>
    <font>
      <sz val="10"/>
      <color indexed="62"/>
      <name val="Arial"/>
      <family val="2"/>
    </font>
    <font>
      <sz val="11"/>
      <color indexed="22"/>
      <name val="Arial"/>
      <family val="2"/>
    </font>
    <font>
      <sz val="8"/>
      <color indexed="81"/>
      <name val="Tahoma"/>
      <family val="2"/>
    </font>
    <font>
      <sz val="9"/>
      <color indexed="62"/>
      <name val="Arial"/>
      <family val="2"/>
    </font>
    <font>
      <i/>
      <sz val="10"/>
      <color indexed="18"/>
      <name val="Arial"/>
      <family val="2"/>
    </font>
    <font>
      <sz val="8"/>
      <color indexed="62"/>
      <name val="Arial"/>
      <family val="2"/>
    </font>
    <font>
      <b/>
      <sz val="9"/>
      <color indexed="62"/>
      <name val="Arial"/>
      <family val="2"/>
    </font>
    <font>
      <b/>
      <i/>
      <sz val="11"/>
      <color indexed="18"/>
      <name val="Arial"/>
      <family val="2"/>
    </font>
    <font>
      <sz val="10"/>
      <color indexed="81"/>
      <name val="Tahoma"/>
      <family val="2"/>
    </font>
    <font>
      <sz val="10"/>
      <color indexed="10"/>
      <name val="Arial"/>
      <family val="2"/>
    </font>
    <font>
      <sz val="9"/>
      <color indexed="10"/>
      <name val="Arial"/>
      <family val="2"/>
    </font>
    <font>
      <sz val="11"/>
      <color indexed="81"/>
      <name val="Tahoma"/>
      <family val="2"/>
    </font>
    <font>
      <sz val="8"/>
      <color indexed="62"/>
      <name val="Arial"/>
      <family val="2"/>
    </font>
    <font>
      <sz val="10"/>
      <color indexed="22"/>
      <name val="Arial"/>
      <family val="2"/>
    </font>
    <font>
      <sz val="8"/>
      <color indexed="10"/>
      <name val="Arial"/>
      <family val="2"/>
    </font>
    <font>
      <b/>
      <sz val="11"/>
      <color indexed="10"/>
      <name val="Arial"/>
      <family val="2"/>
    </font>
    <font>
      <b/>
      <sz val="10"/>
      <color indexed="10"/>
      <name val="Arial"/>
      <family val="2"/>
    </font>
    <font>
      <i/>
      <u/>
      <sz val="10"/>
      <color indexed="18"/>
      <name val="Arial"/>
      <family val="2"/>
    </font>
    <font>
      <sz val="10"/>
      <color indexed="55"/>
      <name val="Arial"/>
      <family val="2"/>
    </font>
    <font>
      <sz val="11"/>
      <name val="Arial"/>
      <family val="2"/>
    </font>
    <font>
      <sz val="11"/>
      <color indexed="18"/>
      <name val="Arial"/>
      <family val="2"/>
    </font>
    <font>
      <b/>
      <sz val="11"/>
      <color indexed="18"/>
      <name val="Arial"/>
      <family val="2"/>
    </font>
    <font>
      <b/>
      <sz val="16"/>
      <color indexed="18"/>
      <name val="Arial Black"/>
      <family val="2"/>
    </font>
    <font>
      <sz val="10"/>
      <color indexed="18"/>
      <name val="Arial Black"/>
      <family val="2"/>
    </font>
    <font>
      <b/>
      <sz val="12"/>
      <color indexed="18"/>
      <name val="Arial Black"/>
      <family val="2"/>
    </font>
    <font>
      <b/>
      <sz val="16"/>
      <color indexed="62"/>
      <name val="Arial Black"/>
      <family val="2"/>
    </font>
    <font>
      <sz val="12"/>
      <color indexed="62"/>
      <name val="Arial"/>
      <family val="2"/>
    </font>
    <font>
      <b/>
      <i/>
      <sz val="11"/>
      <color indexed="62"/>
      <name val="Arial"/>
      <family val="2"/>
    </font>
    <font>
      <sz val="9"/>
      <color indexed="22"/>
      <name val="Arial"/>
      <family val="2"/>
    </font>
    <font>
      <b/>
      <sz val="11"/>
      <color indexed="22"/>
      <name val="Arial"/>
      <family val="2"/>
    </font>
    <font>
      <b/>
      <sz val="10"/>
      <color indexed="22"/>
      <name val="Arial"/>
      <family val="2"/>
    </font>
    <font>
      <sz val="12"/>
      <color indexed="18"/>
      <name val="Arial"/>
      <family val="2"/>
    </font>
    <font>
      <sz val="11"/>
      <color indexed="23"/>
      <name val="Arial"/>
      <family val="2"/>
    </font>
    <font>
      <sz val="8"/>
      <color indexed="55"/>
      <name val="Arial"/>
      <family val="2"/>
    </font>
    <font>
      <sz val="11"/>
      <color indexed="55"/>
      <name val="Arial"/>
      <family val="2"/>
    </font>
    <font>
      <sz val="16"/>
      <color indexed="62"/>
      <name val="Arial Black"/>
      <family val="2"/>
    </font>
    <font>
      <b/>
      <sz val="12"/>
      <color indexed="62"/>
      <name val="Arial"/>
      <family val="2"/>
    </font>
    <font>
      <sz val="9"/>
      <color indexed="81"/>
      <name val="Tahoma"/>
      <family val="2"/>
    </font>
    <font>
      <sz val="12"/>
      <color indexed="81"/>
      <name val="Tahoma"/>
      <family val="2"/>
    </font>
    <font>
      <u/>
      <sz val="12"/>
      <color indexed="81"/>
      <name val="Tahoma"/>
      <family val="2"/>
    </font>
    <font>
      <sz val="12"/>
      <color indexed="81"/>
      <name val="Arial"/>
      <family val="2"/>
    </font>
    <font>
      <sz val="14"/>
      <color indexed="81"/>
      <name val="Tahoma"/>
      <family val="2"/>
    </font>
    <font>
      <sz val="10"/>
      <color theme="1"/>
      <name val="Arial"/>
      <family val="2"/>
    </font>
    <font>
      <sz val="10"/>
      <name val="Arial"/>
      <family val="2"/>
    </font>
  </fonts>
  <fills count="10">
    <fill>
      <patternFill patternType="none"/>
    </fill>
    <fill>
      <patternFill patternType="gray125"/>
    </fill>
    <fill>
      <patternFill patternType="solid">
        <fgColor indexed="42"/>
        <bgColor indexed="64"/>
      </patternFill>
    </fill>
    <fill>
      <patternFill patternType="solid">
        <fgColor indexed="41"/>
        <bgColor indexed="64"/>
      </patternFill>
    </fill>
    <fill>
      <patternFill patternType="solid">
        <fgColor theme="0" tint="-0.499984740745262"/>
        <bgColor indexed="64"/>
      </patternFill>
    </fill>
    <fill>
      <patternFill patternType="solid">
        <fgColor theme="1"/>
        <bgColor indexed="64"/>
      </patternFill>
    </fill>
    <fill>
      <patternFill patternType="solid">
        <fgColor theme="6" tint="0.59999389629810485"/>
        <bgColor indexed="64"/>
      </patternFill>
    </fill>
    <fill>
      <patternFill patternType="solid">
        <fgColor theme="0"/>
        <bgColor indexed="64"/>
      </patternFill>
    </fill>
    <fill>
      <patternFill patternType="solid">
        <fgColor theme="4" tint="0.39997558519241921"/>
        <bgColor indexed="64"/>
      </patternFill>
    </fill>
    <fill>
      <patternFill patternType="solid">
        <fgColor theme="1" tint="0.499984740745262"/>
        <bgColor indexed="64"/>
      </patternFill>
    </fill>
  </fills>
  <borders count="33">
    <border>
      <left/>
      <right/>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7">
    <xf numFmtId="0" fontId="0" fillId="0" borderId="0"/>
    <xf numFmtId="44" fontId="2" fillId="0" borderId="0" applyFont="0" applyFill="0" applyBorder="0" applyAlignment="0" applyProtection="0"/>
    <xf numFmtId="0" fontId="21" fillId="0" borderId="0"/>
    <xf numFmtId="9" fontId="2" fillId="0" borderId="0" applyFont="0" applyFill="0" applyBorder="0" applyAlignment="0" applyProtection="0"/>
    <xf numFmtId="43" fontId="1" fillId="0" borderId="0" applyFont="0" applyFill="0" applyBorder="0" applyAlignment="0" applyProtection="0"/>
    <xf numFmtId="0" fontId="1" fillId="0" borderId="0"/>
    <xf numFmtId="43" fontId="71" fillId="0" borderId="0" applyFont="0" applyFill="0" applyBorder="0" applyAlignment="0" applyProtection="0"/>
  </cellStyleXfs>
  <cellXfs count="1140">
    <xf numFmtId="0" fontId="0" fillId="0" borderId="0" xfId="0"/>
    <xf numFmtId="0" fontId="3" fillId="0" borderId="0" xfId="0" applyFont="1" applyFill="1" applyBorder="1" applyAlignment="1">
      <alignment vertical="top"/>
    </xf>
    <xf numFmtId="0" fontId="3" fillId="0" borderId="0" xfId="0" applyFont="1" applyAlignment="1">
      <alignment vertical="top"/>
    </xf>
    <xf numFmtId="0" fontId="3" fillId="0" borderId="1" xfId="0" applyFont="1" applyFill="1" applyBorder="1" applyAlignment="1">
      <alignment vertical="top"/>
    </xf>
    <xf numFmtId="0" fontId="6" fillId="0" borderId="0" xfId="0" applyFont="1" applyAlignment="1">
      <alignment vertical="top"/>
    </xf>
    <xf numFmtId="0" fontId="9" fillId="0" borderId="2" xfId="0" applyFont="1" applyFill="1" applyBorder="1" applyAlignment="1">
      <alignment vertical="center"/>
    </xf>
    <xf numFmtId="0" fontId="9" fillId="0" borderId="0" xfId="0" applyFont="1" applyFill="1" applyBorder="1" applyAlignment="1">
      <alignment vertical="center"/>
    </xf>
    <xf numFmtId="0" fontId="10" fillId="0" borderId="0" xfId="0" applyFont="1" applyFill="1" applyBorder="1" applyAlignment="1">
      <alignment horizontal="right" vertical="center"/>
    </xf>
    <xf numFmtId="0" fontId="10" fillId="0" borderId="0" xfId="0" applyFont="1" applyFill="1" applyBorder="1" applyAlignment="1">
      <alignment vertical="center"/>
    </xf>
    <xf numFmtId="0" fontId="9" fillId="0" borderId="0" xfId="0" applyFont="1" applyFill="1" applyBorder="1" applyAlignment="1">
      <alignment horizontal="center" vertical="center"/>
    </xf>
    <xf numFmtId="0" fontId="10" fillId="0" borderId="2" xfId="0" applyFont="1" applyFill="1" applyBorder="1" applyAlignment="1">
      <alignment vertical="center"/>
    </xf>
    <xf numFmtId="0" fontId="12" fillId="0" borderId="0" xfId="0" applyFont="1" applyFill="1" applyBorder="1" applyAlignment="1">
      <alignment vertical="top"/>
    </xf>
    <xf numFmtId="0" fontId="9" fillId="0" borderId="0" xfId="0" applyFont="1" applyFill="1" applyBorder="1" applyAlignment="1">
      <alignment vertical="top"/>
    </xf>
    <xf numFmtId="0" fontId="10" fillId="0" borderId="0" xfId="0" applyFont="1" applyFill="1" applyBorder="1" applyAlignment="1">
      <alignment vertical="top"/>
    </xf>
    <xf numFmtId="0" fontId="9" fillId="0" borderId="0" xfId="0" applyFont="1" applyFill="1" applyBorder="1" applyAlignment="1">
      <alignment horizontal="center" vertical="top"/>
    </xf>
    <xf numFmtId="3" fontId="9" fillId="0" borderId="3" xfId="0" applyNumberFormat="1" applyFont="1" applyFill="1" applyBorder="1" applyAlignment="1" applyProtection="1">
      <alignment horizontal="center" vertical="top"/>
      <protection locked="0"/>
    </xf>
    <xf numFmtId="0" fontId="12" fillId="0" borderId="0" xfId="0" applyFont="1" applyFill="1" applyBorder="1" applyAlignment="1">
      <alignment horizontal="center" vertical="top"/>
    </xf>
    <xf numFmtId="0" fontId="3" fillId="0" borderId="0" xfId="0" applyFont="1" applyFill="1" applyBorder="1" applyAlignment="1">
      <alignment horizontal="right" vertical="center"/>
    </xf>
    <xf numFmtId="0" fontId="10" fillId="0" borderId="0" xfId="0" applyFont="1" applyAlignment="1">
      <alignment vertical="center"/>
    </xf>
    <xf numFmtId="0" fontId="9" fillId="0" borderId="0" xfId="0" applyFont="1" applyAlignment="1">
      <alignment vertical="center" wrapText="1"/>
    </xf>
    <xf numFmtId="0" fontId="6" fillId="2" borderId="0" xfId="0" applyFont="1" applyFill="1" applyAlignment="1">
      <alignment vertical="center" wrapText="1"/>
    </xf>
    <xf numFmtId="0" fontId="9" fillId="0" borderId="4" xfId="0" applyFont="1" applyBorder="1" applyAlignment="1">
      <alignment vertical="center" wrapText="1"/>
    </xf>
    <xf numFmtId="0" fontId="9" fillId="0" borderId="0" xfId="0" applyFont="1" applyAlignment="1">
      <alignment vertical="center"/>
    </xf>
    <xf numFmtId="0" fontId="11" fillId="0" borderId="0" xfId="0" applyFont="1" applyFill="1" applyBorder="1" applyAlignment="1">
      <alignment vertical="top"/>
    </xf>
    <xf numFmtId="2" fontId="9" fillId="0" borderId="4" xfId="0" applyNumberFormat="1" applyFont="1" applyFill="1" applyBorder="1" applyAlignment="1" applyProtection="1">
      <alignment horizontal="center" vertical="top"/>
      <protection locked="0"/>
    </xf>
    <xf numFmtId="1" fontId="9" fillId="0" borderId="4" xfId="0" applyNumberFormat="1" applyFont="1" applyFill="1" applyBorder="1" applyAlignment="1" applyProtection="1">
      <alignment horizontal="center" vertical="top"/>
      <protection locked="0"/>
    </xf>
    <xf numFmtId="1" fontId="9" fillId="0" borderId="5" xfId="0" applyNumberFormat="1" applyFont="1" applyFill="1" applyBorder="1" applyAlignment="1" applyProtection="1">
      <alignment horizontal="center" vertical="top"/>
      <protection locked="0"/>
    </xf>
    <xf numFmtId="0" fontId="3" fillId="0" borderId="0" xfId="0" applyFont="1" applyAlignment="1">
      <alignment vertical="center"/>
    </xf>
    <xf numFmtId="0" fontId="9" fillId="0" borderId="0" xfId="0" applyFont="1" applyBorder="1" applyAlignment="1">
      <alignment vertical="center"/>
    </xf>
    <xf numFmtId="0" fontId="9" fillId="0" borderId="0" xfId="0" applyFont="1" applyAlignment="1" applyProtection="1">
      <alignment vertical="center"/>
      <protection locked="0"/>
    </xf>
    <xf numFmtId="0" fontId="9" fillId="0" borderId="0" xfId="0" applyFont="1" applyBorder="1" applyAlignment="1" applyProtection="1">
      <alignment vertical="center"/>
      <protection locked="0"/>
    </xf>
    <xf numFmtId="0" fontId="9" fillId="0" borderId="4" xfId="0" applyFont="1" applyFill="1" applyBorder="1" applyAlignment="1">
      <alignment vertical="center" wrapText="1"/>
    </xf>
    <xf numFmtId="0" fontId="12" fillId="3" borderId="0" xfId="0" applyFont="1" applyFill="1" applyBorder="1" applyAlignment="1">
      <alignment vertical="top"/>
    </xf>
    <xf numFmtId="0" fontId="9" fillId="0" borderId="0" xfId="0" applyFont="1" applyFill="1" applyBorder="1" applyAlignment="1" applyProtection="1">
      <alignment vertical="center"/>
      <protection locked="0"/>
    </xf>
    <xf numFmtId="0" fontId="9" fillId="0" borderId="0" xfId="0" applyFont="1" applyFill="1" applyAlignment="1">
      <alignment vertical="center"/>
    </xf>
    <xf numFmtId="0" fontId="9" fillId="0" borderId="4" xfId="0" applyFont="1" applyBorder="1" applyAlignment="1">
      <alignment horizontal="left" vertical="center" wrapText="1"/>
    </xf>
    <xf numFmtId="2" fontId="9" fillId="0" borderId="5" xfId="0" applyNumberFormat="1" applyFont="1" applyFill="1" applyBorder="1" applyAlignment="1" applyProtection="1">
      <alignment horizontal="center" vertical="top"/>
      <protection locked="0"/>
    </xf>
    <xf numFmtId="0" fontId="0" fillId="0" borderId="0" xfId="0" applyFill="1" applyBorder="1"/>
    <xf numFmtId="0" fontId="3" fillId="0" borderId="0" xfId="0" applyFont="1" applyAlignment="1" applyProtection="1">
      <alignment vertical="center"/>
      <protection locked="0"/>
    </xf>
    <xf numFmtId="0" fontId="10" fillId="0" borderId="0" xfId="0" applyFont="1" applyAlignment="1" applyProtection="1">
      <alignment vertical="center"/>
      <protection locked="0"/>
    </xf>
    <xf numFmtId="0" fontId="0" fillId="0" borderId="0" xfId="0" applyProtection="1">
      <protection locked="0"/>
    </xf>
    <xf numFmtId="0" fontId="28" fillId="0" borderId="0" xfId="0" applyFont="1" applyAlignment="1">
      <alignment vertical="center"/>
    </xf>
    <xf numFmtId="0" fontId="11" fillId="0" borderId="0" xfId="0" applyFont="1" applyFill="1" applyAlignment="1">
      <alignment vertical="center" wrapText="1"/>
    </xf>
    <xf numFmtId="0" fontId="9" fillId="0" borderId="4" xfId="0" applyFont="1" applyFill="1" applyBorder="1" applyAlignment="1">
      <alignment horizontal="left" vertical="center" wrapText="1"/>
    </xf>
    <xf numFmtId="0" fontId="9" fillId="0" borderId="0" xfId="0" applyFont="1" applyFill="1" applyAlignment="1">
      <alignment vertical="center" wrapText="1"/>
    </xf>
    <xf numFmtId="0" fontId="9" fillId="0" borderId="6" xfId="0" applyFont="1" applyFill="1" applyBorder="1" applyAlignment="1">
      <alignment vertical="center" wrapText="1"/>
    </xf>
    <xf numFmtId="0" fontId="11" fillId="2" borderId="0" xfId="0" applyFont="1" applyFill="1" applyAlignment="1">
      <alignment vertical="center" wrapText="1"/>
    </xf>
    <xf numFmtId="0" fontId="9" fillId="2" borderId="0" xfId="0" applyFont="1" applyFill="1" applyAlignment="1">
      <alignment vertical="center" wrapText="1"/>
    </xf>
    <xf numFmtId="0" fontId="11" fillId="0" borderId="0" xfId="0" applyFont="1" applyAlignment="1">
      <alignment vertical="center" wrapText="1"/>
    </xf>
    <xf numFmtId="0" fontId="9" fillId="0" borderId="6" xfId="0" applyFont="1" applyBorder="1" applyAlignment="1">
      <alignment vertical="center" wrapText="1"/>
    </xf>
    <xf numFmtId="0" fontId="9" fillId="2" borderId="6" xfId="0" applyFont="1" applyFill="1" applyBorder="1" applyAlignment="1">
      <alignment vertical="center" wrapText="1"/>
    </xf>
    <xf numFmtId="0" fontId="11" fillId="0" borderId="6" xfId="0" applyFont="1" applyBorder="1" applyAlignment="1">
      <alignment vertical="center" wrapText="1"/>
    </xf>
    <xf numFmtId="0" fontId="9" fillId="0" borderId="7" xfId="0" applyFont="1" applyFill="1" applyBorder="1" applyAlignment="1">
      <alignment vertical="center" wrapText="1"/>
    </xf>
    <xf numFmtId="0" fontId="31" fillId="0" borderId="0" xfId="0" applyFont="1" applyAlignment="1">
      <alignment vertical="center"/>
    </xf>
    <xf numFmtId="0" fontId="9" fillId="0" borderId="0" xfId="0" applyFont="1" applyBorder="1" applyAlignment="1" applyProtection="1">
      <alignment vertical="center"/>
    </xf>
    <xf numFmtId="0" fontId="10" fillId="0" borderId="6" xfId="0" applyFont="1" applyFill="1" applyBorder="1" applyAlignment="1" applyProtection="1">
      <alignment horizontal="center" vertical="center" wrapText="1"/>
    </xf>
    <xf numFmtId="0" fontId="10" fillId="0" borderId="8" xfId="0" applyFont="1" applyFill="1" applyBorder="1" applyAlignment="1" applyProtection="1">
      <alignment horizontal="center" vertical="center" wrapText="1"/>
    </xf>
    <xf numFmtId="0" fontId="10" fillId="0" borderId="0" xfId="0" applyFont="1" applyBorder="1" applyAlignment="1">
      <alignment vertical="center"/>
    </xf>
    <xf numFmtId="0" fontId="10" fillId="0" borderId="0" xfId="0" applyFont="1" applyBorder="1" applyAlignment="1" applyProtection="1">
      <alignment vertical="center"/>
    </xf>
    <xf numFmtId="0" fontId="12" fillId="0" borderId="0" xfId="0" applyFont="1" applyBorder="1" applyAlignment="1">
      <alignment vertical="center"/>
    </xf>
    <xf numFmtId="0" fontId="3" fillId="0" borderId="0" xfId="0" applyFont="1" applyBorder="1" applyAlignment="1">
      <alignment vertical="center"/>
    </xf>
    <xf numFmtId="0" fontId="10" fillId="0" borderId="0" xfId="0" applyFont="1" applyBorder="1" applyAlignment="1" applyProtection="1">
      <alignment vertical="center"/>
      <protection locked="0"/>
    </xf>
    <xf numFmtId="0" fontId="11" fillId="3" borderId="0" xfId="0" applyFont="1" applyFill="1" applyBorder="1" applyAlignment="1">
      <alignment vertical="top"/>
    </xf>
    <xf numFmtId="0" fontId="0" fillId="0" borderId="0" xfId="0" applyBorder="1" applyAlignment="1" applyProtection="1">
      <alignment vertical="center"/>
      <protection locked="0"/>
    </xf>
    <xf numFmtId="0" fontId="38" fillId="0" borderId="0" xfId="0" applyFont="1" applyAlignment="1">
      <alignment vertical="center"/>
    </xf>
    <xf numFmtId="0" fontId="37" fillId="0" borderId="0" xfId="0" applyFont="1" applyAlignment="1">
      <alignment vertical="center"/>
    </xf>
    <xf numFmtId="0" fontId="37" fillId="0" borderId="0" xfId="0" applyFont="1" applyFill="1" applyBorder="1" applyAlignment="1">
      <alignment horizontal="center" vertical="center"/>
    </xf>
    <xf numFmtId="0" fontId="38" fillId="0" borderId="0" xfId="0" applyFont="1" applyFill="1" applyBorder="1" applyAlignment="1">
      <alignment horizontal="center" vertical="center"/>
    </xf>
    <xf numFmtId="0" fontId="15" fillId="0" borderId="0" xfId="0" applyFont="1" applyFill="1" applyBorder="1" applyAlignment="1">
      <alignment horizontal="center" vertical="center"/>
    </xf>
    <xf numFmtId="0" fontId="43" fillId="0" borderId="0" xfId="0" applyFont="1" applyFill="1" applyBorder="1" applyAlignment="1">
      <alignment horizontal="center" vertical="top"/>
    </xf>
    <xf numFmtId="0" fontId="37" fillId="0" borderId="0" xfId="0" applyFont="1" applyFill="1" applyBorder="1" applyAlignment="1">
      <alignment horizontal="center" vertical="top"/>
    </xf>
    <xf numFmtId="0" fontId="44" fillId="0" borderId="0" xfId="0" applyFont="1" applyFill="1" applyBorder="1" applyAlignment="1">
      <alignment horizontal="center" vertical="top"/>
    </xf>
    <xf numFmtId="0" fontId="15" fillId="0" borderId="0" xfId="0" applyFont="1" applyFill="1" applyBorder="1" applyAlignment="1">
      <alignment horizontal="center" vertical="top"/>
    </xf>
    <xf numFmtId="0" fontId="9" fillId="0" borderId="4" xfId="0" applyFont="1" applyFill="1" applyBorder="1" applyAlignment="1" applyProtection="1">
      <alignment vertical="center"/>
      <protection locked="0"/>
    </xf>
    <xf numFmtId="0" fontId="9" fillId="0" borderId="0" xfId="0" applyFont="1" applyFill="1" applyAlignment="1" applyProtection="1">
      <alignment vertical="center"/>
      <protection locked="0"/>
    </xf>
    <xf numFmtId="0" fontId="48" fillId="0" borderId="0" xfId="0" applyFont="1" applyFill="1" applyBorder="1" applyAlignment="1" applyProtection="1">
      <alignment vertical="center"/>
    </xf>
    <xf numFmtId="0" fontId="47" fillId="0" borderId="0" xfId="0" applyFont="1" applyFill="1" applyBorder="1" applyAlignment="1">
      <alignment vertical="center"/>
    </xf>
    <xf numFmtId="0" fontId="9" fillId="0" borderId="0" xfId="0" applyFont="1" applyBorder="1" applyAlignment="1" applyProtection="1">
      <alignment vertical="top"/>
      <protection locked="0"/>
    </xf>
    <xf numFmtId="0" fontId="9" fillId="0" borderId="0" xfId="0" applyFont="1" applyAlignment="1" applyProtection="1">
      <alignment vertical="top"/>
      <protection locked="0"/>
    </xf>
    <xf numFmtId="0" fontId="9" fillId="0" borderId="0" xfId="0" applyFont="1" applyFill="1" applyBorder="1" applyAlignment="1" applyProtection="1">
      <alignment vertical="center"/>
    </xf>
    <xf numFmtId="0" fontId="10" fillId="0" borderId="0" xfId="0" applyFont="1" applyBorder="1" applyAlignment="1" applyProtection="1">
      <alignment vertical="top"/>
      <protection locked="0"/>
    </xf>
    <xf numFmtId="0" fontId="10" fillId="0" borderId="0" xfId="0" applyFont="1" applyAlignment="1" applyProtection="1">
      <alignment vertical="top"/>
      <protection locked="0"/>
    </xf>
    <xf numFmtId="0" fontId="22" fillId="0" borderId="2" xfId="0" applyFont="1" applyFill="1" applyBorder="1" applyAlignment="1" applyProtection="1">
      <alignment horizontal="center" wrapText="1"/>
    </xf>
    <xf numFmtId="0" fontId="22" fillId="0" borderId="0" xfId="0" applyFont="1" applyFill="1" applyBorder="1" applyAlignment="1" applyProtection="1">
      <alignment horizontal="center" wrapText="1"/>
    </xf>
    <xf numFmtId="0" fontId="9" fillId="0" borderId="2" xfId="0" applyFont="1" applyFill="1" applyBorder="1" applyAlignment="1" applyProtection="1">
      <alignment vertical="center"/>
      <protection locked="0"/>
    </xf>
    <xf numFmtId="0" fontId="11" fillId="0" borderId="0" xfId="0" applyFont="1" applyBorder="1" applyAlignment="1" applyProtection="1">
      <alignment vertical="center"/>
      <protection locked="0"/>
    </xf>
    <xf numFmtId="0" fontId="11" fillId="0" borderId="0" xfId="0" applyFont="1" applyAlignment="1" applyProtection="1">
      <alignment vertical="center"/>
      <protection locked="0"/>
    </xf>
    <xf numFmtId="0" fontId="41" fillId="0" borderId="0" xfId="0" applyFont="1" applyFill="1" applyBorder="1" applyAlignment="1" applyProtection="1">
      <alignment vertical="center"/>
    </xf>
    <xf numFmtId="0" fontId="57" fillId="0" borderId="0" xfId="0" applyFont="1" applyFill="1" applyBorder="1" applyAlignment="1" applyProtection="1">
      <alignment vertical="top"/>
    </xf>
    <xf numFmtId="0" fontId="41" fillId="0" borderId="0" xfId="0" applyFont="1" applyFill="1" applyBorder="1" applyAlignment="1" applyProtection="1">
      <alignment vertical="top"/>
    </xf>
    <xf numFmtId="0" fontId="29" fillId="0" borderId="0" xfId="0" applyFont="1" applyFill="1" applyBorder="1" applyAlignment="1" applyProtection="1">
      <alignment vertical="top"/>
    </xf>
    <xf numFmtId="0" fontId="10" fillId="3" borderId="0" xfId="0" applyFont="1" applyFill="1" applyBorder="1" applyAlignment="1">
      <alignment vertical="center"/>
    </xf>
    <xf numFmtId="0" fontId="0" fillId="0" borderId="0" xfId="0" applyFill="1" applyBorder="1" applyProtection="1"/>
    <xf numFmtId="0" fontId="0" fillId="0" borderId="0" xfId="0" applyProtection="1"/>
    <xf numFmtId="0" fontId="10" fillId="0" borderId="0" xfId="0" applyFont="1" applyFill="1" applyBorder="1" applyAlignment="1" applyProtection="1">
      <alignment vertical="center"/>
      <protection locked="0"/>
    </xf>
    <xf numFmtId="49" fontId="9" fillId="0" borderId="3" xfId="0" applyNumberFormat="1" applyFont="1" applyFill="1" applyBorder="1" applyAlignment="1" applyProtection="1">
      <alignment horizontal="center" vertical="top"/>
      <protection locked="0"/>
    </xf>
    <xf numFmtId="3" fontId="9" fillId="0" borderId="9" xfId="0" applyNumberFormat="1" applyFont="1" applyFill="1" applyBorder="1" applyAlignment="1" applyProtection="1">
      <alignment horizontal="center" vertical="top"/>
      <protection locked="0"/>
    </xf>
    <xf numFmtId="0" fontId="0" fillId="0" borderId="2" xfId="0" applyBorder="1" applyAlignment="1" applyProtection="1">
      <alignment vertical="center"/>
      <protection locked="0"/>
    </xf>
    <xf numFmtId="0" fontId="9" fillId="0" borderId="2" xfId="0" applyFont="1" applyBorder="1" applyAlignment="1" applyProtection="1">
      <alignment vertical="top"/>
      <protection locked="0"/>
    </xf>
    <xf numFmtId="0" fontId="9" fillId="0" borderId="2" xfId="0" applyFont="1" applyBorder="1" applyAlignment="1" applyProtection="1">
      <alignment vertical="center"/>
      <protection locked="0"/>
    </xf>
    <xf numFmtId="0" fontId="9" fillId="0" borderId="0" xfId="0" applyFont="1" applyFill="1" applyBorder="1" applyAlignment="1" applyProtection="1">
      <alignment horizontal="center" vertical="top"/>
      <protection locked="0"/>
    </xf>
    <xf numFmtId="0" fontId="57" fillId="0" borderId="0" xfId="0" applyFont="1" applyFill="1" applyBorder="1" applyAlignment="1" applyProtection="1">
      <alignment vertical="top"/>
      <protection locked="0"/>
    </xf>
    <xf numFmtId="0" fontId="12" fillId="0" borderId="0" xfId="0" applyFont="1" applyFill="1" applyBorder="1" applyAlignment="1" applyProtection="1">
      <alignment vertical="top"/>
      <protection locked="0"/>
    </xf>
    <xf numFmtId="0" fontId="41" fillId="0" borderId="0" xfId="0" applyFont="1" applyFill="1" applyBorder="1" applyAlignment="1" applyProtection="1">
      <alignment vertical="top"/>
      <protection locked="0"/>
    </xf>
    <xf numFmtId="0" fontId="9" fillId="0" borderId="0" xfId="0" applyFont="1" applyFill="1" applyBorder="1" applyAlignment="1" applyProtection="1">
      <alignment vertical="top"/>
      <protection locked="0"/>
    </xf>
    <xf numFmtId="0" fontId="12" fillId="3" borderId="0" xfId="0" applyFont="1" applyFill="1" applyBorder="1" applyAlignment="1" applyProtection="1">
      <alignment vertical="top"/>
      <protection locked="0"/>
    </xf>
    <xf numFmtId="0" fontId="58" fillId="0" borderId="0" xfId="0" applyFont="1" applyFill="1" applyBorder="1" applyAlignment="1" applyProtection="1">
      <alignment vertical="top"/>
      <protection locked="0"/>
    </xf>
    <xf numFmtId="0" fontId="11" fillId="0" borderId="0" xfId="0" applyFont="1" applyFill="1" applyBorder="1" applyAlignment="1" applyProtection="1">
      <alignment vertical="top"/>
      <protection locked="0"/>
    </xf>
    <xf numFmtId="0" fontId="41" fillId="0" borderId="0" xfId="0" applyFont="1" applyFill="1" applyBorder="1" applyAlignment="1" applyProtection="1">
      <alignment vertical="center"/>
      <protection locked="0"/>
    </xf>
    <xf numFmtId="0" fontId="10" fillId="0" borderId="0" xfId="0" applyFont="1" applyFill="1" applyBorder="1" applyAlignment="1" applyProtection="1">
      <alignment vertical="top"/>
      <protection locked="0"/>
    </xf>
    <xf numFmtId="0" fontId="29" fillId="0" borderId="0" xfId="0" applyFont="1" applyFill="1" applyBorder="1" applyAlignment="1" applyProtection="1">
      <alignment vertical="top"/>
      <protection locked="0"/>
    </xf>
    <xf numFmtId="0" fontId="9" fillId="0" borderId="0" xfId="0" applyFont="1" applyFill="1" applyBorder="1" applyAlignment="1" applyProtection="1">
      <alignment horizontal="center" vertical="center"/>
      <protection locked="0"/>
    </xf>
    <xf numFmtId="0" fontId="10" fillId="0" borderId="2" xfId="0" applyFont="1" applyFill="1" applyBorder="1" applyAlignment="1" applyProtection="1">
      <alignment vertical="center"/>
      <protection locked="0"/>
    </xf>
    <xf numFmtId="0" fontId="24" fillId="0" borderId="0" xfId="0" applyFont="1" applyFill="1" applyBorder="1" applyAlignment="1" applyProtection="1">
      <alignment vertical="center"/>
      <protection locked="0"/>
    </xf>
    <xf numFmtId="0" fontId="23" fillId="0" borderId="0" xfId="0" applyFont="1" applyFill="1" applyBorder="1" applyAlignment="1" applyProtection="1">
      <alignment vertical="center"/>
      <protection locked="0"/>
    </xf>
    <xf numFmtId="0" fontId="23" fillId="0" borderId="0" xfId="0" applyFont="1" applyBorder="1" applyAlignment="1" applyProtection="1">
      <alignment vertical="center"/>
      <protection locked="0"/>
    </xf>
    <xf numFmtId="164" fontId="10" fillId="0" borderId="0" xfId="0" applyNumberFormat="1" applyFont="1" applyFill="1" applyBorder="1" applyAlignment="1" applyProtection="1">
      <alignment horizontal="center" vertical="center" wrapText="1"/>
      <protection locked="0"/>
    </xf>
    <xf numFmtId="166" fontId="12" fillId="0" borderId="0" xfId="0" applyNumberFormat="1" applyFont="1" applyFill="1" applyBorder="1" applyAlignment="1" applyProtection="1">
      <alignment horizontal="center" vertical="center"/>
      <protection locked="0"/>
    </xf>
    <xf numFmtId="0" fontId="13" fillId="0" borderId="0" xfId="0" applyFont="1" applyFill="1" applyBorder="1" applyAlignment="1" applyProtection="1">
      <alignment vertical="center"/>
      <protection locked="0"/>
    </xf>
    <xf numFmtId="0" fontId="10" fillId="0" borderId="0" xfId="0" applyNumberFormat="1" applyFont="1" applyFill="1" applyBorder="1" applyAlignment="1" applyProtection="1">
      <alignment horizontal="center" vertical="center"/>
      <protection locked="0"/>
    </xf>
    <xf numFmtId="3" fontId="9" fillId="0" borderId="0" xfId="0" applyNumberFormat="1" applyFont="1" applyAlignment="1" applyProtection="1">
      <alignment vertical="center"/>
      <protection locked="0"/>
    </xf>
    <xf numFmtId="0" fontId="0" fillId="0" borderId="0" xfId="0" applyFill="1" applyBorder="1" applyProtection="1">
      <protection locked="0"/>
    </xf>
    <xf numFmtId="0" fontId="22" fillId="0" borderId="0" xfId="0" applyFont="1" applyFill="1" applyBorder="1" applyAlignment="1" applyProtection="1">
      <alignment horizontal="center" wrapText="1"/>
      <protection locked="0"/>
    </xf>
    <xf numFmtId="0" fontId="0" fillId="0" borderId="0" xfId="0" applyBorder="1" applyProtection="1">
      <protection locked="0"/>
    </xf>
    <xf numFmtId="0" fontId="12" fillId="0" borderId="2" xfId="0" applyFont="1" applyFill="1" applyBorder="1" applyAlignment="1" applyProtection="1">
      <alignment vertical="center"/>
      <protection locked="0"/>
    </xf>
    <xf numFmtId="0" fontId="9" fillId="0" borderId="8" xfId="0" applyFont="1" applyFill="1" applyBorder="1" applyAlignment="1" applyProtection="1">
      <alignment vertical="center"/>
      <protection locked="0"/>
    </xf>
    <xf numFmtId="3" fontId="9" fillId="0" borderId="0" xfId="0" applyNumberFormat="1" applyFont="1" applyFill="1" applyAlignment="1" applyProtection="1">
      <alignment vertical="center"/>
      <protection locked="0"/>
    </xf>
    <xf numFmtId="0" fontId="6" fillId="0" borderId="0" xfId="0" applyFont="1" applyFill="1" applyBorder="1" applyAlignment="1" applyProtection="1">
      <alignment vertical="center"/>
      <protection locked="0"/>
    </xf>
    <xf numFmtId="0" fontId="6" fillId="3" borderId="0" xfId="0" applyFont="1" applyFill="1" applyBorder="1" applyAlignment="1" applyProtection="1">
      <alignment vertical="center"/>
      <protection locked="0"/>
    </xf>
    <xf numFmtId="0" fontId="29" fillId="0" borderId="0" xfId="0" applyFont="1" applyFill="1" applyBorder="1" applyAlignment="1" applyProtection="1">
      <alignment horizontal="right" vertical="center"/>
      <protection locked="0"/>
    </xf>
    <xf numFmtId="0" fontId="10" fillId="0" borderId="0" xfId="0" applyFont="1" applyFill="1" applyBorder="1" applyAlignment="1" applyProtection="1">
      <alignment horizontal="right" vertical="center"/>
      <protection locked="0"/>
    </xf>
    <xf numFmtId="0" fontId="24" fillId="0" borderId="2" xfId="0" applyFont="1" applyFill="1" applyBorder="1" applyAlignment="1" applyProtection="1">
      <alignment vertical="center"/>
      <protection locked="0"/>
    </xf>
    <xf numFmtId="164" fontId="10" fillId="0" borderId="2" xfId="0" applyNumberFormat="1" applyFont="1" applyFill="1" applyBorder="1" applyAlignment="1" applyProtection="1">
      <alignment horizontal="center" vertical="center" wrapText="1"/>
      <protection locked="0"/>
    </xf>
    <xf numFmtId="0" fontId="13" fillId="0" borderId="2" xfId="0" applyFont="1" applyFill="1" applyBorder="1" applyAlignment="1" applyProtection="1">
      <alignment vertical="center"/>
      <protection locked="0"/>
    </xf>
    <xf numFmtId="0" fontId="10" fillId="0" borderId="0" xfId="0" applyFont="1" applyFill="1" applyBorder="1" applyAlignment="1" applyProtection="1">
      <alignment horizontal="center" vertical="center"/>
      <protection locked="0"/>
    </xf>
    <xf numFmtId="0" fontId="10" fillId="0" borderId="6" xfId="0" applyFont="1" applyFill="1" applyBorder="1" applyAlignment="1" applyProtection="1">
      <alignment horizontal="center" vertical="center"/>
      <protection locked="0"/>
    </xf>
    <xf numFmtId="0" fontId="27" fillId="0" borderId="6" xfId="0" applyFont="1" applyFill="1" applyBorder="1" applyAlignment="1" applyProtection="1">
      <alignment horizontal="center" vertical="center" wrapText="1"/>
      <protection locked="0"/>
    </xf>
    <xf numFmtId="0" fontId="10" fillId="0" borderId="8" xfId="0" applyFont="1" applyFill="1" applyBorder="1" applyAlignment="1" applyProtection="1">
      <alignment horizontal="left" vertical="center"/>
      <protection locked="0"/>
    </xf>
    <xf numFmtId="0" fontId="10" fillId="0" borderId="5" xfId="0" applyFont="1" applyFill="1" applyBorder="1" applyAlignment="1" applyProtection="1">
      <alignment horizontal="center" vertical="center"/>
      <protection locked="0"/>
    </xf>
    <xf numFmtId="0" fontId="10" fillId="0" borderId="10" xfId="0" applyFont="1" applyFill="1" applyBorder="1" applyAlignment="1" applyProtection="1">
      <alignment horizontal="center" vertical="center" wrapText="1"/>
      <protection locked="0"/>
    </xf>
    <xf numFmtId="0" fontId="9" fillId="0" borderId="10" xfId="0" applyFont="1" applyFill="1" applyBorder="1" applyAlignment="1" applyProtection="1">
      <alignment horizontal="center" vertical="top" wrapText="1"/>
      <protection locked="0"/>
    </xf>
    <xf numFmtId="9" fontId="9" fillId="0" borderId="11" xfId="0" applyNumberFormat="1" applyFont="1" applyFill="1" applyBorder="1" applyAlignment="1" applyProtection="1">
      <alignment horizontal="center" vertical="center"/>
      <protection locked="0"/>
    </xf>
    <xf numFmtId="0" fontId="9" fillId="0" borderId="6" xfId="0" applyFont="1" applyFill="1" applyBorder="1" applyAlignment="1" applyProtection="1">
      <alignment vertical="center"/>
      <protection locked="0"/>
    </xf>
    <xf numFmtId="0" fontId="10" fillId="0" borderId="2" xfId="0" applyFont="1" applyBorder="1" applyAlignment="1" applyProtection="1">
      <alignment vertical="center"/>
      <protection locked="0"/>
    </xf>
    <xf numFmtId="0" fontId="10" fillId="0" borderId="0" xfId="0" applyFont="1" applyFill="1" applyBorder="1" applyAlignment="1" applyProtection="1">
      <alignment horizontal="center" vertical="center" wrapText="1"/>
      <protection locked="0"/>
    </xf>
    <xf numFmtId="0" fontId="3" fillId="0" borderId="0" xfId="0" applyFont="1" applyFill="1" applyBorder="1" applyAlignment="1">
      <alignment vertical="center"/>
    </xf>
    <xf numFmtId="0" fontId="3" fillId="0" borderId="0" xfId="0" applyFont="1" applyBorder="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3" fillId="0" borderId="0" xfId="0" applyFont="1" applyAlignment="1" applyProtection="1">
      <alignment horizontal="center" vertical="center"/>
      <protection locked="0"/>
    </xf>
    <xf numFmtId="0" fontId="10" fillId="0" borderId="0" xfId="0" applyFont="1" applyAlignment="1" applyProtection="1">
      <alignment horizontal="center" vertical="center"/>
      <protection locked="0"/>
    </xf>
    <xf numFmtId="0" fontId="9" fillId="0" borderId="0" xfId="0" applyFont="1" applyAlignment="1" applyProtection="1">
      <alignment horizontal="center" vertical="center"/>
      <protection locked="0"/>
    </xf>
    <xf numFmtId="0" fontId="10" fillId="0" borderId="2" xfId="0" applyFont="1" applyFill="1" applyBorder="1" applyAlignment="1" applyProtection="1">
      <alignment horizontal="right" vertical="center" wrapText="1"/>
    </xf>
    <xf numFmtId="0" fontId="10" fillId="0" borderId="0" xfId="0" applyFont="1" applyFill="1" applyBorder="1" applyAlignment="1" applyProtection="1">
      <alignment vertical="center"/>
    </xf>
    <xf numFmtId="0" fontId="12" fillId="0" borderId="0" xfId="0" applyFont="1" applyFill="1" applyBorder="1" applyAlignment="1">
      <alignment vertical="center"/>
    </xf>
    <xf numFmtId="0" fontId="56" fillId="0" borderId="0" xfId="0" applyFont="1" applyFill="1" applyBorder="1" applyAlignment="1" applyProtection="1">
      <alignment horizontal="right" vertical="center"/>
      <protection locked="0"/>
    </xf>
    <xf numFmtId="0" fontId="3" fillId="0" borderId="0" xfId="0" applyFont="1" applyFill="1" applyBorder="1" applyAlignment="1" applyProtection="1">
      <alignment horizontal="right" vertical="center"/>
      <protection locked="0"/>
    </xf>
    <xf numFmtId="0" fontId="10" fillId="0" borderId="1" xfId="0" applyFont="1" applyFill="1" applyBorder="1" applyAlignment="1" applyProtection="1">
      <alignment horizontal="center" vertical="center" wrapText="1"/>
      <protection locked="0"/>
    </xf>
    <xf numFmtId="0" fontId="0" fillId="0" borderId="0" xfId="0" applyFill="1" applyProtection="1">
      <protection locked="0"/>
    </xf>
    <xf numFmtId="0" fontId="17" fillId="0" borderId="0" xfId="0" applyFont="1" applyFill="1" applyProtection="1">
      <protection locked="0"/>
    </xf>
    <xf numFmtId="171" fontId="22" fillId="0" borderId="12" xfId="0" applyNumberFormat="1" applyFont="1" applyFill="1" applyBorder="1" applyAlignment="1" applyProtection="1">
      <alignment horizontal="center" vertical="center"/>
      <protection locked="0"/>
    </xf>
    <xf numFmtId="171" fontId="22" fillId="0" borderId="3" xfId="0" applyNumberFormat="1" applyFont="1" applyFill="1" applyBorder="1" applyAlignment="1" applyProtection="1">
      <alignment horizontal="center" vertical="center"/>
      <protection locked="0"/>
    </xf>
    <xf numFmtId="0" fontId="13" fillId="0" borderId="0" xfId="0" applyFont="1" applyFill="1" applyBorder="1" applyAlignment="1">
      <alignment vertical="center"/>
    </xf>
    <xf numFmtId="0" fontId="22" fillId="0" borderId="12" xfId="0" applyFont="1" applyFill="1" applyBorder="1" applyAlignment="1" applyProtection="1">
      <alignment vertical="center"/>
      <protection locked="0"/>
    </xf>
    <xf numFmtId="0" fontId="22" fillId="0" borderId="4" xfId="0" applyFont="1" applyFill="1" applyBorder="1" applyAlignment="1" applyProtection="1">
      <alignment vertical="center"/>
      <protection locked="0"/>
    </xf>
    <xf numFmtId="0" fontId="22" fillId="0" borderId="3" xfId="0" applyFont="1" applyFill="1" applyBorder="1" applyAlignment="1" applyProtection="1">
      <alignment vertical="center"/>
      <protection locked="0"/>
    </xf>
    <xf numFmtId="0" fontId="22" fillId="0" borderId="13" xfId="0" applyFont="1" applyFill="1" applyBorder="1" applyAlignment="1" applyProtection="1">
      <alignment vertical="center"/>
      <protection locked="0"/>
    </xf>
    <xf numFmtId="0" fontId="22" fillId="0" borderId="14" xfId="0" applyFont="1" applyFill="1" applyBorder="1" applyAlignment="1" applyProtection="1">
      <alignment vertical="center"/>
      <protection locked="0"/>
    </xf>
    <xf numFmtId="0" fontId="22" fillId="0" borderId="17" xfId="0" applyFont="1" applyFill="1" applyBorder="1" applyAlignment="1" applyProtection="1">
      <alignment vertical="center"/>
      <protection locked="0"/>
    </xf>
    <xf numFmtId="0" fontId="22" fillId="0" borderId="5" xfId="0" applyFont="1" applyFill="1" applyBorder="1" applyAlignment="1" applyProtection="1">
      <alignment vertical="center"/>
      <protection locked="0"/>
    </xf>
    <xf numFmtId="0" fontId="22" fillId="0" borderId="9" xfId="0" applyFont="1" applyFill="1" applyBorder="1" applyAlignment="1" applyProtection="1">
      <alignment vertical="center"/>
      <protection locked="0"/>
    </xf>
    <xf numFmtId="0" fontId="22" fillId="0" borderId="16" xfId="0" applyFont="1" applyFill="1" applyBorder="1" applyAlignment="1" applyProtection="1">
      <alignment vertical="center"/>
      <protection locked="0"/>
    </xf>
    <xf numFmtId="0" fontId="22" fillId="0" borderId="15" xfId="0" applyFont="1" applyFill="1" applyBorder="1" applyAlignment="1" applyProtection="1">
      <alignment vertical="center"/>
      <protection locked="0"/>
    </xf>
    <xf numFmtId="0" fontId="22" fillId="0" borderId="15" xfId="0" applyFont="1" applyBorder="1" applyAlignment="1" applyProtection="1">
      <alignment vertical="center"/>
      <protection locked="0"/>
    </xf>
    <xf numFmtId="0" fontId="22" fillId="0" borderId="5" xfId="0" applyFont="1" applyBorder="1" applyAlignment="1" applyProtection="1">
      <alignment vertical="center"/>
      <protection locked="0"/>
    </xf>
    <xf numFmtId="0" fontId="22" fillId="0" borderId="16" xfId="0" applyFont="1" applyBorder="1" applyAlignment="1" applyProtection="1">
      <alignment vertical="center"/>
      <protection locked="0"/>
    </xf>
    <xf numFmtId="0" fontId="22" fillId="0" borderId="12" xfId="0" applyFont="1" applyBorder="1" applyAlignment="1" applyProtection="1">
      <alignment vertical="center"/>
      <protection locked="0"/>
    </xf>
    <xf numFmtId="0" fontId="22" fillId="0" borderId="4" xfId="0" applyFont="1" applyBorder="1" applyAlignment="1" applyProtection="1">
      <alignment vertical="center"/>
      <protection locked="0"/>
    </xf>
    <xf numFmtId="0" fontId="22" fillId="0" borderId="13" xfId="0" applyFont="1" applyBorder="1" applyAlignment="1" applyProtection="1">
      <alignment vertical="center"/>
      <protection locked="0"/>
    </xf>
    <xf numFmtId="0" fontId="22" fillId="0" borderId="14" xfId="0" applyFont="1" applyBorder="1" applyAlignment="1" applyProtection="1">
      <alignment vertical="center"/>
      <protection locked="0"/>
    </xf>
    <xf numFmtId="0" fontId="22" fillId="0" borderId="3" xfId="0" applyFont="1" applyBorder="1" applyAlignment="1" applyProtection="1">
      <alignment vertical="center"/>
      <protection locked="0"/>
    </xf>
    <xf numFmtId="171" fontId="22" fillId="0" borderId="17" xfId="0" applyNumberFormat="1" applyFont="1" applyFill="1" applyBorder="1" applyAlignment="1" applyProtection="1">
      <alignment horizontal="center" vertical="center" wrapText="1"/>
      <protection locked="0"/>
    </xf>
    <xf numFmtId="171" fontId="22" fillId="0" borderId="9" xfId="0" applyNumberFormat="1" applyFont="1" applyFill="1" applyBorder="1" applyAlignment="1" applyProtection="1">
      <alignment horizontal="center" vertical="center" wrapText="1"/>
      <protection locked="0"/>
    </xf>
    <xf numFmtId="171" fontId="22" fillId="0" borderId="4" xfId="0" applyNumberFormat="1" applyFont="1" applyFill="1" applyBorder="1" applyAlignment="1" applyProtection="1">
      <alignment vertical="center" wrapText="1"/>
      <protection locked="0"/>
    </xf>
    <xf numFmtId="171" fontId="22" fillId="0" borderId="3" xfId="0" applyNumberFormat="1" applyFont="1" applyFill="1" applyBorder="1" applyAlignment="1" applyProtection="1">
      <alignment vertical="center" wrapText="1"/>
      <protection locked="0"/>
    </xf>
    <xf numFmtId="171" fontId="22" fillId="0" borderId="5" xfId="0" applyNumberFormat="1" applyFont="1" applyFill="1" applyBorder="1" applyAlignment="1" applyProtection="1">
      <alignment horizontal="center" vertical="center" wrapText="1"/>
      <protection locked="0"/>
    </xf>
    <xf numFmtId="0" fontId="22" fillId="0" borderId="18" xfId="0" applyFont="1" applyFill="1" applyBorder="1" applyAlignment="1" applyProtection="1">
      <alignment vertical="center"/>
      <protection locked="0"/>
    </xf>
    <xf numFmtId="0" fontId="22" fillId="0" borderId="11" xfId="0" applyFont="1" applyFill="1" applyBorder="1" applyAlignment="1" applyProtection="1">
      <alignment vertical="center"/>
      <protection locked="0"/>
    </xf>
    <xf numFmtId="0" fontId="22" fillId="0" borderId="19" xfId="0" applyFont="1" applyFill="1" applyBorder="1" applyAlignment="1" applyProtection="1">
      <alignment vertical="center"/>
      <protection locked="0"/>
    </xf>
    <xf numFmtId="0" fontId="22" fillId="0" borderId="20" xfId="0" applyFont="1" applyFill="1" applyBorder="1" applyAlignment="1" applyProtection="1">
      <alignment vertical="center"/>
      <protection locked="0"/>
    </xf>
    <xf numFmtId="0" fontId="22" fillId="0" borderId="8" xfId="0" applyFont="1" applyFill="1" applyBorder="1" applyAlignment="1" applyProtection="1">
      <alignment vertical="center"/>
      <protection locked="0"/>
    </xf>
    <xf numFmtId="0" fontId="22" fillId="0" borderId="17" xfId="0" applyFont="1" applyBorder="1" applyAlignment="1" applyProtection="1">
      <alignment vertical="center"/>
      <protection locked="0"/>
    </xf>
    <xf numFmtId="0" fontId="22" fillId="0" borderId="9" xfId="0" applyFont="1" applyBorder="1" applyAlignment="1" applyProtection="1">
      <alignment vertical="center"/>
      <protection locked="0"/>
    </xf>
    <xf numFmtId="3" fontId="9" fillId="0" borderId="0" xfId="0" applyNumberFormat="1" applyFont="1" applyBorder="1" applyAlignment="1" applyProtection="1">
      <alignment vertical="center"/>
      <protection locked="0"/>
    </xf>
    <xf numFmtId="0" fontId="10" fillId="0" borderId="8" xfId="0" applyFont="1" applyFill="1" applyBorder="1" applyAlignment="1" applyProtection="1">
      <alignment horizontal="left" vertical="center" indent="1"/>
    </xf>
    <xf numFmtId="0" fontId="10" fillId="0" borderId="6" xfId="0" applyFont="1" applyFill="1" applyBorder="1" applyAlignment="1" applyProtection="1">
      <alignment vertical="center"/>
    </xf>
    <xf numFmtId="0" fontId="10" fillId="0" borderId="6" xfId="0" applyFont="1" applyFill="1" applyBorder="1" applyAlignment="1" applyProtection="1">
      <alignment horizontal="center" vertical="center"/>
    </xf>
    <xf numFmtId="0" fontId="27" fillId="0" borderId="6" xfId="0" applyFont="1" applyFill="1" applyBorder="1" applyAlignment="1" applyProtection="1">
      <alignment horizontal="center" vertical="center" wrapText="1"/>
    </xf>
    <xf numFmtId="0" fontId="13" fillId="0" borderId="6" xfId="0" applyFont="1" applyFill="1" applyBorder="1" applyAlignment="1" applyProtection="1">
      <alignment vertical="center"/>
    </xf>
    <xf numFmtId="0" fontId="13" fillId="0" borderId="20" xfId="0" applyFont="1" applyFill="1" applyBorder="1" applyAlignment="1" applyProtection="1">
      <alignment vertical="center"/>
    </xf>
    <xf numFmtId="0" fontId="47" fillId="0" borderId="0" xfId="0" applyFont="1" applyFill="1" applyBorder="1" applyAlignment="1" applyProtection="1">
      <alignment vertical="center"/>
      <protection locked="0"/>
    </xf>
    <xf numFmtId="0" fontId="48" fillId="0" borderId="0" xfId="0" applyFont="1" applyFill="1" applyBorder="1" applyAlignment="1" applyProtection="1">
      <alignment vertical="center"/>
      <protection locked="0"/>
    </xf>
    <xf numFmtId="1" fontId="9" fillId="0" borderId="0" xfId="0" applyNumberFormat="1" applyFont="1" applyAlignment="1" applyProtection="1">
      <alignment vertical="center"/>
      <protection locked="0"/>
    </xf>
    <xf numFmtId="3" fontId="28" fillId="0" borderId="0" xfId="0" applyNumberFormat="1" applyFont="1" applyFill="1" applyBorder="1" applyAlignment="1" applyProtection="1">
      <alignment horizontal="center" vertical="center"/>
      <protection locked="0"/>
    </xf>
    <xf numFmtId="3" fontId="9" fillId="0" borderId="0" xfId="0" applyNumberFormat="1" applyFont="1" applyFill="1" applyBorder="1" applyAlignment="1" applyProtection="1">
      <alignment vertical="center"/>
      <protection locked="0"/>
    </xf>
    <xf numFmtId="0" fontId="11" fillId="0" borderId="0" xfId="0" applyFont="1" applyFill="1" applyBorder="1" applyAlignment="1" applyProtection="1">
      <alignment vertical="center"/>
      <protection locked="0"/>
    </xf>
    <xf numFmtId="0" fontId="10" fillId="0" borderId="0" xfId="0" applyFont="1" applyFill="1" applyBorder="1" applyAlignment="1" applyProtection="1">
      <alignment horizontal="center" vertical="top" wrapText="1"/>
      <protection locked="0"/>
    </xf>
    <xf numFmtId="3" fontId="10" fillId="0" borderId="0" xfId="0" applyNumberFormat="1" applyFont="1" applyFill="1" applyBorder="1" applyAlignment="1" applyProtection="1">
      <alignment horizontal="center" vertical="center"/>
      <protection locked="0"/>
    </xf>
    <xf numFmtId="49" fontId="9" fillId="0" borderId="0" xfId="1" applyNumberFormat="1" applyFont="1" applyFill="1" applyBorder="1" applyAlignment="1" applyProtection="1">
      <alignment horizontal="center" vertical="center"/>
      <protection locked="0"/>
    </xf>
    <xf numFmtId="3" fontId="22" fillId="0" borderId="0" xfId="0" applyNumberFormat="1" applyFont="1" applyFill="1" applyBorder="1" applyAlignment="1" applyProtection="1">
      <alignment horizontal="center" vertical="center"/>
      <protection locked="0"/>
    </xf>
    <xf numFmtId="3" fontId="12" fillId="0" borderId="0" xfId="0" applyNumberFormat="1" applyFont="1" applyFill="1" applyBorder="1" applyAlignment="1" applyProtection="1">
      <alignment horizontal="center" vertical="center"/>
      <protection locked="0"/>
    </xf>
    <xf numFmtId="3" fontId="20" fillId="0" borderId="0" xfId="0" applyNumberFormat="1" applyFont="1" applyFill="1" applyBorder="1" applyAlignment="1" applyProtection="1">
      <alignment horizontal="center" vertical="center"/>
      <protection locked="0"/>
    </xf>
    <xf numFmtId="0" fontId="12" fillId="0" borderId="0" xfId="0" applyFont="1" applyFill="1" applyBorder="1" applyAlignment="1" applyProtection="1">
      <alignment horizontal="center" vertical="center"/>
      <protection locked="0"/>
    </xf>
    <xf numFmtId="0" fontId="12" fillId="0" borderId="0" xfId="0" applyFont="1" applyFill="1" applyBorder="1" applyAlignment="1" applyProtection="1">
      <alignment vertical="center"/>
      <protection locked="0"/>
    </xf>
    <xf numFmtId="10" fontId="22" fillId="0" borderId="0" xfId="0" applyNumberFormat="1" applyFont="1" applyFill="1" applyBorder="1" applyAlignment="1" applyProtection="1">
      <alignment horizontal="center" vertical="center"/>
      <protection locked="0"/>
    </xf>
    <xf numFmtId="10" fontId="20" fillId="0" borderId="0" xfId="0" applyNumberFormat="1" applyFont="1" applyFill="1" applyBorder="1" applyAlignment="1" applyProtection="1">
      <alignment horizontal="center" vertical="center"/>
      <protection locked="0"/>
    </xf>
    <xf numFmtId="10" fontId="10" fillId="0" borderId="0" xfId="0" applyNumberFormat="1" applyFont="1" applyFill="1" applyBorder="1" applyAlignment="1" applyProtection="1">
      <alignment horizontal="center" vertical="center"/>
      <protection locked="0"/>
    </xf>
    <xf numFmtId="168" fontId="10" fillId="0" borderId="11" xfId="3" applyNumberFormat="1" applyFont="1" applyFill="1" applyBorder="1" applyAlignment="1" applyProtection="1">
      <alignment horizontal="center" vertical="center"/>
      <protection locked="0"/>
    </xf>
    <xf numFmtId="0" fontId="22" fillId="4" borderId="5" xfId="0" applyFont="1" applyFill="1" applyBorder="1" applyAlignment="1" applyProtection="1">
      <alignment vertical="center"/>
      <protection locked="0"/>
    </xf>
    <xf numFmtId="0" fontId="22" fillId="4" borderId="16" xfId="0" applyFont="1" applyFill="1" applyBorder="1" applyAlignment="1" applyProtection="1">
      <alignment vertical="center"/>
      <protection locked="0"/>
    </xf>
    <xf numFmtId="1" fontId="9" fillId="0" borderId="4" xfId="0" applyNumberFormat="1" applyFont="1" applyFill="1" applyBorder="1" applyAlignment="1" applyProtection="1">
      <alignment horizontal="center" vertical="center"/>
      <protection locked="0"/>
    </xf>
    <xf numFmtId="0" fontId="13" fillId="0" borderId="0" xfId="2" applyFont="1" applyFill="1" applyBorder="1" applyProtection="1">
      <protection locked="0"/>
    </xf>
    <xf numFmtId="171" fontId="22" fillId="0" borderId="4" xfId="2" applyNumberFormat="1" applyFont="1" applyFill="1" applyBorder="1" applyAlignment="1" applyProtection="1">
      <alignment horizontal="center" wrapText="1"/>
      <protection locked="0"/>
    </xf>
    <xf numFmtId="0" fontId="22" fillId="0" borderId="4" xfId="2" applyFont="1" applyFill="1" applyBorder="1" applyProtection="1">
      <protection locked="0"/>
    </xf>
    <xf numFmtId="0" fontId="22" fillId="0" borderId="3" xfId="2" applyFont="1" applyFill="1" applyBorder="1" applyProtection="1">
      <protection locked="0"/>
    </xf>
    <xf numFmtId="0" fontId="22" fillId="0" borderId="13" xfId="2" applyFont="1" applyFill="1" applyBorder="1" applyProtection="1">
      <protection locked="0"/>
    </xf>
    <xf numFmtId="0" fontId="22" fillId="0" borderId="14" xfId="2" applyFont="1" applyFill="1" applyBorder="1" applyProtection="1">
      <protection locked="0"/>
    </xf>
    <xf numFmtId="0" fontId="22" fillId="0" borderId="12" xfId="2" applyFont="1" applyFill="1" applyBorder="1" applyProtection="1">
      <protection locked="0"/>
    </xf>
    <xf numFmtId="0" fontId="60" fillId="0" borderId="12" xfId="2" applyFont="1" applyFill="1" applyBorder="1" applyProtection="1">
      <protection locked="0"/>
    </xf>
    <xf numFmtId="0" fontId="60" fillId="0" borderId="4" xfId="2" applyFont="1" applyFill="1" applyBorder="1" applyProtection="1">
      <protection locked="0"/>
    </xf>
    <xf numFmtId="0" fontId="60" fillId="0" borderId="3" xfId="2" applyFont="1" applyFill="1" applyBorder="1" applyProtection="1">
      <protection locked="0"/>
    </xf>
    <xf numFmtId="0" fontId="60" fillId="0" borderId="13" xfId="2" applyFont="1" applyFill="1" applyBorder="1" applyProtection="1">
      <protection locked="0"/>
    </xf>
    <xf numFmtId="0" fontId="60" fillId="0" borderId="14" xfId="2" applyFont="1" applyFill="1" applyBorder="1" applyProtection="1">
      <protection locked="0"/>
    </xf>
    <xf numFmtId="0" fontId="22" fillId="0" borderId="5" xfId="2" applyFont="1" applyFill="1" applyBorder="1" applyProtection="1">
      <protection locked="0"/>
    </xf>
    <xf numFmtId="0" fontId="22" fillId="0" borderId="9" xfId="2" applyFont="1" applyFill="1" applyBorder="1" applyProtection="1">
      <protection locked="0"/>
    </xf>
    <xf numFmtId="0" fontId="22" fillId="0" borderId="15" xfId="2" applyFont="1" applyFill="1" applyBorder="1" applyProtection="1">
      <protection locked="0"/>
    </xf>
    <xf numFmtId="0" fontId="22" fillId="0" borderId="16" xfId="2" applyFont="1" applyFill="1" applyBorder="1" applyProtection="1">
      <protection locked="0"/>
    </xf>
    <xf numFmtId="0" fontId="22" fillId="0" borderId="17" xfId="2" applyFont="1" applyFill="1" applyBorder="1" applyProtection="1">
      <protection locked="0"/>
    </xf>
    <xf numFmtId="0" fontId="60" fillId="0" borderId="17" xfId="2" applyFont="1" applyFill="1" applyBorder="1" applyProtection="1">
      <protection locked="0"/>
    </xf>
    <xf numFmtId="0" fontId="60" fillId="0" borderId="5" xfId="2" applyFont="1" applyFill="1" applyBorder="1" applyProtection="1">
      <protection locked="0"/>
    </xf>
    <xf numFmtId="0" fontId="60" fillId="0" borderId="9" xfId="2" applyFont="1" applyFill="1" applyBorder="1" applyProtection="1">
      <protection locked="0"/>
    </xf>
    <xf numFmtId="0" fontId="60" fillId="0" borderId="15" xfId="2" applyFont="1" applyFill="1" applyBorder="1" applyProtection="1">
      <protection locked="0"/>
    </xf>
    <xf numFmtId="0" fontId="60" fillId="0" borderId="16" xfId="2" applyFont="1" applyFill="1" applyBorder="1" applyProtection="1">
      <protection locked="0"/>
    </xf>
    <xf numFmtId="0" fontId="22" fillId="0" borderId="11" xfId="2" applyFont="1" applyFill="1" applyBorder="1" applyProtection="1">
      <protection locked="0"/>
    </xf>
    <xf numFmtId="0" fontId="22" fillId="0" borderId="8" xfId="2" applyFont="1" applyFill="1" applyBorder="1" applyProtection="1">
      <protection locked="0"/>
    </xf>
    <xf numFmtId="0" fontId="22" fillId="0" borderId="18" xfId="2" applyFont="1" applyFill="1" applyBorder="1" applyProtection="1">
      <protection locked="0"/>
    </xf>
    <xf numFmtId="0" fontId="22" fillId="0" borderId="19" xfId="2" applyFont="1" applyFill="1" applyBorder="1" applyProtection="1">
      <protection locked="0"/>
    </xf>
    <xf numFmtId="0" fontId="22" fillId="0" borderId="20" xfId="2" applyFont="1" applyFill="1" applyBorder="1" applyProtection="1">
      <protection locked="0"/>
    </xf>
    <xf numFmtId="0" fontId="21" fillId="0" borderId="0" xfId="2" applyFill="1" applyBorder="1" applyProtection="1">
      <protection locked="0"/>
    </xf>
    <xf numFmtId="171" fontId="21" fillId="0" borderId="4" xfId="2" applyNumberFormat="1" applyFill="1" applyBorder="1" applyProtection="1">
      <protection locked="0"/>
    </xf>
    <xf numFmtId="0" fontId="21" fillId="0" borderId="4" xfId="2" applyBorder="1" applyProtection="1">
      <protection locked="0"/>
    </xf>
    <xf numFmtId="0" fontId="21" fillId="0" borderId="3" xfId="2" applyBorder="1" applyProtection="1">
      <protection locked="0"/>
    </xf>
    <xf numFmtId="0" fontId="21" fillId="0" borderId="14" xfId="2" applyBorder="1" applyProtection="1">
      <protection locked="0"/>
    </xf>
    <xf numFmtId="0" fontId="21" fillId="0" borderId="12" xfId="2" applyBorder="1" applyProtection="1">
      <protection locked="0"/>
    </xf>
    <xf numFmtId="0" fontId="21" fillId="0" borderId="13" xfId="2" applyFill="1" applyBorder="1" applyProtection="1">
      <protection locked="0"/>
    </xf>
    <xf numFmtId="0" fontId="21" fillId="0" borderId="4" xfId="2" applyFill="1" applyBorder="1" applyProtection="1">
      <protection locked="0"/>
    </xf>
    <xf numFmtId="0" fontId="21" fillId="0" borderId="14" xfId="2" applyFill="1" applyBorder="1" applyProtection="1">
      <protection locked="0"/>
    </xf>
    <xf numFmtId="0" fontId="21" fillId="0" borderId="12" xfId="2" applyFill="1" applyBorder="1" applyProtection="1">
      <protection locked="0"/>
    </xf>
    <xf numFmtId="0" fontId="21" fillId="0" borderId="3" xfId="2" applyFill="1" applyBorder="1" applyProtection="1">
      <protection locked="0"/>
    </xf>
    <xf numFmtId="0" fontId="21" fillId="0" borderId="22" xfId="2" applyBorder="1" applyProtection="1">
      <protection locked="0"/>
    </xf>
    <xf numFmtId="0" fontId="21" fillId="0" borderId="23" xfId="2" applyBorder="1" applyProtection="1">
      <protection locked="0"/>
    </xf>
    <xf numFmtId="0" fontId="21" fillId="0" borderId="21" xfId="2" applyFill="1" applyBorder="1" applyProtection="1">
      <protection locked="0"/>
    </xf>
    <xf numFmtId="0" fontId="21" fillId="0" borderId="22" xfId="2" applyFill="1" applyBorder="1" applyProtection="1">
      <protection locked="0"/>
    </xf>
    <xf numFmtId="0" fontId="21" fillId="0" borderId="23" xfId="2" applyFill="1" applyBorder="1" applyProtection="1">
      <protection locked="0"/>
    </xf>
    <xf numFmtId="0" fontId="21" fillId="0" borderId="0" xfId="2" applyProtection="1">
      <protection locked="0"/>
    </xf>
    <xf numFmtId="0" fontId="21" fillId="0" borderId="0" xfId="2" applyFill="1" applyProtection="1">
      <protection locked="0"/>
    </xf>
    <xf numFmtId="173" fontId="9" fillId="0" borderId="3" xfId="0" applyNumberFormat="1" applyFont="1" applyFill="1" applyBorder="1" applyAlignment="1" applyProtection="1">
      <alignment horizontal="center" vertical="top"/>
      <protection locked="0"/>
    </xf>
    <xf numFmtId="173" fontId="9" fillId="0" borderId="4" xfId="0" applyNumberFormat="1" applyFont="1" applyFill="1" applyBorder="1" applyAlignment="1" applyProtection="1">
      <alignment horizontal="center" vertical="top"/>
      <protection locked="0"/>
    </xf>
    <xf numFmtId="173" fontId="12" fillId="0" borderId="12" xfId="0" applyNumberFormat="1" applyFont="1" applyFill="1" applyBorder="1" applyAlignment="1" applyProtection="1">
      <alignment horizontal="center" vertical="top"/>
      <protection locked="0"/>
    </xf>
    <xf numFmtId="173" fontId="10" fillId="0" borderId="4" xfId="1" applyNumberFormat="1" applyFont="1" applyFill="1" applyBorder="1" applyAlignment="1" applyProtection="1">
      <alignment horizontal="right" vertical="center"/>
      <protection locked="0"/>
    </xf>
    <xf numFmtId="173" fontId="10" fillId="0" borderId="4" xfId="1" applyNumberFormat="1" applyFont="1" applyFill="1" applyBorder="1" applyAlignment="1" applyProtection="1">
      <alignment vertical="center"/>
      <protection locked="0"/>
    </xf>
    <xf numFmtId="173" fontId="9" fillId="0" borderId="4" xfId="3" applyNumberFormat="1" applyFont="1" applyFill="1" applyBorder="1" applyAlignment="1" applyProtection="1">
      <alignment horizontal="center" vertical="top"/>
      <protection locked="0"/>
    </xf>
    <xf numFmtId="173" fontId="9" fillId="0" borderId="12" xfId="3" applyNumberFormat="1" applyFont="1" applyFill="1" applyBorder="1" applyAlignment="1" applyProtection="1">
      <alignment horizontal="center" vertical="top"/>
      <protection locked="0"/>
    </xf>
    <xf numFmtId="173" fontId="9" fillId="0" borderId="17" xfId="3" applyNumberFormat="1" applyFont="1" applyFill="1" applyBorder="1" applyAlignment="1" applyProtection="1">
      <alignment horizontal="center" vertical="top"/>
      <protection locked="0"/>
    </xf>
    <xf numFmtId="173" fontId="9" fillId="0" borderId="10" xfId="0" applyNumberFormat="1" applyFont="1" applyFill="1" applyBorder="1" applyAlignment="1" applyProtection="1">
      <alignment horizontal="center" vertical="center"/>
      <protection locked="0"/>
    </xf>
    <xf numFmtId="173" fontId="28" fillId="0" borderId="7" xfId="0" applyNumberFormat="1" applyFont="1" applyFill="1" applyBorder="1" applyAlignment="1" applyProtection="1">
      <alignment horizontal="center" vertical="center"/>
      <protection locked="0"/>
    </xf>
    <xf numFmtId="173" fontId="28" fillId="0" borderId="4" xfId="0" applyNumberFormat="1" applyFont="1" applyFill="1" applyBorder="1" applyAlignment="1" applyProtection="1">
      <alignment horizontal="center" vertical="center"/>
      <protection locked="0"/>
    </xf>
    <xf numFmtId="173" fontId="9" fillId="0" borderId="12" xfId="1" applyNumberFormat="1" applyFont="1" applyFill="1" applyBorder="1" applyAlignment="1" applyProtection="1">
      <alignment horizontal="center" vertical="center"/>
      <protection locked="0"/>
    </xf>
    <xf numFmtId="173" fontId="46" fillId="0" borderId="10" xfId="0" applyNumberFormat="1" applyFont="1" applyFill="1" applyBorder="1" applyAlignment="1" applyProtection="1">
      <alignment horizontal="center" vertical="center"/>
      <protection locked="0"/>
    </xf>
    <xf numFmtId="173" fontId="9" fillId="0" borderId="0" xfId="0" applyNumberFormat="1" applyFont="1" applyAlignment="1" applyProtection="1">
      <alignment vertical="center"/>
      <protection locked="0"/>
    </xf>
    <xf numFmtId="173" fontId="9" fillId="0" borderId="4" xfId="1" applyNumberFormat="1" applyFont="1" applyFill="1" applyBorder="1" applyAlignment="1" applyProtection="1">
      <alignment horizontal="center" vertical="center"/>
      <protection locked="0"/>
    </xf>
    <xf numFmtId="173" fontId="9" fillId="0" borderId="9" xfId="0" applyNumberFormat="1" applyFont="1" applyFill="1" applyBorder="1" applyAlignment="1" applyProtection="1">
      <alignment horizontal="center" vertical="center"/>
      <protection locked="0"/>
    </xf>
    <xf numFmtId="173" fontId="9" fillId="0" borderId="24" xfId="0" applyNumberFormat="1" applyFont="1" applyFill="1" applyBorder="1" applyAlignment="1" applyProtection="1">
      <alignment horizontal="center" vertical="center"/>
      <protection locked="0"/>
    </xf>
    <xf numFmtId="173" fontId="9" fillId="0" borderId="8" xfId="0" applyNumberFormat="1" applyFont="1" applyFill="1" applyBorder="1" applyAlignment="1" applyProtection="1">
      <alignment horizontal="center" vertical="center"/>
      <protection locked="0"/>
    </xf>
    <xf numFmtId="173" fontId="9" fillId="0" borderId="6" xfId="0" applyNumberFormat="1" applyFont="1" applyFill="1" applyBorder="1" applyAlignment="1" applyProtection="1">
      <alignment horizontal="center" vertical="center"/>
      <protection locked="0"/>
    </xf>
    <xf numFmtId="173" fontId="9" fillId="0" borderId="11" xfId="1" applyNumberFormat="1" applyFont="1" applyFill="1" applyBorder="1" applyAlignment="1" applyProtection="1">
      <alignment horizontal="center" vertical="center"/>
      <protection locked="0"/>
    </xf>
    <xf numFmtId="3" fontId="28" fillId="0" borderId="7" xfId="0" applyNumberFormat="1" applyFont="1" applyFill="1" applyBorder="1" applyAlignment="1" applyProtection="1">
      <alignment horizontal="center" vertical="center"/>
      <protection locked="0"/>
    </xf>
    <xf numFmtId="3" fontId="28" fillId="0" borderId="4" xfId="0" applyNumberFormat="1" applyFont="1" applyFill="1" applyBorder="1" applyAlignment="1" applyProtection="1">
      <alignment horizontal="center" vertical="center"/>
      <protection locked="0"/>
    </xf>
    <xf numFmtId="3" fontId="22" fillId="0" borderId="3" xfId="0" applyNumberFormat="1" applyFont="1" applyFill="1" applyBorder="1" applyAlignment="1" applyProtection="1">
      <alignment horizontal="center" vertical="center"/>
      <protection locked="0"/>
    </xf>
    <xf numFmtId="3" fontId="22" fillId="0" borderId="4" xfId="0" applyNumberFormat="1" applyFont="1" applyFill="1" applyBorder="1" applyAlignment="1" applyProtection="1">
      <alignment horizontal="center" vertical="center"/>
      <protection locked="0"/>
    </xf>
    <xf numFmtId="1" fontId="9" fillId="0" borderId="0" xfId="0" applyNumberFormat="1" applyFont="1" applyBorder="1" applyAlignment="1" applyProtection="1">
      <alignment vertical="center"/>
      <protection locked="0"/>
    </xf>
    <xf numFmtId="173" fontId="9" fillId="0" borderId="12" xfId="1" quotePrefix="1" applyNumberFormat="1" applyFont="1" applyFill="1" applyBorder="1" applyAlignment="1" applyProtection="1">
      <alignment horizontal="center" vertical="center"/>
      <protection locked="0"/>
    </xf>
    <xf numFmtId="3" fontId="9" fillId="0" borderId="10" xfId="0" applyNumberFormat="1" applyFont="1" applyFill="1" applyBorder="1" applyAlignment="1" applyProtection="1">
      <alignment horizontal="center" vertical="top"/>
    </xf>
    <xf numFmtId="0" fontId="9" fillId="0" borderId="10" xfId="0" applyFont="1" applyFill="1" applyBorder="1" applyAlignment="1" applyProtection="1">
      <alignment horizontal="center" vertical="top"/>
    </xf>
    <xf numFmtId="173" fontId="12" fillId="0" borderId="6" xfId="0" applyNumberFormat="1" applyFont="1" applyFill="1" applyBorder="1" applyAlignment="1" applyProtection="1">
      <alignment horizontal="center" vertical="top"/>
    </xf>
    <xf numFmtId="0" fontId="10" fillId="0" borderId="24" xfId="0" applyFont="1" applyFill="1" applyBorder="1" applyAlignment="1" applyProtection="1">
      <alignment vertical="center"/>
    </xf>
    <xf numFmtId="0" fontId="13" fillId="0" borderId="24" xfId="0" applyFont="1" applyFill="1" applyBorder="1" applyAlignment="1" applyProtection="1">
      <alignment vertical="center"/>
    </xf>
    <xf numFmtId="0" fontId="10" fillId="0" borderId="24" xfId="0" applyFont="1" applyFill="1" applyBorder="1" applyAlignment="1" applyProtection="1">
      <alignment horizontal="center" vertical="center"/>
    </xf>
    <xf numFmtId="0" fontId="13" fillId="0" borderId="24" xfId="0" applyFont="1" applyFill="1" applyBorder="1" applyAlignment="1" applyProtection="1">
      <alignment horizontal="center" vertical="center"/>
    </xf>
    <xf numFmtId="49" fontId="10" fillId="0" borderId="0" xfId="0" applyNumberFormat="1" applyFont="1" applyFill="1" applyBorder="1" applyAlignment="1" applyProtection="1">
      <alignment horizontal="left" vertical="center"/>
    </xf>
    <xf numFmtId="164" fontId="10" fillId="0" borderId="0" xfId="0" applyNumberFormat="1" applyFont="1" applyFill="1" applyBorder="1" applyAlignment="1" applyProtection="1">
      <alignment horizontal="center" vertical="center"/>
    </xf>
    <xf numFmtId="0" fontId="13" fillId="0" borderId="0" xfId="0" applyFont="1" applyFill="1" applyBorder="1" applyAlignment="1" applyProtection="1">
      <alignment vertical="center"/>
    </xf>
    <xf numFmtId="164" fontId="10" fillId="0" borderId="0" xfId="0" applyNumberFormat="1"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xf>
    <xf numFmtId="0" fontId="10" fillId="0" borderId="0" xfId="0" applyNumberFormat="1" applyFont="1" applyFill="1" applyBorder="1" applyAlignment="1" applyProtection="1">
      <alignment horizontal="center" vertical="center"/>
    </xf>
    <xf numFmtId="0" fontId="13" fillId="0" borderId="0" xfId="0" applyFont="1" applyFill="1" applyBorder="1" applyAlignment="1" applyProtection="1">
      <alignment horizontal="center" vertical="center"/>
    </xf>
    <xf numFmtId="166" fontId="10" fillId="0" borderId="6" xfId="0" applyNumberFormat="1" applyFont="1" applyFill="1" applyBorder="1" applyAlignment="1" applyProtection="1">
      <alignment horizontal="center" vertical="center"/>
    </xf>
    <xf numFmtId="0" fontId="13" fillId="0" borderId="6" xfId="0" applyFont="1" applyFill="1" applyBorder="1" applyAlignment="1" applyProtection="1">
      <alignment horizontal="center" vertical="center"/>
    </xf>
    <xf numFmtId="0" fontId="0" fillId="0" borderId="0" xfId="0" applyFill="1" applyBorder="1" applyAlignment="1" applyProtection="1">
      <alignment vertical="center"/>
    </xf>
    <xf numFmtId="0" fontId="9" fillId="0" borderId="0" xfId="0" applyFont="1" applyFill="1" applyBorder="1" applyAlignment="1" applyProtection="1">
      <alignment horizontal="center" vertical="center"/>
    </xf>
    <xf numFmtId="0" fontId="9" fillId="0" borderId="24" xfId="0" applyFont="1" applyFill="1" applyBorder="1" applyAlignment="1" applyProtection="1">
      <alignment horizontal="center" vertical="center"/>
    </xf>
    <xf numFmtId="0" fontId="0" fillId="0" borderId="24" xfId="0" applyFill="1" applyBorder="1" applyAlignment="1" applyProtection="1">
      <alignment horizontal="center" vertical="center"/>
    </xf>
    <xf numFmtId="0" fontId="0" fillId="0" borderId="0" xfId="0" applyFill="1" applyBorder="1" applyAlignment="1" applyProtection="1">
      <alignment horizontal="center" vertical="center"/>
    </xf>
    <xf numFmtId="173" fontId="10" fillId="0" borderId="4" xfId="0" applyNumberFormat="1" applyFont="1" applyFill="1" applyBorder="1" applyAlignment="1" applyProtection="1">
      <alignment vertical="center"/>
      <protection locked="0"/>
    </xf>
    <xf numFmtId="0" fontId="10" fillId="0" borderId="7" xfId="0" applyFont="1" applyFill="1" applyBorder="1" applyAlignment="1" applyProtection="1">
      <alignment horizontal="center" vertical="center"/>
    </xf>
    <xf numFmtId="0" fontId="10" fillId="0" borderId="7" xfId="0" applyFont="1" applyFill="1" applyBorder="1" applyAlignment="1" applyProtection="1">
      <alignment horizontal="center" vertical="center" wrapText="1"/>
    </xf>
    <xf numFmtId="0" fontId="10" fillId="0" borderId="7" xfId="0" applyFont="1" applyFill="1" applyBorder="1" applyAlignment="1" applyProtection="1">
      <alignment horizontal="left" vertical="center" wrapText="1" indent="1"/>
    </xf>
    <xf numFmtId="0" fontId="10" fillId="0" borderId="7" xfId="0" applyFont="1" applyFill="1" applyBorder="1" applyAlignment="1" applyProtection="1">
      <alignment vertical="center"/>
    </xf>
    <xf numFmtId="0" fontId="13" fillId="0" borderId="7" xfId="0" applyFont="1" applyFill="1" applyBorder="1" applyAlignment="1" applyProtection="1">
      <alignment horizontal="center" vertical="center"/>
    </xf>
    <xf numFmtId="0" fontId="13" fillId="0" borderId="12" xfId="0" applyFont="1" applyFill="1" applyBorder="1" applyAlignment="1" applyProtection="1">
      <alignment horizontal="center" vertical="center"/>
    </xf>
    <xf numFmtId="0" fontId="47" fillId="0" borderId="6" xfId="0" applyFont="1" applyFill="1" applyBorder="1" applyAlignment="1" applyProtection="1">
      <alignment vertical="center"/>
      <protection locked="0"/>
    </xf>
    <xf numFmtId="171" fontId="22" fillId="0" borderId="0"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vertical="center"/>
      <protection locked="0"/>
    </xf>
    <xf numFmtId="0" fontId="48" fillId="0" borderId="24" xfId="0" applyFont="1" applyFill="1" applyBorder="1" applyAlignment="1" applyProtection="1">
      <alignment horizontal="left" vertical="center"/>
      <protection locked="0"/>
    </xf>
    <xf numFmtId="0" fontId="47" fillId="0" borderId="17" xfId="0" applyFont="1" applyFill="1" applyBorder="1" applyAlignment="1" applyProtection="1">
      <alignment vertical="center"/>
      <protection locked="0"/>
    </xf>
    <xf numFmtId="164" fontId="48" fillId="0" borderId="0" xfId="0" applyNumberFormat="1" applyFont="1" applyFill="1" applyBorder="1" applyAlignment="1" applyProtection="1">
      <alignment horizontal="center" vertical="center" wrapText="1"/>
      <protection locked="0"/>
    </xf>
    <xf numFmtId="166" fontId="49" fillId="0" borderId="0" xfId="0" applyNumberFormat="1" applyFont="1" applyFill="1" applyBorder="1" applyAlignment="1" applyProtection="1">
      <alignment horizontal="center" vertical="center"/>
      <protection locked="0"/>
    </xf>
    <xf numFmtId="0" fontId="48" fillId="0" borderId="1" xfId="0" applyFont="1" applyFill="1" applyBorder="1" applyAlignment="1" applyProtection="1">
      <alignment vertical="center"/>
      <protection locked="0"/>
    </xf>
    <xf numFmtId="0" fontId="48" fillId="0" borderId="0" xfId="0" applyNumberFormat="1" applyFont="1" applyFill="1" applyBorder="1" applyAlignment="1" applyProtection="1">
      <alignment horizontal="center" vertical="center"/>
      <protection locked="0"/>
    </xf>
    <xf numFmtId="166" fontId="48" fillId="0" borderId="6" xfId="0" applyNumberFormat="1" applyFont="1" applyFill="1" applyBorder="1" applyAlignment="1" applyProtection="1">
      <alignment horizontal="center" vertical="center"/>
      <protection locked="0"/>
    </xf>
    <xf numFmtId="0" fontId="48" fillId="0" borderId="6" xfId="0" applyFont="1" applyFill="1" applyBorder="1" applyAlignment="1" applyProtection="1">
      <alignment vertical="center"/>
      <protection locked="0"/>
    </xf>
    <xf numFmtId="0" fontId="48" fillId="0" borderId="20" xfId="0" applyFont="1" applyFill="1" applyBorder="1" applyAlignment="1" applyProtection="1">
      <alignment vertical="center"/>
      <protection locked="0"/>
    </xf>
    <xf numFmtId="0" fontId="13" fillId="5" borderId="13" xfId="0" applyFont="1" applyFill="1" applyBorder="1" applyAlignment="1" applyProtection="1">
      <alignment vertical="center"/>
      <protection locked="0"/>
    </xf>
    <xf numFmtId="0" fontId="13" fillId="5" borderId="4" xfId="0" applyFont="1" applyFill="1" applyBorder="1" applyAlignment="1" applyProtection="1">
      <alignment vertical="center"/>
      <protection locked="0"/>
    </xf>
    <xf numFmtId="0" fontId="13" fillId="5" borderId="14" xfId="0" applyFont="1" applyFill="1" applyBorder="1" applyAlignment="1" applyProtection="1">
      <alignment vertical="center"/>
      <protection locked="0"/>
    </xf>
    <xf numFmtId="0" fontId="22" fillId="5" borderId="20" xfId="0" applyFont="1" applyFill="1" applyBorder="1" applyAlignment="1" applyProtection="1">
      <alignment vertical="center"/>
      <protection locked="0"/>
    </xf>
    <xf numFmtId="0" fontId="22" fillId="5" borderId="11" xfId="0" applyFont="1" applyFill="1" applyBorder="1" applyAlignment="1" applyProtection="1">
      <alignment vertical="center"/>
      <protection locked="0"/>
    </xf>
    <xf numFmtId="0" fontId="22" fillId="5" borderId="8" xfId="0" applyFont="1" applyFill="1" applyBorder="1" applyAlignment="1" applyProtection="1">
      <alignment vertical="center"/>
      <protection locked="0"/>
    </xf>
    <xf numFmtId="0" fontId="22" fillId="5" borderId="19" xfId="0" applyFont="1" applyFill="1" applyBorder="1" applyAlignment="1" applyProtection="1">
      <alignment vertical="center"/>
      <protection locked="0"/>
    </xf>
    <xf numFmtId="0" fontId="22" fillId="5" borderId="18" xfId="0" applyFont="1" applyFill="1" applyBorder="1" applyAlignment="1" applyProtection="1">
      <alignment vertical="center"/>
      <protection locked="0"/>
    </xf>
    <xf numFmtId="0" fontId="22" fillId="5" borderId="13" xfId="0" applyFont="1" applyFill="1" applyBorder="1" applyAlignment="1" applyProtection="1">
      <alignment vertical="center"/>
      <protection locked="0"/>
    </xf>
    <xf numFmtId="0" fontId="22" fillId="5" borderId="4" xfId="0" applyFont="1" applyFill="1" applyBorder="1" applyAlignment="1" applyProtection="1">
      <alignment vertical="center"/>
      <protection locked="0"/>
    </xf>
    <xf numFmtId="0" fontId="22" fillId="5" borderId="14" xfId="0" applyFont="1" applyFill="1" applyBorder="1" applyAlignment="1" applyProtection="1">
      <alignment vertical="center"/>
      <protection locked="0"/>
    </xf>
    <xf numFmtId="0" fontId="22" fillId="5" borderId="12" xfId="0" applyFont="1" applyFill="1" applyBorder="1" applyAlignment="1" applyProtection="1">
      <alignment vertical="center"/>
      <protection locked="0"/>
    </xf>
    <xf numFmtId="0" fontId="22" fillId="5" borderId="3" xfId="0" applyFont="1" applyFill="1" applyBorder="1" applyAlignment="1" applyProtection="1">
      <alignment vertical="center"/>
      <protection locked="0"/>
    </xf>
    <xf numFmtId="0" fontId="60" fillId="5" borderId="3" xfId="0" applyFont="1" applyFill="1" applyBorder="1" applyAlignment="1" applyProtection="1">
      <alignment vertical="center"/>
      <protection locked="0"/>
    </xf>
    <xf numFmtId="0" fontId="60" fillId="5" borderId="13" xfId="0" applyFont="1" applyFill="1" applyBorder="1" applyAlignment="1" applyProtection="1">
      <alignment vertical="center"/>
      <protection locked="0"/>
    </xf>
    <xf numFmtId="0" fontId="60" fillId="5" borderId="4" xfId="0" applyFont="1" applyFill="1" applyBorder="1" applyAlignment="1" applyProtection="1">
      <alignment vertical="center"/>
      <protection locked="0"/>
    </xf>
    <xf numFmtId="0" fontId="60" fillId="5" borderId="14" xfId="0" applyFont="1" applyFill="1" applyBorder="1" applyAlignment="1" applyProtection="1">
      <alignment vertical="center"/>
      <protection locked="0"/>
    </xf>
    <xf numFmtId="171" fontId="22" fillId="0" borderId="14" xfId="0" applyNumberFormat="1" applyFont="1" applyFill="1" applyBorder="1" applyAlignment="1" applyProtection="1">
      <alignment horizontal="center" vertical="center" wrapText="1"/>
      <protection locked="0"/>
    </xf>
    <xf numFmtId="171" fontId="22" fillId="0" borderId="4" xfId="0" applyNumberFormat="1" applyFont="1" applyFill="1" applyBorder="1" applyAlignment="1" applyProtection="1">
      <alignment horizontal="center" vertical="center" wrapText="1"/>
      <protection locked="0"/>
    </xf>
    <xf numFmtId="0" fontId="10" fillId="0" borderId="1" xfId="0" applyFont="1" applyFill="1" applyBorder="1" applyAlignment="1" applyProtection="1">
      <alignment horizontal="center" vertical="center"/>
    </xf>
    <xf numFmtId="3" fontId="9" fillId="0" borderId="4" xfId="0" applyNumberFormat="1" applyFont="1" applyFill="1" applyBorder="1" applyAlignment="1" applyProtection="1">
      <alignment horizontal="center" vertical="top"/>
    </xf>
    <xf numFmtId="0" fontId="9" fillId="0" borderId="4" xfId="0" applyFont="1" applyFill="1" applyBorder="1" applyAlignment="1" applyProtection="1">
      <alignment horizontal="center" vertical="top"/>
    </xf>
    <xf numFmtId="173" fontId="12" fillId="0" borderId="9" xfId="3" applyNumberFormat="1" applyFont="1" applyFill="1" applyBorder="1" applyAlignment="1" applyProtection="1">
      <alignment horizontal="center" vertical="top"/>
    </xf>
    <xf numFmtId="3" fontId="12" fillId="0" borderId="5" xfId="0" applyNumberFormat="1" applyFont="1" applyFill="1" applyBorder="1" applyAlignment="1" applyProtection="1">
      <alignment horizontal="center" vertical="top"/>
    </xf>
    <xf numFmtId="173" fontId="9" fillId="0" borderId="2" xfId="3" applyNumberFormat="1" applyFont="1" applyFill="1" applyBorder="1" applyAlignment="1" applyProtection="1">
      <alignment horizontal="center" vertical="top"/>
    </xf>
    <xf numFmtId="173" fontId="12" fillId="0" borderId="10" xfId="0" applyNumberFormat="1" applyFont="1" applyFill="1" applyBorder="1" applyAlignment="1" applyProtection="1">
      <alignment vertical="top"/>
    </xf>
    <xf numFmtId="3" fontId="12" fillId="0" borderId="11" xfId="0" applyNumberFormat="1" applyFont="1" applyFill="1" applyBorder="1" applyAlignment="1" applyProtection="1">
      <alignment horizontal="center" vertical="top"/>
    </xf>
    <xf numFmtId="0" fontId="23" fillId="0" borderId="24" xfId="0" applyFont="1" applyFill="1" applyBorder="1" applyAlignment="1" applyProtection="1">
      <alignment horizontal="center" vertical="center"/>
    </xf>
    <xf numFmtId="0" fontId="26" fillId="0" borderId="24" xfId="0" applyFont="1" applyFill="1" applyBorder="1" applyAlignment="1" applyProtection="1">
      <alignment horizontal="center" vertical="center" wrapText="1"/>
    </xf>
    <xf numFmtId="0" fontId="31" fillId="0" borderId="24" xfId="0" applyFont="1" applyFill="1" applyBorder="1" applyAlignment="1" applyProtection="1">
      <alignment horizontal="right" vertical="center"/>
    </xf>
    <xf numFmtId="0" fontId="24" fillId="0" borderId="24" xfId="0" applyFont="1" applyFill="1" applyBorder="1" applyAlignment="1" applyProtection="1">
      <alignment vertical="center"/>
    </xf>
    <xf numFmtId="0" fontId="27" fillId="0" borderId="0"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wrapText="1"/>
    </xf>
    <xf numFmtId="173" fontId="9" fillId="0" borderId="4" xfId="0" applyNumberFormat="1" applyFont="1" applyFill="1" applyBorder="1" applyAlignment="1" applyProtection="1">
      <alignment vertical="center"/>
      <protection locked="0"/>
    </xf>
    <xf numFmtId="0" fontId="10" fillId="0" borderId="0" xfId="0" applyFont="1" applyFill="1" applyAlignment="1" applyProtection="1">
      <alignment vertical="top"/>
      <protection locked="0"/>
    </xf>
    <xf numFmtId="173" fontId="9" fillId="0" borderId="10" xfId="0" applyNumberFormat="1" applyFont="1" applyFill="1" applyBorder="1" applyAlignment="1" applyProtection="1">
      <alignment vertical="center"/>
      <protection locked="0"/>
    </xf>
    <xf numFmtId="0" fontId="11" fillId="0" borderId="0" xfId="0" applyFont="1" applyFill="1" applyAlignment="1" applyProtection="1">
      <alignment vertical="center"/>
      <protection locked="0"/>
    </xf>
    <xf numFmtId="39" fontId="9" fillId="0" borderId="12" xfId="0" applyNumberFormat="1" applyFont="1" applyFill="1" applyBorder="1" applyAlignment="1" applyProtection="1">
      <alignment horizontal="left" vertical="center"/>
      <protection locked="0"/>
    </xf>
    <xf numFmtId="39" fontId="9" fillId="0" borderId="7" xfId="0" applyNumberFormat="1" applyFont="1" applyFill="1" applyBorder="1" applyAlignment="1" applyProtection="1">
      <alignment horizontal="left" vertical="center"/>
      <protection locked="0"/>
    </xf>
    <xf numFmtId="1" fontId="9" fillId="0" borderId="5" xfId="0" applyNumberFormat="1" applyFont="1" applyFill="1" applyBorder="1" applyAlignment="1" applyProtection="1">
      <alignment horizontal="center" vertical="center"/>
      <protection locked="0"/>
    </xf>
    <xf numFmtId="1" fontId="9" fillId="0" borderId="11" xfId="0" applyNumberFormat="1" applyFont="1" applyFill="1" applyBorder="1" applyAlignment="1" applyProtection="1">
      <alignment horizontal="center" vertical="center"/>
      <protection locked="0"/>
    </xf>
    <xf numFmtId="0" fontId="9" fillId="0" borderId="11" xfId="0" applyFont="1" applyFill="1" applyBorder="1" applyAlignment="1" applyProtection="1">
      <alignment horizontal="left" vertical="center"/>
      <protection locked="0"/>
    </xf>
    <xf numFmtId="0" fontId="9" fillId="0" borderId="4" xfId="0" applyFont="1" applyFill="1" applyBorder="1" applyAlignment="1" applyProtection="1">
      <alignment horizontal="left" vertical="center"/>
      <protection locked="0"/>
    </xf>
    <xf numFmtId="0" fontId="9" fillId="0" borderId="7" xfId="0" applyFont="1" applyFill="1" applyBorder="1" applyAlignment="1" applyProtection="1">
      <alignment horizontal="left" vertical="center"/>
      <protection locked="0"/>
    </xf>
    <xf numFmtId="173" fontId="10" fillId="0" borderId="0" xfId="0" applyNumberFormat="1" applyFont="1" applyAlignment="1" applyProtection="1">
      <alignment vertical="center"/>
      <protection locked="0"/>
    </xf>
    <xf numFmtId="3" fontId="9" fillId="0" borderId="5" xfId="0" applyNumberFormat="1" applyFont="1" applyFill="1" applyBorder="1" applyAlignment="1" applyProtection="1">
      <alignment horizontal="center" vertical="top"/>
      <protection locked="0"/>
    </xf>
    <xf numFmtId="3" fontId="9" fillId="0" borderId="10" xfId="0" applyNumberFormat="1" applyFont="1" applyFill="1" applyBorder="1" applyAlignment="1" applyProtection="1">
      <alignment horizontal="center" vertical="top"/>
      <protection locked="0"/>
    </xf>
    <xf numFmtId="3" fontId="9" fillId="0" borderId="11" xfId="0" applyNumberFormat="1" applyFont="1" applyFill="1" applyBorder="1" applyAlignment="1" applyProtection="1">
      <alignment horizontal="center" vertical="top"/>
      <protection locked="0"/>
    </xf>
    <xf numFmtId="1" fontId="9" fillId="0" borderId="10" xfId="0" applyNumberFormat="1" applyFont="1" applyFill="1" applyBorder="1" applyAlignment="1" applyProtection="1">
      <alignment horizontal="center" vertical="top"/>
      <protection locked="0"/>
    </xf>
    <xf numFmtId="1" fontId="9" fillId="0" borderId="11" xfId="0" applyNumberFormat="1" applyFont="1" applyFill="1" applyBorder="1" applyAlignment="1" applyProtection="1">
      <alignment horizontal="center" vertical="top"/>
      <protection locked="0"/>
    </xf>
    <xf numFmtId="0" fontId="9" fillId="0" borderId="10" xfId="0" applyFont="1" applyFill="1" applyBorder="1" applyAlignment="1" applyProtection="1">
      <alignment horizontal="center" vertical="top"/>
      <protection locked="0"/>
    </xf>
    <xf numFmtId="2" fontId="9" fillId="0" borderId="10" xfId="0" applyNumberFormat="1" applyFont="1" applyFill="1" applyBorder="1" applyAlignment="1" applyProtection="1">
      <alignment horizontal="center" vertical="top"/>
      <protection locked="0"/>
    </xf>
    <xf numFmtId="0" fontId="9" fillId="0" borderId="11" xfId="0" applyFont="1" applyFill="1" applyBorder="1" applyAlignment="1" applyProtection="1">
      <alignment horizontal="center" vertical="top"/>
      <protection locked="0"/>
    </xf>
    <xf numFmtId="9" fontId="9" fillId="0" borderId="10" xfId="0" applyNumberFormat="1" applyFont="1" applyFill="1" applyBorder="1" applyAlignment="1" applyProtection="1">
      <alignment horizontal="center" vertical="top"/>
      <protection locked="0"/>
    </xf>
    <xf numFmtId="9" fontId="9" fillId="0" borderId="1" xfId="0" applyNumberFormat="1" applyFont="1" applyFill="1" applyBorder="1" applyAlignment="1" applyProtection="1">
      <alignment horizontal="center" vertical="top"/>
      <protection locked="0"/>
    </xf>
    <xf numFmtId="0" fontId="0" fillId="0" borderId="12" xfId="0" applyFill="1" applyBorder="1" applyAlignment="1" applyProtection="1">
      <alignment horizontal="center" vertical="center"/>
    </xf>
    <xf numFmtId="0" fontId="10" fillId="0" borderId="12" xfId="0" applyFont="1" applyFill="1" applyBorder="1" applyAlignment="1" applyProtection="1">
      <alignment horizontal="center" vertical="center" wrapText="1"/>
    </xf>
    <xf numFmtId="0" fontId="52" fillId="6" borderId="9" xfId="0" applyFont="1" applyFill="1" applyBorder="1" applyAlignment="1">
      <alignment horizontal="left" vertical="center"/>
    </xf>
    <xf numFmtId="0" fontId="0" fillId="6" borderId="17" xfId="0" applyFill="1" applyBorder="1" applyAlignment="1"/>
    <xf numFmtId="0" fontId="33" fillId="6" borderId="8" xfId="0" applyFont="1" applyFill="1" applyBorder="1" applyAlignment="1">
      <alignment vertical="center"/>
    </xf>
    <xf numFmtId="0" fontId="0" fillId="6" borderId="20" xfId="0" applyFill="1" applyBorder="1" applyAlignment="1"/>
    <xf numFmtId="39" fontId="4" fillId="6" borderId="9" xfId="0" applyNumberFormat="1" applyFont="1" applyFill="1" applyBorder="1" applyAlignment="1" applyProtection="1">
      <alignment vertical="top"/>
    </xf>
    <xf numFmtId="39" fontId="4" fillId="6" borderId="17" xfId="0" applyNumberFormat="1" applyFont="1" applyFill="1" applyBorder="1" applyAlignment="1" applyProtection="1">
      <alignment vertical="top"/>
    </xf>
    <xf numFmtId="0" fontId="3" fillId="6" borderId="2" xfId="0" applyNumberFormat="1" applyFont="1" applyFill="1" applyBorder="1" applyAlignment="1" applyProtection="1">
      <alignment horizontal="center" vertical="top"/>
    </xf>
    <xf numFmtId="0" fontId="3" fillId="6" borderId="1" xfId="0" applyFont="1" applyFill="1" applyBorder="1" applyAlignment="1">
      <alignment vertical="top"/>
    </xf>
    <xf numFmtId="49" fontId="3" fillId="6" borderId="2" xfId="0" applyNumberFormat="1" applyFont="1" applyFill="1" applyBorder="1" applyAlignment="1" applyProtection="1">
      <alignment horizontal="center" vertical="top"/>
    </xf>
    <xf numFmtId="2" fontId="3" fillId="6" borderId="2" xfId="0" applyNumberFormat="1" applyFont="1" applyFill="1" applyBorder="1" applyAlignment="1" applyProtection="1">
      <alignment horizontal="center" vertical="top"/>
    </xf>
    <xf numFmtId="164" fontId="3" fillId="6" borderId="2" xfId="0" applyNumberFormat="1" applyFont="1" applyFill="1" applyBorder="1" applyAlignment="1" applyProtection="1">
      <alignment vertical="top"/>
    </xf>
    <xf numFmtId="0" fontId="3" fillId="6" borderId="1" xfId="0" applyFont="1" applyFill="1" applyBorder="1" applyAlignment="1">
      <alignment horizontal="left" vertical="top"/>
    </xf>
    <xf numFmtId="164" fontId="3" fillId="6" borderId="8" xfId="0" applyNumberFormat="1" applyFont="1" applyFill="1" applyBorder="1" applyAlignment="1" applyProtection="1">
      <alignment vertical="top"/>
    </xf>
    <xf numFmtId="0" fontId="3" fillId="6" borderId="1" xfId="0" applyFont="1" applyFill="1" applyBorder="1" applyAlignment="1">
      <alignment vertical="top" wrapText="1"/>
    </xf>
    <xf numFmtId="0" fontId="3" fillId="6" borderId="1" xfId="0" applyFont="1" applyFill="1" applyBorder="1" applyAlignment="1">
      <alignment horizontal="left" vertical="top" wrapText="1"/>
    </xf>
    <xf numFmtId="0" fontId="3" fillId="6" borderId="20" xfId="0" applyFont="1" applyFill="1" applyBorder="1" applyAlignment="1">
      <alignment vertical="top" wrapText="1"/>
    </xf>
    <xf numFmtId="0" fontId="3" fillId="6" borderId="20" xfId="0" applyFont="1" applyFill="1" applyBorder="1" applyAlignment="1">
      <alignment vertical="top"/>
    </xf>
    <xf numFmtId="39" fontId="4" fillId="6" borderId="3" xfId="0" applyNumberFormat="1" applyFont="1" applyFill="1" applyBorder="1" applyAlignment="1" applyProtection="1">
      <alignment horizontal="left" vertical="top"/>
    </xf>
    <xf numFmtId="164" fontId="4" fillId="6" borderId="8" xfId="0" applyNumberFormat="1" applyFont="1" applyFill="1" applyBorder="1" applyAlignment="1" applyProtection="1">
      <alignment horizontal="left" vertical="top"/>
    </xf>
    <xf numFmtId="0" fontId="11" fillId="6" borderId="5" xfId="0" applyFont="1" applyFill="1" applyBorder="1" applyAlignment="1">
      <alignment horizontal="left" vertical="center" wrapText="1"/>
    </xf>
    <xf numFmtId="0" fontId="40" fillId="6" borderId="8" xfId="0" applyFont="1" applyFill="1" applyBorder="1" applyAlignment="1"/>
    <xf numFmtId="0" fontId="0" fillId="6" borderId="20" xfId="0" applyFill="1" applyBorder="1" applyAlignment="1">
      <alignment horizontal="center"/>
    </xf>
    <xf numFmtId="0" fontId="6" fillId="6" borderId="11" xfId="0" applyFont="1" applyFill="1" applyBorder="1" applyAlignment="1">
      <alignment horizontal="center" vertical="center"/>
    </xf>
    <xf numFmtId="0" fontId="9" fillId="6" borderId="4" xfId="0" applyFont="1" applyFill="1" applyBorder="1" applyAlignment="1">
      <alignment horizontal="left" vertical="top" wrapText="1"/>
    </xf>
    <xf numFmtId="39" fontId="9" fillId="6" borderId="4" xfId="0" applyNumberFormat="1" applyFont="1" applyFill="1" applyBorder="1" applyAlignment="1">
      <alignment horizontal="right" vertical="center" readingOrder="1"/>
    </xf>
    <xf numFmtId="0" fontId="9" fillId="6" borderId="4" xfId="0" applyFont="1" applyFill="1" applyBorder="1" applyAlignment="1">
      <alignment vertical="center" wrapText="1"/>
    </xf>
    <xf numFmtId="0" fontId="9" fillId="6" borderId="4" xfId="0" applyFont="1" applyFill="1" applyBorder="1" applyAlignment="1">
      <alignment horizontal="left" vertical="center" wrapText="1"/>
    </xf>
    <xf numFmtId="39" fontId="9" fillId="6" borderId="4" xfId="0" applyNumberFormat="1" applyFont="1" applyFill="1" applyBorder="1" applyAlignment="1">
      <alignment horizontal="right" vertical="center" wrapText="1"/>
    </xf>
    <xf numFmtId="39" fontId="9" fillId="6" borderId="4" xfId="0" applyNumberFormat="1" applyFont="1" applyFill="1" applyBorder="1" applyAlignment="1">
      <alignment vertical="center" wrapText="1"/>
    </xf>
    <xf numFmtId="0" fontId="11" fillId="6" borderId="4" xfId="0" applyFont="1" applyFill="1" applyBorder="1" applyAlignment="1">
      <alignment horizontal="left" vertical="center" wrapText="1"/>
    </xf>
    <xf numFmtId="0" fontId="9" fillId="6" borderId="1" xfId="0" applyFont="1" applyFill="1" applyBorder="1" applyAlignment="1">
      <alignment horizontal="left" vertical="center" wrapText="1"/>
    </xf>
    <xf numFmtId="39" fontId="11" fillId="6" borderId="3" xfId="0" applyNumberFormat="1" applyFont="1" applyFill="1" applyBorder="1" applyAlignment="1">
      <alignment vertical="center"/>
    </xf>
    <xf numFmtId="39" fontId="11" fillId="6" borderId="12" xfId="0" applyNumberFormat="1" applyFont="1" applyFill="1" applyBorder="1" applyAlignment="1">
      <alignment vertical="center"/>
    </xf>
    <xf numFmtId="0" fontId="64" fillId="6" borderId="2" xfId="0" applyFont="1" applyFill="1" applyBorder="1" applyAlignment="1">
      <alignment horizontal="center" vertical="center"/>
    </xf>
    <xf numFmtId="39" fontId="64" fillId="6" borderId="0" xfId="0" applyNumberFormat="1" applyFont="1" applyFill="1" applyBorder="1" applyAlignment="1" applyProtection="1">
      <alignment vertical="center"/>
    </xf>
    <xf numFmtId="39" fontId="64" fillId="6" borderId="0" xfId="0" applyNumberFormat="1" applyFont="1" applyFill="1" applyBorder="1" applyAlignment="1" applyProtection="1">
      <alignment horizontal="left" vertical="center"/>
    </xf>
    <xf numFmtId="0" fontId="33" fillId="6" borderId="0" xfId="0" applyFont="1" applyFill="1" applyBorder="1" applyAlignment="1">
      <alignment horizontal="center" vertical="center"/>
    </xf>
    <xf numFmtId="0" fontId="19" fillId="6" borderId="1" xfId="0" applyFont="1" applyFill="1" applyBorder="1" applyAlignment="1">
      <alignment horizontal="center" vertical="center"/>
    </xf>
    <xf numFmtId="0" fontId="34" fillId="6" borderId="2" xfId="0" applyFont="1" applyFill="1" applyBorder="1" applyAlignment="1">
      <alignment horizontal="center" vertical="center"/>
    </xf>
    <xf numFmtId="39" fontId="34" fillId="6" borderId="0" xfId="0" applyNumberFormat="1" applyFont="1" applyFill="1" applyBorder="1" applyAlignment="1" applyProtection="1">
      <alignment vertical="center"/>
    </xf>
    <xf numFmtId="39" fontId="34" fillId="6" borderId="0" xfId="0" applyNumberFormat="1" applyFont="1" applyFill="1" applyBorder="1" applyAlignment="1" applyProtection="1">
      <alignment horizontal="left" vertical="center"/>
    </xf>
    <xf numFmtId="0" fontId="42" fillId="6" borderId="0" xfId="0" applyFont="1" applyFill="1" applyBorder="1"/>
    <xf numFmtId="0" fontId="19" fillId="6" borderId="10" xfId="0" applyFont="1" applyFill="1" applyBorder="1"/>
    <xf numFmtId="0" fontId="31" fillId="6" borderId="2" xfId="0" applyFont="1" applyFill="1" applyBorder="1" applyAlignment="1">
      <alignment horizontal="center" vertical="center"/>
    </xf>
    <xf numFmtId="39" fontId="31" fillId="6" borderId="0" xfId="0" applyNumberFormat="1" applyFont="1" applyFill="1" applyBorder="1" applyAlignment="1" applyProtection="1">
      <alignment vertical="center"/>
    </xf>
    <xf numFmtId="0" fontId="31" fillId="6" borderId="0" xfId="0" applyFont="1" applyFill="1" applyBorder="1" applyAlignment="1">
      <alignment vertical="center"/>
    </xf>
    <xf numFmtId="0" fontId="42" fillId="6" borderId="1" xfId="0" applyFont="1" applyFill="1" applyBorder="1"/>
    <xf numFmtId="0" fontId="19" fillId="6" borderId="1" xfId="0" applyFont="1" applyFill="1" applyBorder="1"/>
    <xf numFmtId="0" fontId="19" fillId="6" borderId="4" xfId="0" applyFont="1" applyFill="1" applyBorder="1"/>
    <xf numFmtId="0" fontId="42" fillId="6" borderId="11" xfId="0" applyFont="1" applyFill="1" applyBorder="1"/>
    <xf numFmtId="0" fontId="19" fillId="6" borderId="3" xfId="0" applyFont="1" applyFill="1" applyBorder="1"/>
    <xf numFmtId="0" fontId="19" fillId="6" borderId="5" xfId="0" applyFont="1" applyFill="1" applyBorder="1"/>
    <xf numFmtId="39" fontId="31" fillId="6" borderId="0" xfId="0" applyNumberFormat="1" applyFont="1" applyFill="1" applyBorder="1" applyAlignment="1" applyProtection="1">
      <alignment vertical="center" wrapText="1"/>
    </xf>
    <xf numFmtId="0" fontId="19" fillId="6" borderId="2" xfId="0" applyFont="1" applyFill="1" applyBorder="1"/>
    <xf numFmtId="0" fontId="34" fillId="6" borderId="6" xfId="0" applyFont="1" applyFill="1" applyBorder="1" applyAlignment="1">
      <alignment horizontal="center" vertical="center"/>
    </xf>
    <xf numFmtId="39" fontId="4" fillId="6" borderId="6" xfId="0" applyNumberFormat="1" applyFont="1" applyFill="1" applyBorder="1" applyAlignment="1" applyProtection="1">
      <alignment vertical="center"/>
    </xf>
    <xf numFmtId="0" fontId="42" fillId="6" borderId="8" xfId="0" applyFont="1" applyFill="1" applyBorder="1"/>
    <xf numFmtId="0" fontId="3" fillId="6" borderId="2" xfId="0" applyFont="1" applyFill="1" applyBorder="1" applyAlignment="1">
      <alignment horizontal="center" vertical="center"/>
    </xf>
    <xf numFmtId="0" fontId="3" fillId="6" borderId="0" xfId="0" applyFont="1" applyFill="1" applyBorder="1" applyAlignment="1">
      <alignment vertical="center"/>
    </xf>
    <xf numFmtId="0" fontId="38" fillId="6" borderId="0" xfId="0" applyFont="1" applyFill="1" applyBorder="1" applyAlignment="1">
      <alignment vertical="center"/>
    </xf>
    <xf numFmtId="0" fontId="38" fillId="6" borderId="2" xfId="0" applyFont="1" applyFill="1" applyBorder="1" applyAlignment="1">
      <alignment horizontal="center" vertical="center"/>
    </xf>
    <xf numFmtId="0" fontId="19" fillId="6" borderId="11" xfId="0" applyFont="1" applyFill="1" applyBorder="1"/>
    <xf numFmtId="164" fontId="34" fillId="6" borderId="0" xfId="0" applyNumberFormat="1" applyFont="1" applyFill="1" applyBorder="1" applyAlignment="1" applyProtection="1">
      <alignment horizontal="left" vertical="center"/>
    </xf>
    <xf numFmtId="164" fontId="31" fillId="6" borderId="0" xfId="0" applyNumberFormat="1" applyFont="1" applyFill="1" applyBorder="1" applyAlignment="1" applyProtection="1">
      <alignment horizontal="left" vertical="center"/>
    </xf>
    <xf numFmtId="0" fontId="3" fillId="6" borderId="3" xfId="0" applyFont="1" applyFill="1" applyBorder="1" applyAlignment="1">
      <alignment vertical="center"/>
    </xf>
    <xf numFmtId="0" fontId="3" fillId="6" borderId="4" xfId="0" applyFont="1" applyFill="1" applyBorder="1" applyAlignment="1">
      <alignment vertical="center"/>
    </xf>
    <xf numFmtId="0" fontId="31" fillId="6" borderId="2" xfId="0" applyFont="1" applyFill="1" applyBorder="1" applyAlignment="1">
      <alignment vertical="center"/>
    </xf>
    <xf numFmtId="0" fontId="31" fillId="6" borderId="8" xfId="0" applyFont="1" applyFill="1" applyBorder="1" applyAlignment="1">
      <alignment vertical="center"/>
    </xf>
    <xf numFmtId="0" fontId="31" fillId="6" borderId="6" xfId="0" applyFont="1" applyFill="1" applyBorder="1" applyAlignment="1">
      <alignment vertical="center"/>
    </xf>
    <xf numFmtId="0" fontId="31" fillId="6" borderId="4" xfId="0" applyFont="1" applyFill="1" applyBorder="1" applyAlignment="1">
      <alignment vertical="center"/>
    </xf>
    <xf numFmtId="0" fontId="42" fillId="6" borderId="20" xfId="0" applyFont="1" applyFill="1" applyBorder="1"/>
    <xf numFmtId="0" fontId="50" fillId="6" borderId="9" xfId="0" applyFont="1" applyFill="1" applyBorder="1" applyAlignment="1" applyProtection="1">
      <alignment horizontal="left" vertical="center" indent="1"/>
    </xf>
    <xf numFmtId="0" fontId="51" fillId="6" borderId="24" xfId="0" applyFont="1" applyFill="1" applyBorder="1" applyAlignment="1" applyProtection="1">
      <alignment vertical="center"/>
    </xf>
    <xf numFmtId="0" fontId="9" fillId="6" borderId="24" xfId="0" applyFont="1" applyFill="1" applyBorder="1" applyAlignment="1" applyProtection="1">
      <alignment vertical="center"/>
    </xf>
    <xf numFmtId="0" fontId="8" fillId="6" borderId="24" xfId="0" applyFont="1" applyFill="1" applyBorder="1" applyAlignment="1" applyProtection="1">
      <alignment horizontal="center" vertical="center"/>
    </xf>
    <xf numFmtId="0" fontId="9" fillId="6" borderId="24" xfId="0" applyFont="1" applyFill="1" applyBorder="1" applyAlignment="1" applyProtection="1">
      <alignment horizontal="left" vertical="center"/>
    </xf>
    <xf numFmtId="0" fontId="9" fillId="6" borderId="17" xfId="0" applyFont="1" applyFill="1" applyBorder="1" applyAlignment="1" applyProtection="1">
      <alignment horizontal="right" vertical="center" indent="1"/>
    </xf>
    <xf numFmtId="0" fontId="5" fillId="6" borderId="2" xfId="0" applyFont="1" applyFill="1" applyBorder="1" applyAlignment="1" applyProtection="1">
      <alignment horizontal="left" vertical="center" indent="1"/>
      <protection locked="0"/>
    </xf>
    <xf numFmtId="0" fontId="10" fillId="6" borderId="0" xfId="0" applyFont="1" applyFill="1" applyBorder="1" applyAlignment="1" applyProtection="1">
      <alignment horizontal="left" vertical="center"/>
      <protection locked="0"/>
    </xf>
    <xf numFmtId="166" fontId="12" fillId="6" borderId="1" xfId="0" applyNumberFormat="1" applyFont="1" applyFill="1" applyBorder="1" applyAlignment="1" applyProtection="1">
      <alignment horizontal="center" vertical="center"/>
      <protection locked="0"/>
    </xf>
    <xf numFmtId="0" fontId="10" fillId="6" borderId="1" xfId="0" applyFont="1" applyFill="1" applyBorder="1" applyAlignment="1" applyProtection="1">
      <alignment horizontal="center" vertical="center"/>
      <protection locked="0"/>
    </xf>
    <xf numFmtId="0" fontId="5" fillId="6" borderId="8" xfId="0" applyFont="1" applyFill="1" applyBorder="1" applyAlignment="1" applyProtection="1">
      <alignment horizontal="left" vertical="center" indent="1"/>
      <protection locked="0"/>
    </xf>
    <xf numFmtId="0" fontId="10" fillId="6" borderId="6" xfId="0" applyFont="1" applyFill="1" applyBorder="1" applyAlignment="1" applyProtection="1">
      <alignment horizontal="left" vertical="center"/>
      <protection locked="0"/>
    </xf>
    <xf numFmtId="0" fontId="10" fillId="6" borderId="20" xfId="0" applyNumberFormat="1" applyFont="1" applyFill="1" applyBorder="1" applyAlignment="1" applyProtection="1">
      <alignment horizontal="center" vertical="center"/>
      <protection locked="0"/>
    </xf>
    <xf numFmtId="0" fontId="9" fillId="6" borderId="20" xfId="0" applyFont="1" applyFill="1" applyBorder="1" applyAlignment="1" applyProtection="1">
      <alignment horizontal="center" vertical="top"/>
    </xf>
    <xf numFmtId="0" fontId="9" fillId="6" borderId="11" xfId="0" applyFont="1" applyFill="1" applyBorder="1" applyAlignment="1" applyProtection="1">
      <alignment horizontal="center" vertical="top" wrapText="1"/>
    </xf>
    <xf numFmtId="0" fontId="19" fillId="6" borderId="10" xfId="0" applyFont="1" applyFill="1" applyBorder="1" applyAlignment="1" applyProtection="1">
      <alignment horizontal="center" vertical="top" wrapText="1"/>
    </xf>
    <xf numFmtId="39" fontId="12" fillId="6" borderId="0" xfId="0" applyNumberFormat="1" applyFont="1" applyFill="1" applyBorder="1" applyAlignment="1" applyProtection="1">
      <alignment vertical="top"/>
    </xf>
    <xf numFmtId="2" fontId="12" fillId="6" borderId="4" xfId="0" applyNumberFormat="1" applyFont="1" applyFill="1" applyBorder="1" applyAlignment="1" applyProtection="1">
      <alignment horizontal="center" vertical="top"/>
    </xf>
    <xf numFmtId="173" fontId="9" fillId="6" borderId="4" xfId="0" applyNumberFormat="1" applyFont="1" applyFill="1" applyBorder="1" applyAlignment="1" applyProtection="1">
      <alignment horizontal="center" vertical="top"/>
    </xf>
    <xf numFmtId="173" fontId="12" fillId="6" borderId="4" xfId="0" applyNumberFormat="1" applyFont="1" applyFill="1" applyBorder="1" applyAlignment="1" applyProtection="1">
      <alignment horizontal="center" vertical="top"/>
    </xf>
    <xf numFmtId="174" fontId="12" fillId="6" borderId="5" xfId="1" applyNumberFormat="1" applyFont="1" applyFill="1" applyBorder="1" applyAlignment="1" applyProtection="1">
      <alignment horizontal="center" vertical="top"/>
    </xf>
    <xf numFmtId="9" fontId="12" fillId="6" borderId="3" xfId="3" applyFont="1" applyFill="1" applyBorder="1" applyAlignment="1" applyProtection="1">
      <alignment horizontal="center" vertical="top"/>
    </xf>
    <xf numFmtId="9" fontId="12" fillId="6" borderId="4" xfId="0" applyNumberFormat="1" applyFont="1" applyFill="1" applyBorder="1" applyAlignment="1" applyProtection="1">
      <alignment horizontal="center" vertical="top"/>
    </xf>
    <xf numFmtId="173" fontId="12" fillId="6" borderId="5" xfId="0" applyNumberFormat="1" applyFont="1" applyFill="1" applyBorder="1" applyAlignment="1" applyProtection="1">
      <alignment horizontal="center" vertical="top"/>
    </xf>
    <xf numFmtId="39" fontId="12" fillId="6" borderId="2" xfId="0" applyNumberFormat="1" applyFont="1" applyFill="1" applyBorder="1" applyAlignment="1" applyProtection="1">
      <alignment vertical="top"/>
    </xf>
    <xf numFmtId="39" fontId="9" fillId="6" borderId="2" xfId="0" applyNumberFormat="1" applyFont="1" applyFill="1" applyBorder="1" applyAlignment="1" applyProtection="1">
      <alignment horizontal="right" vertical="top"/>
    </xf>
    <xf numFmtId="39" fontId="9" fillId="6" borderId="0" xfId="0" applyNumberFormat="1" applyFont="1" applyFill="1" applyBorder="1" applyAlignment="1" applyProtection="1">
      <alignment vertical="top"/>
    </xf>
    <xf numFmtId="164" fontId="9" fillId="6" borderId="2" xfId="0" applyNumberFormat="1" applyFont="1" applyFill="1" applyBorder="1" applyAlignment="1" applyProtection="1">
      <alignment vertical="top"/>
    </xf>
    <xf numFmtId="0" fontId="9" fillId="6" borderId="0" xfId="0" applyFont="1" applyFill="1" applyBorder="1" applyAlignment="1" applyProtection="1">
      <alignment vertical="top"/>
    </xf>
    <xf numFmtId="0" fontId="9" fillId="6" borderId="0" xfId="0" applyFont="1" applyFill="1" applyBorder="1" applyAlignment="1" applyProtection="1">
      <alignment horizontal="left" vertical="top"/>
    </xf>
    <xf numFmtId="0" fontId="12" fillId="6" borderId="0" xfId="0" applyFont="1" applyFill="1" applyBorder="1" applyAlignment="1" applyProtection="1">
      <alignment vertical="top"/>
    </xf>
    <xf numFmtId="0" fontId="9" fillId="6" borderId="0" xfId="0" applyFont="1" applyFill="1" applyBorder="1" applyAlignment="1" applyProtection="1">
      <alignment vertical="top" wrapText="1"/>
    </xf>
    <xf numFmtId="164" fontId="12" fillId="6" borderId="2" xfId="0" applyNumberFormat="1" applyFont="1" applyFill="1" applyBorder="1" applyAlignment="1" applyProtection="1">
      <alignment vertical="top"/>
    </xf>
    <xf numFmtId="0" fontId="12" fillId="6" borderId="0" xfId="0" applyFont="1" applyFill="1" applyBorder="1" applyAlignment="1" applyProtection="1">
      <alignment horizontal="left" vertical="top"/>
    </xf>
    <xf numFmtId="39" fontId="9" fillId="6" borderId="2" xfId="0" applyNumberFormat="1" applyFont="1" applyFill="1" applyBorder="1" applyAlignment="1" applyProtection="1">
      <alignment vertical="top"/>
    </xf>
    <xf numFmtId="39" fontId="9" fillId="6" borderId="1" xfId="0" applyNumberFormat="1" applyFont="1" applyFill="1" applyBorder="1" applyAlignment="1" applyProtection="1">
      <alignment vertical="top"/>
    </xf>
    <xf numFmtId="39" fontId="12" fillId="6" borderId="3" xfId="0" applyNumberFormat="1" applyFont="1" applyFill="1" applyBorder="1" applyAlignment="1" applyProtection="1">
      <alignment vertical="top"/>
    </xf>
    <xf numFmtId="39" fontId="9" fillId="6" borderId="12" xfId="0" applyNumberFormat="1" applyFont="1" applyFill="1" applyBorder="1" applyAlignment="1" applyProtection="1">
      <alignment vertical="top"/>
    </xf>
    <xf numFmtId="39" fontId="12" fillId="6" borderId="2" xfId="0" applyNumberFormat="1" applyFont="1" applyFill="1" applyBorder="1" applyAlignment="1" applyProtection="1">
      <alignment horizontal="left" vertical="top"/>
    </xf>
    <xf numFmtId="39" fontId="12" fillId="6" borderId="0" xfId="0" applyNumberFormat="1" applyFont="1" applyFill="1" applyBorder="1" applyAlignment="1" applyProtection="1">
      <alignment horizontal="left" vertical="top"/>
    </xf>
    <xf numFmtId="39" fontId="12" fillId="6" borderId="3" xfId="0" applyNumberFormat="1" applyFont="1" applyFill="1" applyBorder="1" applyAlignment="1" applyProtection="1">
      <alignment vertical="center"/>
    </xf>
    <xf numFmtId="0" fontId="18" fillId="6" borderId="12" xfId="0" applyFont="1" applyFill="1" applyBorder="1" applyAlignment="1" applyProtection="1">
      <alignment vertical="center"/>
    </xf>
    <xf numFmtId="39" fontId="9" fillId="6" borderId="2" xfId="0" applyNumberFormat="1" applyFont="1" applyFill="1" applyBorder="1" applyAlignment="1" applyProtection="1">
      <alignment vertical="center"/>
    </xf>
    <xf numFmtId="0" fontId="17" fillId="6" borderId="0" xfId="0" applyFont="1" applyFill="1" applyBorder="1" applyAlignment="1" applyProtection="1">
      <alignment vertical="center"/>
    </xf>
    <xf numFmtId="0" fontId="9" fillId="6" borderId="0" xfId="0" applyFont="1" applyFill="1" applyBorder="1" applyAlignment="1" applyProtection="1">
      <alignment vertical="center"/>
    </xf>
    <xf numFmtId="39" fontId="9" fillId="6" borderId="8" xfId="0" applyNumberFormat="1" applyFont="1" applyFill="1" applyBorder="1" applyAlignment="1" applyProtection="1">
      <alignment vertical="center"/>
    </xf>
    <xf numFmtId="0" fontId="9" fillId="6" borderId="6" xfId="0" applyFont="1" applyFill="1" applyBorder="1" applyAlignment="1" applyProtection="1">
      <alignment vertical="center"/>
    </xf>
    <xf numFmtId="173" fontId="9" fillId="6" borderId="3" xfId="0" applyNumberFormat="1" applyFont="1" applyFill="1" applyBorder="1" applyAlignment="1" applyProtection="1">
      <alignment horizontal="center" vertical="top"/>
    </xf>
    <xf numFmtId="173" fontId="12" fillId="6" borderId="3" xfId="0" applyNumberFormat="1" applyFont="1" applyFill="1" applyBorder="1" applyAlignment="1" applyProtection="1">
      <alignment horizontal="center" vertical="top"/>
    </xf>
    <xf numFmtId="173" fontId="12" fillId="6" borderId="12" xfId="0" applyNumberFormat="1" applyFont="1" applyFill="1" applyBorder="1" applyAlignment="1" applyProtection="1">
      <alignment horizontal="center" vertical="top"/>
    </xf>
    <xf numFmtId="173" fontId="12" fillId="6" borderId="20" xfId="0" applyNumberFormat="1" applyFont="1" applyFill="1" applyBorder="1" applyAlignment="1" applyProtection="1">
      <alignment horizontal="center" vertical="top"/>
    </xf>
    <xf numFmtId="10" fontId="3" fillId="6" borderId="0" xfId="1" applyNumberFormat="1" applyFont="1" applyFill="1" applyBorder="1" applyAlignment="1" applyProtection="1">
      <alignment horizontal="center" vertical="top"/>
    </xf>
    <xf numFmtId="0" fontId="3" fillId="6" borderId="0" xfId="0" applyFont="1" applyFill="1" applyBorder="1" applyAlignment="1" applyProtection="1">
      <alignment horizontal="center" vertical="center"/>
    </xf>
    <xf numFmtId="0" fontId="3" fillId="6" borderId="6" xfId="0" applyFont="1" applyFill="1" applyBorder="1" applyAlignment="1" applyProtection="1">
      <alignment horizontal="center" vertical="center"/>
    </xf>
    <xf numFmtId="2" fontId="29" fillId="6" borderId="17" xfId="0" applyNumberFormat="1" applyFont="1" applyFill="1" applyBorder="1" applyAlignment="1" applyProtection="1">
      <alignment horizontal="center" vertical="top"/>
    </xf>
    <xf numFmtId="173" fontId="9" fillId="6" borderId="5" xfId="0" applyNumberFormat="1" applyFont="1" applyFill="1" applyBorder="1" applyAlignment="1" applyProtection="1">
      <alignment horizontal="center" vertical="top"/>
    </xf>
    <xf numFmtId="173" fontId="9" fillId="6" borderId="9" xfId="0" applyNumberFormat="1" applyFont="1" applyFill="1" applyBorder="1" applyAlignment="1" applyProtection="1">
      <alignment horizontal="center" vertical="top"/>
    </xf>
    <xf numFmtId="174" fontId="12" fillId="6" borderId="4" xfId="1" applyNumberFormat="1" applyFont="1" applyFill="1" applyBorder="1" applyAlignment="1" applyProtection="1">
      <alignment horizontal="center" vertical="top"/>
    </xf>
    <xf numFmtId="9" fontId="9" fillId="6" borderId="4" xfId="3" applyFont="1" applyFill="1" applyBorder="1" applyAlignment="1" applyProtection="1">
      <alignment horizontal="center" vertical="top"/>
    </xf>
    <xf numFmtId="9" fontId="10" fillId="6" borderId="9" xfId="0" applyNumberFormat="1" applyFont="1" applyFill="1" applyBorder="1" applyAlignment="1" applyProtection="1">
      <alignment horizontal="center" vertical="top"/>
    </xf>
    <xf numFmtId="173" fontId="9" fillId="6" borderId="24" xfId="0" applyNumberFormat="1" applyFont="1" applyFill="1" applyBorder="1" applyAlignment="1" applyProtection="1">
      <alignment horizontal="center" vertical="top"/>
    </xf>
    <xf numFmtId="173" fontId="9" fillId="6" borderId="17" xfId="0" applyNumberFormat="1" applyFont="1" applyFill="1" applyBorder="1" applyAlignment="1" applyProtection="1">
      <alignment horizontal="center" vertical="top"/>
    </xf>
    <xf numFmtId="2" fontId="29" fillId="6" borderId="3" xfId="0" applyNumberFormat="1" applyFont="1" applyFill="1" applyBorder="1" applyAlignment="1" applyProtection="1">
      <alignment horizontal="center" vertical="top"/>
    </xf>
    <xf numFmtId="173" fontId="9" fillId="6" borderId="7" xfId="0" applyNumberFormat="1" applyFont="1" applyFill="1" applyBorder="1" applyAlignment="1" applyProtection="1">
      <alignment horizontal="center" vertical="top"/>
    </xf>
    <xf numFmtId="173" fontId="9" fillId="6" borderId="12" xfId="0" applyNumberFormat="1" applyFont="1" applyFill="1" applyBorder="1" applyAlignment="1" applyProtection="1">
      <alignment horizontal="center" vertical="top"/>
    </xf>
    <xf numFmtId="9" fontId="12" fillId="6" borderId="2" xfId="0" applyNumberFormat="1" applyFont="1" applyFill="1" applyBorder="1" applyAlignment="1" applyProtection="1">
      <alignment horizontal="center" vertical="top"/>
    </xf>
    <xf numFmtId="173" fontId="9" fillId="6" borderId="0" xfId="0" applyNumberFormat="1" applyFont="1" applyFill="1" applyBorder="1" applyAlignment="1" applyProtection="1">
      <alignment horizontal="center" vertical="top"/>
    </xf>
    <xf numFmtId="173" fontId="9" fillId="6" borderId="1" xfId="0" applyNumberFormat="1" applyFont="1" applyFill="1" applyBorder="1" applyAlignment="1" applyProtection="1">
      <alignment horizontal="center" vertical="top"/>
    </xf>
    <xf numFmtId="2" fontId="41" fillId="6" borderId="0" xfId="0" applyNumberFormat="1" applyFont="1" applyFill="1" applyBorder="1" applyAlignment="1" applyProtection="1">
      <alignment horizontal="center" vertical="top"/>
    </xf>
    <xf numFmtId="3" fontId="11" fillId="6" borderId="0" xfId="0" applyNumberFormat="1" applyFont="1" applyFill="1" applyBorder="1" applyAlignment="1" applyProtection="1">
      <alignment horizontal="center" vertical="top"/>
    </xf>
    <xf numFmtId="174" fontId="12" fillId="6" borderId="1" xfId="1" applyNumberFormat="1" applyFont="1" applyFill="1" applyBorder="1" applyAlignment="1" applyProtection="1">
      <alignment horizontal="center" vertical="top"/>
    </xf>
    <xf numFmtId="9" fontId="12" fillId="6" borderId="10" xfId="3" applyFont="1" applyFill="1" applyBorder="1" applyAlignment="1" applyProtection="1">
      <alignment horizontal="center" vertical="top"/>
    </xf>
    <xf numFmtId="9" fontId="12" fillId="6" borderId="10" xfId="0" applyNumberFormat="1" applyFont="1" applyFill="1" applyBorder="1" applyAlignment="1" applyProtection="1">
      <alignment horizontal="center" vertical="top"/>
    </xf>
    <xf numFmtId="173" fontId="12" fillId="6" borderId="10" xfId="0" applyNumberFormat="1" applyFont="1" applyFill="1" applyBorder="1" applyAlignment="1" applyProtection="1">
      <alignment horizontal="center" vertical="top"/>
    </xf>
    <xf numFmtId="9" fontId="12" fillId="6" borderId="4" xfId="3" applyFont="1" applyFill="1" applyBorder="1" applyAlignment="1" applyProtection="1">
      <alignment horizontal="center" vertical="top"/>
    </xf>
    <xf numFmtId="174" fontId="12" fillId="6" borderId="11" xfId="1" applyNumberFormat="1" applyFont="1" applyFill="1" applyBorder="1" applyAlignment="1" applyProtection="1">
      <alignment horizontal="center" vertical="top"/>
    </xf>
    <xf numFmtId="9" fontId="12" fillId="6" borderId="11" xfId="3" applyFont="1" applyFill="1" applyBorder="1" applyAlignment="1" applyProtection="1">
      <alignment horizontal="center" vertical="top"/>
    </xf>
    <xf numFmtId="9" fontId="12" fillId="6" borderId="11" xfId="0" applyNumberFormat="1" applyFont="1" applyFill="1" applyBorder="1" applyAlignment="1" applyProtection="1">
      <alignment horizontal="center" vertical="top"/>
    </xf>
    <xf numFmtId="0" fontId="11" fillId="6" borderId="0" xfId="0" applyFont="1" applyFill="1" applyBorder="1" applyAlignment="1" applyProtection="1">
      <alignment vertical="top"/>
    </xf>
    <xf numFmtId="9" fontId="11" fillId="6" borderId="0" xfId="3" applyFont="1" applyFill="1" applyBorder="1" applyAlignment="1" applyProtection="1">
      <alignment horizontal="center" vertical="top"/>
    </xf>
    <xf numFmtId="9" fontId="11" fillId="6" borderId="0" xfId="0" applyNumberFormat="1" applyFont="1" applyFill="1" applyBorder="1" applyAlignment="1" applyProtection="1">
      <alignment horizontal="center" vertical="top"/>
    </xf>
    <xf numFmtId="3" fontId="11" fillId="6" borderId="1" xfId="0" applyNumberFormat="1" applyFont="1" applyFill="1" applyBorder="1" applyAlignment="1" applyProtection="1">
      <alignment horizontal="center" vertical="top"/>
    </xf>
    <xf numFmtId="165" fontId="9" fillId="6" borderId="0" xfId="1" applyNumberFormat="1" applyFont="1" applyFill="1" applyBorder="1" applyAlignment="1" applyProtection="1">
      <alignment horizontal="left" vertical="center"/>
    </xf>
    <xf numFmtId="174" fontId="9" fillId="6" borderId="1" xfId="1" applyNumberFormat="1" applyFont="1" applyFill="1" applyBorder="1" applyAlignment="1" applyProtection="1">
      <alignment horizontal="center" vertical="center"/>
    </xf>
    <xf numFmtId="165" fontId="9" fillId="6" borderId="6" xfId="1" applyNumberFormat="1" applyFont="1" applyFill="1" applyBorder="1" applyAlignment="1" applyProtection="1">
      <alignment horizontal="left" vertical="center"/>
    </xf>
    <xf numFmtId="174" fontId="9" fillId="6" borderId="20" xfId="1" applyNumberFormat="1" applyFont="1" applyFill="1" applyBorder="1" applyAlignment="1" applyProtection="1">
      <alignment horizontal="center" vertical="center"/>
    </xf>
    <xf numFmtId="174" fontId="9" fillId="6" borderId="5" xfId="1" applyNumberFormat="1" applyFont="1" applyFill="1" applyBorder="1" applyAlignment="1" applyProtection="1">
      <alignment horizontal="center" vertical="top"/>
    </xf>
    <xf numFmtId="9" fontId="9" fillId="6" borderId="2" xfId="3" applyFont="1" applyFill="1" applyBorder="1" applyAlignment="1" applyProtection="1">
      <alignment horizontal="center" vertical="top"/>
    </xf>
    <xf numFmtId="9" fontId="9" fillId="6" borderId="2" xfId="0" applyNumberFormat="1" applyFont="1" applyFill="1" applyBorder="1" applyAlignment="1" applyProtection="1">
      <alignment horizontal="center" vertical="top"/>
    </xf>
    <xf numFmtId="174" fontId="9" fillId="6" borderId="10" xfId="1" applyNumberFormat="1" applyFont="1" applyFill="1" applyBorder="1" applyAlignment="1" applyProtection="1">
      <alignment horizontal="center" vertical="top"/>
    </xf>
    <xf numFmtId="174" fontId="9" fillId="6" borderId="11" xfId="1" applyNumberFormat="1" applyFont="1" applyFill="1" applyBorder="1" applyAlignment="1" applyProtection="1">
      <alignment horizontal="center" vertical="top"/>
    </xf>
    <xf numFmtId="174" fontId="12" fillId="6" borderId="10" xfId="1" applyNumberFormat="1" applyFont="1" applyFill="1" applyBorder="1" applyAlignment="1" applyProtection="1">
      <alignment horizontal="center" vertical="top"/>
    </xf>
    <xf numFmtId="174" fontId="9" fillId="6" borderId="4" xfId="1" applyNumberFormat="1" applyFont="1" applyFill="1" applyBorder="1" applyAlignment="1" applyProtection="1">
      <alignment horizontal="center" vertical="top"/>
    </xf>
    <xf numFmtId="9" fontId="9" fillId="6" borderId="0" xfId="3" applyFont="1" applyFill="1" applyBorder="1" applyAlignment="1" applyProtection="1">
      <alignment horizontal="center" vertical="top"/>
    </xf>
    <xf numFmtId="9" fontId="9" fillId="6" borderId="5" xfId="3" applyFont="1" applyFill="1" applyBorder="1" applyAlignment="1" applyProtection="1">
      <alignment horizontal="center" vertical="top"/>
    </xf>
    <xf numFmtId="9" fontId="9" fillId="6" borderId="0" xfId="0" applyNumberFormat="1" applyFont="1" applyFill="1" applyBorder="1" applyAlignment="1" applyProtection="1">
      <alignment horizontal="center" vertical="top"/>
    </xf>
    <xf numFmtId="9" fontId="9" fillId="6" borderId="10" xfId="3" applyFont="1" applyFill="1" applyBorder="1" applyAlignment="1" applyProtection="1">
      <alignment horizontal="center" vertical="top"/>
    </xf>
    <xf numFmtId="174" fontId="12" fillId="6" borderId="8" xfId="1" applyNumberFormat="1" applyFont="1" applyFill="1" applyBorder="1" applyAlignment="1" applyProtection="1">
      <alignment horizontal="center" vertical="top"/>
    </xf>
    <xf numFmtId="174" fontId="9" fillId="6" borderId="9" xfId="1" applyNumberFormat="1" applyFont="1" applyFill="1" applyBorder="1" applyAlignment="1" applyProtection="1">
      <alignment horizontal="center" vertical="top"/>
    </xf>
    <xf numFmtId="174" fontId="9" fillId="6" borderId="8" xfId="1" applyNumberFormat="1" applyFont="1" applyFill="1" applyBorder="1" applyAlignment="1" applyProtection="1">
      <alignment horizontal="center" vertical="top"/>
    </xf>
    <xf numFmtId="174" fontId="12" fillId="6" borderId="2" xfId="1" applyNumberFormat="1" applyFont="1" applyFill="1" applyBorder="1" applyAlignment="1" applyProtection="1">
      <alignment horizontal="center" vertical="top"/>
    </xf>
    <xf numFmtId="174" fontId="9" fillId="6" borderId="5" xfId="0" applyNumberFormat="1" applyFont="1" applyFill="1" applyBorder="1" applyAlignment="1" applyProtection="1">
      <alignment horizontal="center" vertical="top"/>
    </xf>
    <xf numFmtId="0" fontId="41" fillId="6" borderId="0" xfId="0" applyFont="1" applyFill="1" applyBorder="1" applyAlignment="1" applyProtection="1">
      <alignment vertical="center"/>
    </xf>
    <xf numFmtId="0" fontId="56" fillId="6" borderId="0" xfId="0" applyFont="1" applyFill="1" applyBorder="1" applyAlignment="1" applyProtection="1">
      <alignment horizontal="right" vertical="center"/>
    </xf>
    <xf numFmtId="0" fontId="29" fillId="6" borderId="0" xfId="0" applyFont="1" applyFill="1" applyBorder="1" applyAlignment="1" applyProtection="1">
      <alignment horizontal="right" vertical="center"/>
    </xf>
    <xf numFmtId="0" fontId="57" fillId="6" borderId="0" xfId="0" applyFont="1" applyFill="1" applyBorder="1" applyAlignment="1" applyProtection="1">
      <alignment vertical="top"/>
    </xf>
    <xf numFmtId="0" fontId="41" fillId="6" borderId="0" xfId="0" applyFont="1" applyFill="1" applyBorder="1" applyAlignment="1" applyProtection="1">
      <alignment vertical="top"/>
    </xf>
    <xf numFmtId="0" fontId="58" fillId="6" borderId="0" xfId="0" applyFont="1" applyFill="1" applyBorder="1" applyAlignment="1" applyProtection="1">
      <alignment vertical="top"/>
    </xf>
    <xf numFmtId="2" fontId="29" fillId="6" borderId="10" xfId="0" applyNumberFormat="1" applyFont="1" applyFill="1" applyBorder="1" applyAlignment="1" applyProtection="1">
      <alignment horizontal="center" vertical="top"/>
    </xf>
    <xf numFmtId="2" fontId="29" fillId="6" borderId="5" xfId="0" applyNumberFormat="1" applyFont="1" applyFill="1" applyBorder="1" applyAlignment="1" applyProtection="1">
      <alignment horizontal="center" vertical="top"/>
    </xf>
    <xf numFmtId="2" fontId="29" fillId="6" borderId="4" xfId="0" applyNumberFormat="1" applyFont="1" applyFill="1" applyBorder="1" applyAlignment="1" applyProtection="1">
      <alignment horizontal="center" vertical="top"/>
    </xf>
    <xf numFmtId="1" fontId="12" fillId="6" borderId="11" xfId="0" applyNumberFormat="1" applyFont="1" applyFill="1" applyBorder="1" applyAlignment="1" applyProtection="1">
      <alignment horizontal="center" vertical="top"/>
    </xf>
    <xf numFmtId="0" fontId="10" fillId="6" borderId="24" xfId="0" applyFont="1" applyFill="1" applyBorder="1" applyAlignment="1" applyProtection="1">
      <alignment vertical="center"/>
    </xf>
    <xf numFmtId="0" fontId="50" fillId="6" borderId="24" xfId="0" applyFont="1" applyFill="1" applyBorder="1" applyAlignment="1" applyProtection="1">
      <alignment vertical="center"/>
    </xf>
    <xf numFmtId="0" fontId="13" fillId="6" borderId="24" xfId="0" applyFont="1" applyFill="1" applyBorder="1" applyAlignment="1" applyProtection="1">
      <alignment vertical="center"/>
    </xf>
    <xf numFmtId="0" fontId="9" fillId="6" borderId="24" xfId="0" applyFont="1" applyFill="1" applyBorder="1" applyAlignment="1" applyProtection="1">
      <alignment horizontal="right" vertical="center" indent="1"/>
    </xf>
    <xf numFmtId="0" fontId="54" fillId="6" borderId="2" xfId="0" applyFont="1" applyFill="1" applyBorder="1" applyAlignment="1" applyProtection="1">
      <alignment horizontal="left" vertical="center" indent="1"/>
    </xf>
    <xf numFmtId="0" fontId="10" fillId="6" borderId="0" xfId="0" applyFont="1" applyFill="1" applyBorder="1" applyAlignment="1" applyProtection="1">
      <alignment vertical="center"/>
    </xf>
    <xf numFmtId="49" fontId="5" fillId="6" borderId="0" xfId="0" applyNumberFormat="1" applyFont="1" applyFill="1" applyBorder="1" applyAlignment="1" applyProtection="1">
      <alignment horizontal="left" vertical="center"/>
    </xf>
    <xf numFmtId="49" fontId="10" fillId="6" borderId="0" xfId="0" applyNumberFormat="1" applyFont="1" applyFill="1" applyBorder="1" applyAlignment="1" applyProtection="1">
      <alignment horizontal="left" vertical="center"/>
    </xf>
    <xf numFmtId="166" fontId="12" fillId="6" borderId="0" xfId="0" applyNumberFormat="1" applyFont="1" applyFill="1" applyBorder="1" applyAlignment="1" applyProtection="1">
      <alignment horizontal="center" vertical="center"/>
    </xf>
    <xf numFmtId="0" fontId="54" fillId="6" borderId="0" xfId="0" applyFont="1" applyFill="1" applyBorder="1" applyAlignment="1" applyProtection="1">
      <alignment horizontal="left" vertical="center"/>
    </xf>
    <xf numFmtId="0" fontId="10" fillId="6" borderId="0" xfId="0" applyFont="1" applyFill="1" applyBorder="1" applyAlignment="1" applyProtection="1">
      <alignment horizontal="center" vertical="center"/>
    </xf>
    <xf numFmtId="3" fontId="5" fillId="6" borderId="8" xfId="0" applyNumberFormat="1" applyFont="1" applyFill="1" applyBorder="1" applyAlignment="1" applyProtection="1">
      <alignment horizontal="left" vertical="center" indent="1"/>
    </xf>
    <xf numFmtId="164" fontId="10" fillId="6" borderId="6" xfId="0" applyNumberFormat="1" applyFont="1" applyFill="1" applyBorder="1" applyAlignment="1" applyProtection="1">
      <alignment horizontal="right" vertical="center" wrapText="1"/>
    </xf>
    <xf numFmtId="3" fontId="5" fillId="6" borderId="6" xfId="0" applyNumberFormat="1" applyFont="1" applyFill="1" applyBorder="1" applyAlignment="1" applyProtection="1">
      <alignment horizontal="left" vertical="center"/>
    </xf>
    <xf numFmtId="0" fontId="10" fillId="6" borderId="6" xfId="0" applyFont="1" applyFill="1" applyBorder="1" applyAlignment="1" applyProtection="1">
      <alignment vertical="center"/>
    </xf>
    <xf numFmtId="0" fontId="10" fillId="6" borderId="6" xfId="0" applyNumberFormat="1" applyFont="1" applyFill="1" applyBorder="1" applyAlignment="1" applyProtection="1">
      <alignment horizontal="center" vertical="center"/>
    </xf>
    <xf numFmtId="0" fontId="12" fillId="6" borderId="11" xfId="0" applyFont="1" applyFill="1" applyBorder="1" applyAlignment="1" applyProtection="1">
      <alignment vertical="center"/>
    </xf>
    <xf numFmtId="0" fontId="10" fillId="6" borderId="8" xfId="0" applyFont="1" applyFill="1" applyBorder="1" applyAlignment="1" applyProtection="1">
      <alignment vertical="center"/>
    </xf>
    <xf numFmtId="0" fontId="10" fillId="6" borderId="11" xfId="0" applyFont="1" applyFill="1" applyBorder="1" applyAlignment="1" applyProtection="1">
      <alignment horizontal="center" vertical="center" wrapText="1"/>
    </xf>
    <xf numFmtId="0" fontId="10" fillId="6" borderId="20" xfId="0" applyFont="1" applyFill="1" applyBorder="1" applyAlignment="1" applyProtection="1">
      <alignment horizontal="center" vertical="center" wrapText="1"/>
    </xf>
    <xf numFmtId="173" fontId="10" fillId="6" borderId="4" xfId="1" applyNumberFormat="1" applyFont="1" applyFill="1" applyBorder="1" applyAlignment="1" applyProtection="1">
      <alignment horizontal="right" vertical="center"/>
    </xf>
    <xf numFmtId="173" fontId="10" fillId="6" borderId="4" xfId="1" applyNumberFormat="1" applyFont="1" applyFill="1" applyBorder="1" applyAlignment="1" applyProtection="1">
      <alignment vertical="center"/>
    </xf>
    <xf numFmtId="0" fontId="10" fillId="6" borderId="3" xfId="0" applyFont="1" applyFill="1" applyBorder="1" applyAlignment="1" applyProtection="1">
      <alignment vertical="center"/>
    </xf>
    <xf numFmtId="0" fontId="10" fillId="6" borderId="12" xfId="0" applyFont="1" applyFill="1" applyBorder="1" applyAlignment="1" applyProtection="1">
      <alignment vertical="center"/>
    </xf>
    <xf numFmtId="173" fontId="10" fillId="6" borderId="5" xfId="1" applyNumberFormat="1" applyFont="1" applyFill="1" applyBorder="1" applyAlignment="1" applyProtection="1">
      <alignment horizontal="right" vertical="center"/>
    </xf>
    <xf numFmtId="0" fontId="10" fillId="6" borderId="3" xfId="0" applyFont="1" applyFill="1" applyBorder="1" applyAlignment="1" applyProtection="1">
      <alignment horizontal="left" vertical="center" indent="1"/>
    </xf>
    <xf numFmtId="0" fontId="10" fillId="6" borderId="7" xfId="0" applyFont="1" applyFill="1" applyBorder="1" applyAlignment="1" applyProtection="1">
      <alignment horizontal="center" vertical="center"/>
    </xf>
    <xf numFmtId="0" fontId="10" fillId="6" borderId="7" xfId="0" applyFont="1" applyFill="1" applyBorder="1" applyAlignment="1" applyProtection="1">
      <alignment horizontal="center" vertical="center" wrapText="1"/>
    </xf>
    <xf numFmtId="169" fontId="10" fillId="6" borderId="1" xfId="3" applyNumberFormat="1" applyFont="1" applyFill="1" applyBorder="1" applyAlignment="1" applyProtection="1">
      <alignment vertical="center"/>
    </xf>
    <xf numFmtId="39" fontId="12" fillId="6" borderId="3" xfId="0" applyNumberFormat="1" applyFont="1" applyFill="1" applyBorder="1" applyAlignment="1" applyProtection="1">
      <alignment horizontal="left" vertical="center"/>
    </xf>
    <xf numFmtId="0" fontId="10" fillId="6" borderId="7" xfId="0" applyFont="1" applyFill="1" applyBorder="1" applyAlignment="1" applyProtection="1">
      <alignment vertical="center"/>
    </xf>
    <xf numFmtId="169" fontId="10" fillId="6" borderId="12" xfId="0" applyNumberFormat="1" applyFont="1" applyFill="1" applyBorder="1" applyAlignment="1" applyProtection="1">
      <alignment horizontal="right" vertical="center"/>
    </xf>
    <xf numFmtId="0" fontId="13" fillId="6" borderId="1" xfId="0" applyFont="1" applyFill="1" applyBorder="1" applyAlignment="1" applyProtection="1">
      <alignment vertical="center"/>
    </xf>
    <xf numFmtId="0" fontId="12" fillId="6" borderId="4" xfId="0" applyFont="1" applyFill="1" applyBorder="1" applyAlignment="1" applyProtection="1">
      <alignment vertical="center"/>
    </xf>
    <xf numFmtId="0" fontId="10" fillId="6" borderId="4" xfId="0" applyFont="1" applyFill="1" applyBorder="1" applyAlignment="1" applyProtection="1">
      <alignment horizontal="center" vertical="center" wrapText="1"/>
    </xf>
    <xf numFmtId="0" fontId="10" fillId="6" borderId="4" xfId="0" applyFont="1" applyFill="1" applyBorder="1" applyAlignment="1" applyProtection="1">
      <alignment vertical="center"/>
    </xf>
    <xf numFmtId="173" fontId="10" fillId="6" borderId="4" xfId="0" applyNumberFormat="1" applyFont="1" applyFill="1" applyBorder="1" applyAlignment="1" applyProtection="1">
      <alignment vertical="center"/>
    </xf>
    <xf numFmtId="173" fontId="12" fillId="6" borderId="4" xfId="0" applyNumberFormat="1" applyFont="1" applyFill="1" applyBorder="1" applyAlignment="1" applyProtection="1">
      <alignment vertical="center"/>
    </xf>
    <xf numFmtId="0" fontId="10" fillId="6" borderId="4" xfId="0" applyFont="1" applyFill="1" applyBorder="1" applyAlignment="1" applyProtection="1">
      <alignment horizontal="center" vertical="center"/>
    </xf>
    <xf numFmtId="173" fontId="12" fillId="6" borderId="17" xfId="1" applyNumberFormat="1" applyFont="1" applyFill="1" applyBorder="1" applyAlignment="1" applyProtection="1">
      <alignment horizontal="right" vertical="center"/>
    </xf>
    <xf numFmtId="173" fontId="12" fillId="6" borderId="5" xfId="1" applyNumberFormat="1" applyFont="1" applyFill="1" applyBorder="1" applyAlignment="1" applyProtection="1">
      <alignment horizontal="right" vertical="center"/>
    </xf>
    <xf numFmtId="168" fontId="10" fillId="6" borderId="12" xfId="0" applyNumberFormat="1" applyFont="1" applyFill="1" applyBorder="1" applyAlignment="1" applyProtection="1">
      <alignment horizontal="center" vertical="center"/>
    </xf>
    <xf numFmtId="168" fontId="10" fillId="6" borderId="4" xfId="0" applyNumberFormat="1" applyFont="1" applyFill="1" applyBorder="1" applyAlignment="1" applyProtection="1">
      <alignment horizontal="center" vertical="center"/>
    </xf>
    <xf numFmtId="173" fontId="12" fillId="6" borderId="4" xfId="1" applyNumberFormat="1" applyFont="1" applyFill="1" applyBorder="1" applyAlignment="1" applyProtection="1">
      <alignment horizontal="right" vertical="center"/>
    </xf>
    <xf numFmtId="0" fontId="50" fillId="6" borderId="9" xfId="0" applyFont="1" applyFill="1" applyBorder="1" applyAlignment="1" applyProtection="1">
      <alignment horizontal="left" vertical="center" indent="1"/>
      <protection locked="0"/>
    </xf>
    <xf numFmtId="0" fontId="51" fillId="6" borderId="24" xfId="0" applyFont="1" applyFill="1" applyBorder="1" applyAlignment="1" applyProtection="1">
      <alignment vertical="center"/>
      <protection locked="0"/>
    </xf>
    <xf numFmtId="0" fontId="9" fillId="6" borderId="24" xfId="0" applyFont="1" applyFill="1" applyBorder="1" applyAlignment="1" applyProtection="1">
      <alignment vertical="center"/>
      <protection locked="0"/>
    </xf>
    <xf numFmtId="0" fontId="8" fillId="6" borderId="24" xfId="0" applyFont="1" applyFill="1" applyBorder="1" applyAlignment="1" applyProtection="1">
      <alignment horizontal="center" vertical="center"/>
      <protection locked="0"/>
    </xf>
    <xf numFmtId="0" fontId="9" fillId="6" borderId="24" xfId="0" applyFont="1" applyFill="1" applyBorder="1" applyAlignment="1" applyProtection="1">
      <alignment horizontal="left" vertical="center"/>
      <protection locked="0"/>
    </xf>
    <xf numFmtId="0" fontId="9" fillId="6" borderId="17" xfId="0" applyFont="1" applyFill="1" applyBorder="1" applyAlignment="1" applyProtection="1">
      <alignment horizontal="right" vertical="center" indent="1"/>
      <protection locked="0"/>
    </xf>
    <xf numFmtId="39" fontId="12" fillId="6" borderId="2" xfId="0" applyNumberFormat="1" applyFont="1" applyFill="1" applyBorder="1" applyAlignment="1" applyProtection="1">
      <alignment vertical="top"/>
      <protection locked="0"/>
    </xf>
    <xf numFmtId="39" fontId="12" fillId="6" borderId="0" xfId="0" applyNumberFormat="1" applyFont="1" applyFill="1" applyBorder="1" applyAlignment="1" applyProtection="1">
      <alignment vertical="top"/>
      <protection locked="0"/>
    </xf>
    <xf numFmtId="39" fontId="9" fillId="6" borderId="2" xfId="0" applyNumberFormat="1" applyFont="1" applyFill="1" applyBorder="1" applyAlignment="1" applyProtection="1">
      <alignment horizontal="right" vertical="top"/>
      <protection locked="0"/>
    </xf>
    <xf numFmtId="39" fontId="9" fillId="6" borderId="0" xfId="0" applyNumberFormat="1" applyFont="1" applyFill="1" applyBorder="1" applyAlignment="1" applyProtection="1">
      <alignment vertical="top"/>
      <protection locked="0"/>
    </xf>
    <xf numFmtId="164" fontId="9" fillId="6" borderId="2" xfId="0" applyNumberFormat="1" applyFont="1" applyFill="1" applyBorder="1" applyAlignment="1" applyProtection="1">
      <alignment vertical="top"/>
      <protection locked="0"/>
    </xf>
    <xf numFmtId="0" fontId="9" fillId="6" borderId="0" xfId="0" applyFont="1" applyFill="1" applyBorder="1" applyAlignment="1" applyProtection="1">
      <alignment vertical="top"/>
      <protection locked="0"/>
    </xf>
    <xf numFmtId="0" fontId="9" fillId="6" borderId="0" xfId="0" applyFont="1" applyFill="1" applyBorder="1" applyAlignment="1" applyProtection="1">
      <alignment horizontal="left" vertical="top"/>
      <protection locked="0"/>
    </xf>
    <xf numFmtId="0" fontId="12" fillId="6" borderId="0" xfId="0" applyFont="1" applyFill="1" applyBorder="1" applyAlignment="1" applyProtection="1">
      <alignment vertical="top"/>
      <protection locked="0"/>
    </xf>
    <xf numFmtId="0" fontId="9" fillId="6" borderId="0" xfId="0" applyFont="1" applyFill="1" applyBorder="1" applyAlignment="1" applyProtection="1">
      <alignment vertical="top" wrapText="1"/>
      <protection locked="0"/>
    </xf>
    <xf numFmtId="164" fontId="12" fillId="6" borderId="2" xfId="0" applyNumberFormat="1" applyFont="1" applyFill="1" applyBorder="1" applyAlignment="1" applyProtection="1">
      <alignment vertical="top"/>
      <protection locked="0"/>
    </xf>
    <xf numFmtId="0" fontId="12" fillId="6" borderId="0" xfId="0" applyFont="1" applyFill="1" applyBorder="1" applyAlignment="1" applyProtection="1">
      <alignment horizontal="left" vertical="top"/>
      <protection locked="0"/>
    </xf>
    <xf numFmtId="39" fontId="9" fillId="6" borderId="2" xfId="0" applyNumberFormat="1" applyFont="1" applyFill="1" applyBorder="1" applyAlignment="1" applyProtection="1">
      <alignment vertical="top"/>
      <protection locked="0"/>
    </xf>
    <xf numFmtId="39" fontId="12" fillId="6" borderId="3" xfId="0" applyNumberFormat="1" applyFont="1" applyFill="1" applyBorder="1" applyAlignment="1" applyProtection="1">
      <alignment vertical="top"/>
      <protection locked="0"/>
    </xf>
    <xf numFmtId="39" fontId="9" fillId="6" borderId="7" xfId="0" applyNumberFormat="1" applyFont="1" applyFill="1" applyBorder="1" applyAlignment="1" applyProtection="1">
      <alignment vertical="top"/>
      <protection locked="0"/>
    </xf>
    <xf numFmtId="39" fontId="12" fillId="6" borderId="2" xfId="0" applyNumberFormat="1" applyFont="1" applyFill="1" applyBorder="1" applyAlignment="1" applyProtection="1">
      <alignment horizontal="left" vertical="top"/>
      <protection locked="0"/>
    </xf>
    <xf numFmtId="39" fontId="12" fillId="6" borderId="0" xfId="0" applyNumberFormat="1" applyFont="1" applyFill="1" applyBorder="1" applyAlignment="1" applyProtection="1">
      <alignment horizontal="left" vertical="top"/>
      <protection locked="0"/>
    </xf>
    <xf numFmtId="39" fontId="12" fillId="6" borderId="3" xfId="0" applyNumberFormat="1" applyFont="1" applyFill="1" applyBorder="1" applyAlignment="1" applyProtection="1">
      <alignment vertical="center"/>
      <protection locked="0"/>
    </xf>
    <xf numFmtId="0" fontId="18" fillId="6" borderId="7" xfId="0" applyFont="1" applyFill="1" applyBorder="1" applyAlignment="1" applyProtection="1">
      <alignment vertical="center"/>
      <protection locked="0"/>
    </xf>
    <xf numFmtId="2" fontId="12" fillId="6" borderId="0" xfId="0" applyNumberFormat="1" applyFont="1" applyFill="1" applyBorder="1" applyAlignment="1" applyProtection="1">
      <alignment horizontal="center" vertical="top"/>
      <protection locked="0"/>
    </xf>
    <xf numFmtId="3" fontId="9" fillId="6" borderId="0" xfId="0" applyNumberFormat="1" applyFont="1" applyFill="1" applyBorder="1" applyAlignment="1" applyProtection="1">
      <alignment horizontal="center" vertical="top"/>
      <protection locked="0"/>
    </xf>
    <xf numFmtId="3" fontId="12" fillId="6" borderId="0" xfId="0" applyNumberFormat="1" applyFont="1" applyFill="1" applyBorder="1" applyAlignment="1" applyProtection="1">
      <alignment horizontal="center" vertical="top"/>
      <protection locked="0"/>
    </xf>
    <xf numFmtId="165" fontId="12" fillId="6" borderId="0" xfId="1" applyNumberFormat="1" applyFont="1" applyFill="1" applyBorder="1" applyAlignment="1" applyProtection="1">
      <alignment horizontal="center" vertical="top"/>
      <protection locked="0"/>
    </xf>
    <xf numFmtId="9" fontId="12" fillId="6" borderId="0" xfId="3" applyFont="1" applyFill="1" applyBorder="1" applyAlignment="1" applyProtection="1">
      <alignment horizontal="center" vertical="top"/>
      <protection locked="0"/>
    </xf>
    <xf numFmtId="9" fontId="12" fillId="6" borderId="0" xfId="0" applyNumberFormat="1" applyFont="1" applyFill="1" applyBorder="1" applyAlignment="1" applyProtection="1">
      <alignment horizontal="center" vertical="top"/>
      <protection locked="0"/>
    </xf>
    <xf numFmtId="3" fontId="12" fillId="6" borderId="1" xfId="0" applyNumberFormat="1" applyFont="1" applyFill="1" applyBorder="1" applyAlignment="1" applyProtection="1">
      <alignment horizontal="center" vertical="top"/>
      <protection locked="0"/>
    </xf>
    <xf numFmtId="1" fontId="12" fillId="6" borderId="0" xfId="0" applyNumberFormat="1" applyFont="1" applyFill="1" applyBorder="1" applyAlignment="1" applyProtection="1">
      <alignment horizontal="left" vertical="top"/>
      <protection locked="0"/>
    </xf>
    <xf numFmtId="3" fontId="9" fillId="6" borderId="0" xfId="0" applyNumberFormat="1" applyFont="1" applyFill="1" applyBorder="1" applyAlignment="1" applyProtection="1">
      <alignment horizontal="left" vertical="top"/>
      <protection locked="0"/>
    </xf>
    <xf numFmtId="3" fontId="12" fillId="6" borderId="0" xfId="0" applyNumberFormat="1" applyFont="1" applyFill="1" applyBorder="1" applyAlignment="1" applyProtection="1">
      <alignment horizontal="left" vertical="top"/>
      <protection locked="0"/>
    </xf>
    <xf numFmtId="165" fontId="12" fillId="6" borderId="0" xfId="1" applyNumberFormat="1" applyFont="1" applyFill="1" applyBorder="1" applyAlignment="1" applyProtection="1">
      <alignment horizontal="left" vertical="top"/>
      <protection locked="0"/>
    </xf>
    <xf numFmtId="9" fontId="12" fillId="6" borderId="0" xfId="3" applyFont="1" applyFill="1" applyBorder="1" applyAlignment="1" applyProtection="1">
      <alignment horizontal="left" vertical="top"/>
      <protection locked="0"/>
    </xf>
    <xf numFmtId="9" fontId="12" fillId="6" borderId="0" xfId="0" applyNumberFormat="1" applyFont="1" applyFill="1" applyBorder="1" applyAlignment="1" applyProtection="1">
      <alignment horizontal="left" vertical="top"/>
      <protection locked="0"/>
    </xf>
    <xf numFmtId="3" fontId="12" fillId="6" borderId="1" xfId="0" applyNumberFormat="1" applyFont="1" applyFill="1" applyBorder="1" applyAlignment="1" applyProtection="1">
      <alignment horizontal="left" vertical="top"/>
      <protection locked="0"/>
    </xf>
    <xf numFmtId="2" fontId="29" fillId="6" borderId="0" xfId="0" applyNumberFormat="1" applyFont="1" applyFill="1" applyBorder="1" applyAlignment="1" applyProtection="1">
      <alignment horizontal="left" vertical="top"/>
      <protection locked="0"/>
    </xf>
    <xf numFmtId="2" fontId="29" fillId="6" borderId="7" xfId="0" applyNumberFormat="1" applyFont="1" applyFill="1" applyBorder="1" applyAlignment="1" applyProtection="1">
      <alignment horizontal="left" vertical="top"/>
      <protection locked="0"/>
    </xf>
    <xf numFmtId="3" fontId="9" fillId="6" borderId="7" xfId="0" applyNumberFormat="1" applyFont="1" applyFill="1" applyBorder="1" applyAlignment="1" applyProtection="1">
      <alignment horizontal="left" vertical="top"/>
      <protection locked="0"/>
    </xf>
    <xf numFmtId="3" fontId="12" fillId="6" borderId="7" xfId="0" applyNumberFormat="1" applyFont="1" applyFill="1" applyBorder="1" applyAlignment="1" applyProtection="1">
      <alignment horizontal="left" vertical="top"/>
      <protection locked="0"/>
    </xf>
    <xf numFmtId="165" fontId="12" fillId="6" borderId="7" xfId="1" applyNumberFormat="1" applyFont="1" applyFill="1" applyBorder="1" applyAlignment="1" applyProtection="1">
      <alignment horizontal="left" vertical="top"/>
      <protection locked="0"/>
    </xf>
    <xf numFmtId="9" fontId="12" fillId="6" borderId="7" xfId="3" applyFont="1" applyFill="1" applyBorder="1" applyAlignment="1" applyProtection="1">
      <alignment horizontal="left" vertical="top"/>
      <protection locked="0"/>
    </xf>
    <xf numFmtId="9" fontId="12" fillId="6" borderId="7" xfId="0" applyNumberFormat="1" applyFont="1" applyFill="1" applyBorder="1" applyAlignment="1" applyProtection="1">
      <alignment horizontal="left" vertical="top"/>
      <protection locked="0"/>
    </xf>
    <xf numFmtId="3" fontId="12" fillId="6" borderId="12" xfId="0" applyNumberFormat="1" applyFont="1" applyFill="1" applyBorder="1" applyAlignment="1" applyProtection="1">
      <alignment horizontal="left" vertical="top"/>
      <protection locked="0"/>
    </xf>
    <xf numFmtId="9" fontId="9" fillId="6" borderId="7" xfId="3" applyFont="1" applyFill="1" applyBorder="1" applyAlignment="1" applyProtection="1">
      <alignment horizontal="left" vertical="top"/>
      <protection locked="0"/>
    </xf>
    <xf numFmtId="0" fontId="53" fillId="6" borderId="9" xfId="0" applyFont="1" applyFill="1" applyBorder="1" applyAlignment="1" applyProtection="1">
      <alignment horizontal="left" vertical="center" indent="1"/>
    </xf>
    <xf numFmtId="0" fontId="59" fillId="6" borderId="2" xfId="0" applyFont="1" applyFill="1" applyBorder="1" applyAlignment="1" applyProtection="1">
      <alignment horizontal="left" vertical="center" indent="1"/>
    </xf>
    <xf numFmtId="0" fontId="59" fillId="6" borderId="8" xfId="0" applyFont="1" applyFill="1" applyBorder="1" applyAlignment="1" applyProtection="1">
      <alignment horizontal="left" vertical="center" indent="1"/>
    </xf>
    <xf numFmtId="171" fontId="22" fillId="6" borderId="4" xfId="0" applyNumberFormat="1" applyFont="1" applyFill="1" applyBorder="1" applyAlignment="1" applyProtection="1">
      <alignment horizontal="center" vertical="center" wrapText="1"/>
    </xf>
    <xf numFmtId="171" fontId="22" fillId="6" borderId="3" xfId="0" applyNumberFormat="1" applyFont="1" applyFill="1" applyBorder="1" applyAlignment="1" applyProtection="1">
      <alignment horizontal="center" vertical="center" wrapText="1"/>
    </xf>
    <xf numFmtId="0" fontId="20" fillId="6" borderId="3" xfId="0" applyFont="1" applyFill="1" applyBorder="1" applyAlignment="1" applyProtection="1">
      <alignment horizontal="left" vertical="center" indent="1"/>
    </xf>
    <xf numFmtId="0" fontId="20" fillId="6" borderId="12" xfId="0" applyFont="1" applyFill="1" applyBorder="1" applyAlignment="1" applyProtection="1">
      <alignment vertical="center"/>
    </xf>
    <xf numFmtId="0" fontId="22" fillId="6" borderId="8" xfId="0" applyFont="1" applyFill="1" applyBorder="1" applyAlignment="1" applyProtection="1">
      <alignment horizontal="left" vertical="center" indent="1"/>
    </xf>
    <xf numFmtId="0" fontId="22" fillId="6" borderId="6" xfId="0" applyFont="1" applyFill="1" applyBorder="1" applyAlignment="1" applyProtection="1">
      <alignment vertical="center"/>
    </xf>
    <xf numFmtId="0" fontId="22" fillId="6" borderId="3" xfId="0" applyFont="1" applyFill="1" applyBorder="1" applyAlignment="1" applyProtection="1">
      <alignment horizontal="left" vertical="center" indent="1"/>
    </xf>
    <xf numFmtId="0" fontId="22" fillId="6" borderId="7" xfId="0" applyFont="1" applyFill="1" applyBorder="1" applyAlignment="1" applyProtection="1">
      <alignment horizontal="left" vertical="center"/>
    </xf>
    <xf numFmtId="0" fontId="22" fillId="6" borderId="7" xfId="0" applyFont="1" applyFill="1" applyBorder="1" applyAlignment="1" applyProtection="1">
      <alignment vertical="center"/>
    </xf>
    <xf numFmtId="0" fontId="22" fillId="6" borderId="6" xfId="0" applyFont="1" applyFill="1" applyBorder="1" applyAlignment="1" applyProtection="1">
      <alignment horizontal="left" vertical="center"/>
    </xf>
    <xf numFmtId="0" fontId="22" fillId="6" borderId="9" xfId="0" applyFont="1" applyFill="1" applyBorder="1" applyAlignment="1" applyProtection="1">
      <alignment horizontal="left" vertical="center" indent="1"/>
    </xf>
    <xf numFmtId="0" fontId="22" fillId="6" borderId="24" xfId="0" applyFont="1" applyFill="1" applyBorder="1" applyAlignment="1" applyProtection="1">
      <alignment vertical="center"/>
    </xf>
    <xf numFmtId="171" fontId="22" fillId="6" borderId="7" xfId="0" applyNumberFormat="1" applyFont="1" applyFill="1" applyBorder="1" applyAlignment="1" applyProtection="1">
      <alignment horizontal="center" vertical="center"/>
      <protection locked="0"/>
    </xf>
    <xf numFmtId="171" fontId="22" fillId="6" borderId="24" xfId="0" applyNumberFormat="1" applyFont="1" applyFill="1" applyBorder="1" applyAlignment="1" applyProtection="1">
      <alignment horizontal="center" vertical="center"/>
      <protection locked="0"/>
    </xf>
    <xf numFmtId="0" fontId="20" fillId="6" borderId="9" xfId="0" applyFont="1" applyFill="1" applyBorder="1" applyAlignment="1" applyProtection="1">
      <alignment horizontal="left" vertical="center" wrapText="1" indent="1"/>
    </xf>
    <xf numFmtId="0" fontId="20" fillId="6" borderId="17" xfId="0" applyFont="1" applyFill="1" applyBorder="1" applyAlignment="1" applyProtection="1">
      <alignment vertical="center" wrapText="1"/>
    </xf>
    <xf numFmtId="39" fontId="22" fillId="6" borderId="9" xfId="0" applyNumberFormat="1" applyFont="1" applyFill="1" applyBorder="1" applyAlignment="1" applyProtection="1">
      <alignment horizontal="left" vertical="center" wrapText="1" indent="1"/>
    </xf>
    <xf numFmtId="39" fontId="22" fillId="6" borderId="24" xfId="0" applyNumberFormat="1" applyFont="1" applyFill="1" applyBorder="1" applyAlignment="1" applyProtection="1">
      <alignment vertical="center" wrapText="1"/>
    </xf>
    <xf numFmtId="39" fontId="33" fillId="6" borderId="9" xfId="0" applyNumberFormat="1" applyFont="1" applyFill="1" applyBorder="1" applyAlignment="1" applyProtection="1">
      <alignment horizontal="left" vertical="center" wrapText="1" indent="3"/>
    </xf>
    <xf numFmtId="39" fontId="22" fillId="6" borderId="3" xfId="0" applyNumberFormat="1" applyFont="1" applyFill="1" applyBorder="1" applyAlignment="1" applyProtection="1">
      <alignment horizontal="left" vertical="center" wrapText="1" indent="1"/>
    </xf>
    <xf numFmtId="39" fontId="22" fillId="6" borderId="7" xfId="0" applyNumberFormat="1" applyFont="1" applyFill="1" applyBorder="1" applyAlignment="1" applyProtection="1">
      <alignment vertical="center" wrapText="1"/>
    </xf>
    <xf numFmtId="0" fontId="20" fillId="6" borderId="2" xfId="0" applyFont="1" applyFill="1" applyBorder="1" applyAlignment="1" applyProtection="1">
      <alignment horizontal="left" vertical="center" wrapText="1" indent="1"/>
    </xf>
    <xf numFmtId="0" fontId="20" fillId="6" borderId="1" xfId="0" applyFont="1" applyFill="1" applyBorder="1" applyAlignment="1" applyProtection="1">
      <alignment vertical="center" wrapText="1"/>
    </xf>
    <xf numFmtId="0" fontId="20" fillId="6" borderId="0" xfId="0" applyFont="1" applyFill="1" applyBorder="1" applyAlignment="1" applyProtection="1">
      <alignment vertical="center" wrapText="1"/>
    </xf>
    <xf numFmtId="171" fontId="22" fillId="6" borderId="7" xfId="0" applyNumberFormat="1" applyFont="1" applyFill="1" applyBorder="1" applyAlignment="1" applyProtection="1">
      <alignment horizontal="center" vertical="center" wrapText="1"/>
      <protection locked="0"/>
    </xf>
    <xf numFmtId="0" fontId="50" fillId="6" borderId="9" xfId="0" applyFont="1" applyFill="1" applyBorder="1" applyAlignment="1" applyProtection="1">
      <alignment horizontal="left" vertical="center" indent="2"/>
    </xf>
    <xf numFmtId="0" fontId="8" fillId="6" borderId="24" xfId="0" applyFont="1" applyFill="1" applyBorder="1" applyAlignment="1" applyProtection="1">
      <alignment horizontal="left" vertical="center" indent="1"/>
    </xf>
    <xf numFmtId="0" fontId="8" fillId="6" borderId="24" xfId="0" applyFont="1" applyFill="1" applyBorder="1" applyAlignment="1" applyProtection="1">
      <alignment horizontal="left" vertical="center"/>
    </xf>
    <xf numFmtId="0" fontId="5" fillId="6" borderId="2" xfId="0" applyFont="1" applyFill="1" applyBorder="1" applyAlignment="1" applyProtection="1">
      <alignment horizontal="left" vertical="center" indent="1"/>
    </xf>
    <xf numFmtId="0" fontId="6" fillId="6" borderId="0" xfId="0" applyFont="1" applyFill="1" applyBorder="1" applyAlignment="1" applyProtection="1">
      <alignment horizontal="left" vertical="center" indent="1"/>
    </xf>
    <xf numFmtId="0" fontId="5" fillId="6" borderId="0" xfId="0" applyFont="1" applyFill="1" applyBorder="1" applyAlignment="1" applyProtection="1">
      <alignment horizontal="left" vertical="center"/>
    </xf>
    <xf numFmtId="166" fontId="12" fillId="6" borderId="1" xfId="0" applyNumberFormat="1" applyFont="1" applyFill="1" applyBorder="1" applyAlignment="1" applyProtection="1">
      <alignment horizontal="center" vertical="center"/>
    </xf>
    <xf numFmtId="0" fontId="10" fillId="6" borderId="1" xfId="0" applyFont="1" applyFill="1" applyBorder="1" applyAlignment="1" applyProtection="1">
      <alignment horizontal="center" vertical="center"/>
    </xf>
    <xf numFmtId="0" fontId="5" fillId="6" borderId="8" xfId="0" applyFont="1" applyFill="1" applyBorder="1" applyAlignment="1" applyProtection="1">
      <alignment horizontal="left" vertical="center" indent="1"/>
    </xf>
    <xf numFmtId="0" fontId="6" fillId="6" borderId="6" xfId="0" applyFont="1" applyFill="1" applyBorder="1" applyAlignment="1" applyProtection="1">
      <alignment horizontal="left" vertical="center" indent="1"/>
    </xf>
    <xf numFmtId="0" fontId="5" fillId="6" borderId="6" xfId="0" applyFont="1" applyFill="1" applyBorder="1" applyAlignment="1" applyProtection="1">
      <alignment horizontal="left" vertical="center"/>
    </xf>
    <xf numFmtId="0" fontId="10" fillId="6" borderId="20" xfId="0" applyNumberFormat="1" applyFont="1" applyFill="1" applyBorder="1" applyAlignment="1" applyProtection="1">
      <alignment horizontal="center" vertical="center"/>
    </xf>
    <xf numFmtId="0" fontId="28" fillId="6" borderId="20" xfId="0" applyFont="1" applyFill="1" applyBorder="1" applyAlignment="1" applyProtection="1">
      <alignment horizontal="center" vertical="top"/>
    </xf>
    <xf numFmtId="0" fontId="28" fillId="6" borderId="11" xfId="0" applyFont="1" applyFill="1" applyBorder="1" applyAlignment="1" applyProtection="1">
      <alignment horizontal="center" vertical="top" wrapText="1"/>
    </xf>
    <xf numFmtId="0" fontId="9" fillId="6" borderId="10" xfId="0" applyFont="1" applyFill="1" applyBorder="1" applyAlignment="1" applyProtection="1">
      <alignment horizontal="center" vertical="top" wrapText="1"/>
    </xf>
    <xf numFmtId="0" fontId="10" fillId="6" borderId="4" xfId="0" applyFont="1" applyFill="1" applyBorder="1" applyAlignment="1" applyProtection="1">
      <alignment horizontal="center" vertical="top" wrapText="1"/>
    </xf>
    <xf numFmtId="0" fontId="12" fillId="6" borderId="11" xfId="0" applyFont="1" applyFill="1" applyBorder="1" applyAlignment="1" applyProtection="1">
      <alignment horizontal="center" vertical="top" wrapText="1"/>
    </xf>
    <xf numFmtId="0" fontId="12" fillId="6" borderId="1" xfId="0" applyFont="1" applyFill="1" applyBorder="1" applyAlignment="1" applyProtection="1">
      <alignment vertical="top"/>
    </xf>
    <xf numFmtId="2" fontId="20" fillId="6" borderId="4" xfId="0" applyNumberFormat="1" applyFont="1" applyFill="1" applyBorder="1" applyAlignment="1" applyProtection="1">
      <alignment horizontal="center" vertical="top"/>
    </xf>
    <xf numFmtId="173" fontId="20" fillId="6" borderId="4" xfId="0" applyNumberFormat="1" applyFont="1" applyFill="1" applyBorder="1" applyAlignment="1" applyProtection="1">
      <alignment horizontal="center" vertical="top"/>
    </xf>
    <xf numFmtId="173" fontId="12" fillId="6" borderId="4" xfId="3" applyNumberFormat="1" applyFont="1" applyFill="1" applyBorder="1" applyAlignment="1" applyProtection="1">
      <alignment horizontal="center" vertical="top"/>
    </xf>
    <xf numFmtId="3" fontId="12" fillId="6" borderId="4" xfId="0" applyNumberFormat="1" applyFont="1" applyFill="1" applyBorder="1" applyAlignment="1" applyProtection="1">
      <alignment horizontal="center" vertical="top"/>
    </xf>
    <xf numFmtId="170" fontId="28" fillId="6" borderId="4" xfId="0" applyNumberFormat="1" applyFont="1" applyFill="1" applyBorder="1" applyAlignment="1" applyProtection="1">
      <alignment horizontal="center" vertical="top"/>
    </xf>
    <xf numFmtId="173" fontId="28" fillId="6" borderId="4" xfId="0" applyNumberFormat="1" applyFont="1" applyFill="1" applyBorder="1" applyAlignment="1" applyProtection="1">
      <alignment horizontal="center" vertical="top"/>
    </xf>
    <xf numFmtId="3" fontId="12" fillId="6" borderId="0" xfId="0" applyNumberFormat="1" applyFont="1" applyFill="1" applyBorder="1" applyAlignment="1" applyProtection="1">
      <alignment horizontal="center" vertical="top"/>
    </xf>
    <xf numFmtId="173" fontId="28" fillId="6" borderId="5" xfId="0" applyNumberFormat="1" applyFont="1" applyFill="1" applyBorder="1" applyAlignment="1" applyProtection="1">
      <alignment horizontal="center" vertical="top"/>
    </xf>
    <xf numFmtId="0" fontId="9" fillId="6" borderId="0" xfId="0" applyFont="1" applyFill="1" applyBorder="1" applyAlignment="1" applyProtection="1">
      <alignment horizontal="center" vertical="top"/>
    </xf>
    <xf numFmtId="173" fontId="28" fillId="6" borderId="10" xfId="0" applyNumberFormat="1" applyFont="1" applyFill="1" applyBorder="1" applyAlignment="1" applyProtection="1">
      <alignment horizontal="center" vertical="top"/>
    </xf>
    <xf numFmtId="3" fontId="9" fillId="6" borderId="0" xfId="0" applyNumberFormat="1" applyFont="1" applyFill="1" applyBorder="1" applyAlignment="1" applyProtection="1">
      <alignment horizontal="center" vertical="top"/>
    </xf>
    <xf numFmtId="3" fontId="12" fillId="6" borderId="6" xfId="0" applyNumberFormat="1" applyFont="1" applyFill="1" applyBorder="1" applyAlignment="1" applyProtection="1">
      <alignment horizontal="center" vertical="top"/>
    </xf>
    <xf numFmtId="173" fontId="28" fillId="6" borderId="11" xfId="0" applyNumberFormat="1" applyFont="1" applyFill="1" applyBorder="1" applyAlignment="1" applyProtection="1">
      <alignment horizontal="center" vertical="top"/>
    </xf>
    <xf numFmtId="3" fontId="12" fillId="6" borderId="11" xfId="0" applyNumberFormat="1" applyFont="1" applyFill="1" applyBorder="1" applyAlignment="1" applyProtection="1">
      <alignment horizontal="center" vertical="top"/>
    </xf>
    <xf numFmtId="173" fontId="20" fillId="6" borderId="11" xfId="0" applyNumberFormat="1" applyFont="1" applyFill="1" applyBorder="1" applyAlignment="1" applyProtection="1">
      <alignment horizontal="center" vertical="top"/>
    </xf>
    <xf numFmtId="2" fontId="28" fillId="6" borderId="4" xfId="0" applyNumberFormat="1" applyFont="1" applyFill="1" applyBorder="1" applyAlignment="1" applyProtection="1">
      <alignment horizontal="center" vertical="top"/>
    </xf>
    <xf numFmtId="3" fontId="28" fillId="6" borderId="5" xfId="0" applyNumberFormat="1" applyFont="1" applyFill="1" applyBorder="1" applyAlignment="1" applyProtection="1">
      <alignment horizontal="center" vertical="top"/>
    </xf>
    <xf numFmtId="3" fontId="28" fillId="6" borderId="10" xfId="0" applyNumberFormat="1" applyFont="1" applyFill="1" applyBorder="1" applyAlignment="1" applyProtection="1">
      <alignment horizontal="center" vertical="top"/>
    </xf>
    <xf numFmtId="3" fontId="28" fillId="6" borderId="11" xfId="0" applyNumberFormat="1" applyFont="1" applyFill="1" applyBorder="1" applyAlignment="1" applyProtection="1">
      <alignment horizontal="center" vertical="top"/>
    </xf>
    <xf numFmtId="1" fontId="20" fillId="6" borderId="11" xfId="0" applyNumberFormat="1" applyFont="1" applyFill="1" applyBorder="1" applyAlignment="1" applyProtection="1">
      <alignment horizontal="center" vertical="top"/>
    </xf>
    <xf numFmtId="1" fontId="28" fillId="6" borderId="4" xfId="0" applyNumberFormat="1" applyFont="1" applyFill="1" applyBorder="1" applyAlignment="1" applyProtection="1">
      <alignment horizontal="center" vertical="top"/>
    </xf>
    <xf numFmtId="1" fontId="28" fillId="6" borderId="5" xfId="0" applyNumberFormat="1" applyFont="1" applyFill="1" applyBorder="1" applyAlignment="1" applyProtection="1">
      <alignment horizontal="center" vertical="top"/>
    </xf>
    <xf numFmtId="1" fontId="28" fillId="6" borderId="10" xfId="0" applyNumberFormat="1" applyFont="1" applyFill="1" applyBorder="1" applyAlignment="1" applyProtection="1">
      <alignment horizontal="center" vertical="top"/>
    </xf>
    <xf numFmtId="2" fontId="22" fillId="6" borderId="10" xfId="0" applyNumberFormat="1" applyFont="1" applyFill="1" applyBorder="1" applyAlignment="1" applyProtection="1">
      <alignment horizontal="center" vertical="top"/>
    </xf>
    <xf numFmtId="0" fontId="28" fillId="6" borderId="10" xfId="0" applyFont="1" applyFill="1" applyBorder="1" applyAlignment="1" applyProtection="1">
      <alignment horizontal="center" vertical="top"/>
    </xf>
    <xf numFmtId="0" fontId="28" fillId="6" borderId="11" xfId="0" applyFont="1" applyFill="1" applyBorder="1" applyAlignment="1" applyProtection="1">
      <alignment horizontal="center" vertical="top"/>
    </xf>
    <xf numFmtId="2" fontId="22" fillId="6" borderId="5" xfId="0" applyNumberFormat="1" applyFont="1" applyFill="1" applyBorder="1" applyAlignment="1" applyProtection="1">
      <alignment horizontal="center" vertical="top"/>
    </xf>
    <xf numFmtId="2" fontId="28" fillId="6" borderId="10" xfId="0" applyNumberFormat="1" applyFont="1" applyFill="1" applyBorder="1" applyAlignment="1" applyProtection="1">
      <alignment horizontal="center" vertical="top"/>
    </xf>
    <xf numFmtId="1" fontId="28" fillId="6" borderId="11" xfId="0" applyNumberFormat="1" applyFont="1" applyFill="1" applyBorder="1" applyAlignment="1" applyProtection="1">
      <alignment horizontal="center" vertical="top"/>
      <protection locked="0"/>
    </xf>
    <xf numFmtId="0" fontId="9" fillId="6" borderId="10" xfId="0" applyFont="1" applyFill="1" applyBorder="1" applyAlignment="1" applyProtection="1">
      <alignment horizontal="center" vertical="top"/>
    </xf>
    <xf numFmtId="9" fontId="9" fillId="6" borderId="10" xfId="0" applyNumberFormat="1" applyFont="1" applyFill="1" applyBorder="1" applyAlignment="1" applyProtection="1">
      <alignment horizontal="center" vertical="top"/>
    </xf>
    <xf numFmtId="9" fontId="9" fillId="6" borderId="4" xfId="0" applyNumberFormat="1" applyFont="1" applyFill="1" applyBorder="1" applyAlignment="1" applyProtection="1">
      <alignment horizontal="center" vertical="top"/>
    </xf>
    <xf numFmtId="9" fontId="10" fillId="6" borderId="1" xfId="0" applyNumberFormat="1" applyFont="1" applyFill="1" applyBorder="1" applyAlignment="1" applyProtection="1">
      <alignment horizontal="center" vertical="top"/>
    </xf>
    <xf numFmtId="173" fontId="9" fillId="6" borderId="5" xfId="1" applyNumberFormat="1" applyFont="1" applyFill="1" applyBorder="1" applyAlignment="1" applyProtection="1">
      <alignment horizontal="center" vertical="top"/>
    </xf>
    <xf numFmtId="173" fontId="12" fillId="6" borderId="4" xfId="1" applyNumberFormat="1" applyFont="1" applyFill="1" applyBorder="1" applyAlignment="1" applyProtection="1">
      <alignment horizontal="center" vertical="top"/>
    </xf>
    <xf numFmtId="173" fontId="28" fillId="6" borderId="12" xfId="0" applyNumberFormat="1" applyFont="1" applyFill="1" applyBorder="1" applyAlignment="1" applyProtection="1">
      <alignment horizontal="center" vertical="top"/>
    </xf>
    <xf numFmtId="173" fontId="20" fillId="6" borderId="12" xfId="0" applyNumberFormat="1" applyFont="1" applyFill="1" applyBorder="1" applyAlignment="1" applyProtection="1">
      <alignment horizontal="center" vertical="top"/>
    </xf>
    <xf numFmtId="173" fontId="12" fillId="6" borderId="5" xfId="1" applyNumberFormat="1" applyFont="1" applyFill="1" applyBorder="1" applyAlignment="1" applyProtection="1">
      <alignment horizontal="center" vertical="top"/>
    </xf>
    <xf numFmtId="173" fontId="9" fillId="6" borderId="10" xfId="1" applyNumberFormat="1" applyFont="1" applyFill="1" applyBorder="1" applyAlignment="1" applyProtection="1">
      <alignment horizontal="center" vertical="top"/>
    </xf>
    <xf numFmtId="173" fontId="12" fillId="6" borderId="10" xfId="1" applyNumberFormat="1" applyFont="1" applyFill="1" applyBorder="1" applyAlignment="1" applyProtection="1">
      <alignment horizontal="center" vertical="top"/>
    </xf>
    <xf numFmtId="173" fontId="28" fillId="6" borderId="4" xfId="0" applyNumberFormat="1" applyFont="1" applyFill="1" applyBorder="1" applyAlignment="1" applyProtection="1">
      <alignment horizontal="center" vertical="top"/>
      <protection locked="0"/>
    </xf>
    <xf numFmtId="173" fontId="12" fillId="6" borderId="2" xfId="1" applyNumberFormat="1" applyFont="1" applyFill="1" applyBorder="1" applyAlignment="1" applyProtection="1">
      <alignment horizontal="center" vertical="top"/>
    </xf>
    <xf numFmtId="173" fontId="9" fillId="6" borderId="2" xfId="0" applyNumberFormat="1" applyFont="1" applyFill="1" applyBorder="1" applyAlignment="1" applyProtection="1">
      <alignment horizontal="center" vertical="top"/>
    </xf>
    <xf numFmtId="173" fontId="9" fillId="6" borderId="2" xfId="1" applyNumberFormat="1" applyFont="1" applyFill="1" applyBorder="1" applyAlignment="1" applyProtection="1">
      <alignment horizontal="center" vertical="top"/>
    </xf>
    <xf numFmtId="173" fontId="9" fillId="6" borderId="0" xfId="1" applyNumberFormat="1" applyFont="1" applyFill="1" applyBorder="1" applyAlignment="1" applyProtection="1">
      <alignment horizontal="center" vertical="top"/>
    </xf>
    <xf numFmtId="173" fontId="12" fillId="6" borderId="0" xfId="0" applyNumberFormat="1" applyFont="1" applyFill="1" applyBorder="1" applyAlignment="1" applyProtection="1">
      <alignment vertical="top"/>
    </xf>
    <xf numFmtId="173" fontId="9" fillId="6" borderId="4" xfId="1" applyNumberFormat="1" applyFont="1" applyFill="1" applyBorder="1" applyAlignment="1" applyProtection="1">
      <alignment horizontal="center" vertical="top"/>
    </xf>
    <xf numFmtId="173" fontId="9" fillId="6" borderId="4" xfId="3" applyNumberFormat="1" applyFont="1" applyFill="1" applyBorder="1" applyAlignment="1" applyProtection="1">
      <alignment horizontal="center" vertical="top"/>
    </xf>
    <xf numFmtId="173" fontId="12" fillId="6" borderId="11" xfId="0" applyNumberFormat="1" applyFont="1" applyFill="1" applyBorder="1" applyAlignment="1" applyProtection="1">
      <alignment horizontal="center" vertical="top"/>
    </xf>
    <xf numFmtId="173" fontId="9" fillId="6" borderId="8" xfId="0" applyNumberFormat="1" applyFont="1" applyFill="1" applyBorder="1" applyAlignment="1" applyProtection="1">
      <alignment horizontal="center" vertical="top"/>
    </xf>
    <xf numFmtId="173" fontId="12" fillId="6" borderId="12" xfId="3" applyNumberFormat="1" applyFont="1" applyFill="1" applyBorder="1" applyAlignment="1" applyProtection="1">
      <alignment horizontal="center" vertical="top"/>
    </xf>
    <xf numFmtId="0" fontId="23" fillId="6" borderId="24" xfId="0" applyFont="1" applyFill="1" applyBorder="1" applyAlignment="1" applyProtection="1">
      <alignment horizontal="center" vertical="center"/>
    </xf>
    <xf numFmtId="0" fontId="23" fillId="6" borderId="24" xfId="0" applyFont="1" applyFill="1" applyBorder="1" applyAlignment="1" applyProtection="1">
      <alignment vertical="center"/>
    </xf>
    <xf numFmtId="0" fontId="12" fillId="6" borderId="0" xfId="0" applyFont="1" applyFill="1" applyBorder="1" applyAlignment="1" applyProtection="1">
      <alignment horizontal="center" vertical="center"/>
    </xf>
    <xf numFmtId="0" fontId="10" fillId="6" borderId="6" xfId="0" applyFont="1" applyFill="1" applyBorder="1" applyAlignment="1" applyProtection="1">
      <alignment horizontal="center" vertical="center"/>
    </xf>
    <xf numFmtId="0" fontId="26" fillId="6" borderId="24" xfId="0" applyFont="1" applyFill="1" applyBorder="1" applyAlignment="1" applyProtection="1">
      <alignment horizontal="center" vertical="center" wrapText="1"/>
    </xf>
    <xf numFmtId="0" fontId="27" fillId="6" borderId="0" xfId="0" applyFont="1" applyFill="1" applyBorder="1" applyAlignment="1" applyProtection="1">
      <alignment horizontal="center" vertical="center" wrapText="1"/>
    </xf>
    <xf numFmtId="0" fontId="27" fillId="6" borderId="6" xfId="0" applyFont="1" applyFill="1" applyBorder="1" applyAlignment="1" applyProtection="1">
      <alignment horizontal="center" vertical="center" wrapText="1"/>
    </xf>
    <xf numFmtId="173" fontId="9" fillId="6" borderId="4" xfId="1" applyNumberFormat="1" applyFont="1" applyFill="1" applyBorder="1" applyAlignment="1" applyProtection="1">
      <alignment horizontal="center" vertical="center"/>
    </xf>
    <xf numFmtId="173" fontId="46" fillId="6" borderId="7" xfId="0" applyNumberFormat="1" applyFont="1" applyFill="1" applyBorder="1" applyAlignment="1" applyProtection="1">
      <alignment horizontal="center" vertical="center"/>
    </xf>
    <xf numFmtId="173" fontId="28" fillId="6" borderId="3" xfId="0" applyNumberFormat="1" applyFont="1" applyFill="1" applyBorder="1" applyAlignment="1" applyProtection="1">
      <alignment horizontal="center" vertical="center"/>
      <protection locked="0"/>
    </xf>
    <xf numFmtId="173" fontId="9" fillId="6" borderId="20" xfId="1" applyNumberFormat="1" applyFont="1" applyFill="1" applyBorder="1" applyAlignment="1" applyProtection="1">
      <alignment horizontal="center" vertical="center"/>
    </xf>
    <xf numFmtId="173" fontId="9" fillId="6" borderId="12" xfId="1" applyNumberFormat="1" applyFont="1" applyFill="1" applyBorder="1" applyAlignment="1" applyProtection="1">
      <alignment horizontal="center" vertical="center"/>
    </xf>
    <xf numFmtId="9" fontId="9" fillId="6" borderId="4" xfId="0" applyNumberFormat="1" applyFont="1" applyFill="1" applyBorder="1" applyAlignment="1" applyProtection="1">
      <alignment horizontal="center" vertical="center"/>
    </xf>
    <xf numFmtId="167" fontId="46" fillId="6" borderId="7" xfId="0" applyNumberFormat="1" applyFont="1" applyFill="1" applyBorder="1" applyAlignment="1" applyProtection="1">
      <alignment horizontal="center" vertical="center"/>
    </xf>
    <xf numFmtId="167" fontId="28" fillId="6" borderId="3" xfId="0" applyNumberFormat="1" applyFont="1" applyFill="1" applyBorder="1" applyAlignment="1" applyProtection="1">
      <alignment horizontal="center" vertical="center"/>
    </xf>
    <xf numFmtId="39" fontId="9" fillId="6" borderId="4" xfId="0" applyNumberFormat="1" applyFont="1" applyFill="1" applyBorder="1" applyAlignment="1" applyProtection="1">
      <alignment horizontal="left" vertical="center"/>
    </xf>
    <xf numFmtId="39" fontId="9" fillId="6" borderId="3" xfId="0" applyNumberFormat="1" applyFont="1" applyFill="1" applyBorder="1" applyAlignment="1" applyProtection="1">
      <alignment horizontal="left" vertical="center"/>
    </xf>
    <xf numFmtId="39" fontId="9" fillId="6" borderId="11" xfId="0" applyNumberFormat="1" applyFont="1" applyFill="1" applyBorder="1" applyAlignment="1" applyProtection="1">
      <alignment horizontal="left" vertical="center"/>
    </xf>
    <xf numFmtId="0" fontId="9" fillId="6" borderId="3" xfId="0" applyFont="1" applyFill="1" applyBorder="1" applyAlignment="1" applyProtection="1">
      <alignment vertical="center"/>
    </xf>
    <xf numFmtId="0" fontId="10" fillId="6" borderId="2" xfId="0" applyFont="1" applyFill="1" applyBorder="1" applyAlignment="1" applyProtection="1">
      <alignment vertical="center"/>
    </xf>
    <xf numFmtId="0" fontId="9" fillId="6" borderId="8" xfId="0" applyFont="1" applyFill="1" applyBorder="1" applyAlignment="1" applyProtection="1">
      <alignment vertical="center"/>
    </xf>
    <xf numFmtId="173" fontId="9" fillId="6" borderId="12" xfId="1" applyNumberFormat="1" applyFont="1" applyFill="1" applyBorder="1" applyAlignment="1" applyProtection="1">
      <alignment horizontal="center" vertical="center"/>
      <protection locked="0"/>
    </xf>
    <xf numFmtId="167" fontId="9" fillId="6" borderId="17" xfId="3" applyNumberFormat="1" applyFont="1" applyFill="1" applyBorder="1" applyAlignment="1" applyProtection="1">
      <alignment horizontal="center" vertical="center"/>
      <protection locked="0"/>
    </xf>
    <xf numFmtId="0" fontId="9" fillId="6" borderId="9" xfId="0" applyFont="1" applyFill="1" applyBorder="1" applyAlignment="1" applyProtection="1">
      <alignment vertical="center"/>
      <protection locked="0"/>
    </xf>
    <xf numFmtId="0" fontId="9" fillId="6" borderId="8" xfId="0" applyFont="1" applyFill="1" applyBorder="1" applyAlignment="1" applyProtection="1">
      <alignment vertical="center"/>
      <protection locked="0"/>
    </xf>
    <xf numFmtId="0" fontId="9" fillId="6" borderId="6" xfId="0" applyFont="1" applyFill="1" applyBorder="1" applyAlignment="1" applyProtection="1">
      <alignment vertical="center"/>
      <protection locked="0"/>
    </xf>
    <xf numFmtId="0" fontId="3" fillId="6" borderId="24" xfId="0" applyFont="1" applyFill="1" applyBorder="1" applyAlignment="1" applyProtection="1">
      <alignment horizontal="right" vertical="center" indent="1"/>
    </xf>
    <xf numFmtId="0" fontId="10" fillId="6" borderId="2" xfId="0" applyFont="1" applyFill="1" applyBorder="1" applyAlignment="1" applyProtection="1">
      <alignment horizontal="left" vertical="center" indent="1"/>
    </xf>
    <xf numFmtId="0" fontId="10" fillId="6" borderId="8" xfId="0" applyFont="1" applyFill="1" applyBorder="1" applyAlignment="1" applyProtection="1">
      <alignment horizontal="left" vertical="center" indent="1"/>
    </xf>
    <xf numFmtId="0" fontId="22" fillId="6" borderId="11" xfId="0" applyFont="1" applyFill="1" applyBorder="1" applyAlignment="1" applyProtection="1">
      <alignment horizontal="center" vertical="center" wrapText="1"/>
    </xf>
    <xf numFmtId="173" fontId="22" fillId="6" borderId="4" xfId="0" applyNumberFormat="1" applyFont="1" applyFill="1" applyBorder="1" applyAlignment="1" applyProtection="1">
      <alignment horizontal="center" vertical="center"/>
    </xf>
    <xf numFmtId="0" fontId="61" fillId="6" borderId="0" xfId="0" applyFont="1" applyFill="1" applyAlignment="1" applyProtection="1">
      <alignment vertical="center"/>
    </xf>
    <xf numFmtId="39" fontId="31" fillId="6" borderId="3" xfId="0" applyNumberFormat="1" applyFont="1" applyFill="1" applyBorder="1" applyAlignment="1" applyProtection="1">
      <alignment vertical="center"/>
    </xf>
    <xf numFmtId="0" fontId="31" fillId="6" borderId="12" xfId="0" applyFont="1" applyFill="1" applyBorder="1" applyAlignment="1" applyProtection="1">
      <alignment horizontal="right" vertical="center"/>
    </xf>
    <xf numFmtId="173" fontId="22" fillId="6" borderId="12" xfId="0" applyNumberFormat="1" applyFont="1" applyFill="1" applyBorder="1" applyAlignment="1" applyProtection="1">
      <alignment horizontal="center" vertical="center"/>
    </xf>
    <xf numFmtId="173" fontId="62" fillId="6" borderId="7" xfId="0" applyNumberFormat="1" applyFont="1" applyFill="1" applyBorder="1" applyAlignment="1" applyProtection="1">
      <alignment horizontal="center" vertical="center"/>
    </xf>
    <xf numFmtId="173" fontId="62" fillId="6" borderId="4" xfId="3" applyNumberFormat="1" applyFont="1" applyFill="1" applyBorder="1" applyAlignment="1" applyProtection="1">
      <alignment horizontal="center" vertical="center"/>
    </xf>
    <xf numFmtId="173" fontId="62" fillId="6" borderId="4" xfId="0" applyNumberFormat="1" applyFont="1" applyFill="1" applyBorder="1" applyAlignment="1" applyProtection="1">
      <alignment horizontal="center" vertical="center"/>
    </xf>
    <xf numFmtId="0" fontId="23" fillId="6" borderId="0" xfId="0" applyFont="1" applyFill="1" applyBorder="1" applyAlignment="1" applyProtection="1">
      <alignment vertical="center"/>
    </xf>
    <xf numFmtId="0" fontId="10" fillId="6" borderId="0" xfId="0" applyFont="1" applyFill="1" applyBorder="1" applyAlignment="1" applyProtection="1">
      <alignment vertical="center"/>
      <protection locked="0"/>
    </xf>
    <xf numFmtId="0" fontId="9" fillId="6" borderId="0" xfId="0" applyFont="1" applyFill="1" applyBorder="1" applyAlignment="1" applyProtection="1">
      <alignment vertical="center"/>
      <protection locked="0"/>
    </xf>
    <xf numFmtId="0" fontId="9" fillId="6" borderId="0" xfId="0" applyFont="1" applyFill="1" applyBorder="1" applyAlignment="1" applyProtection="1">
      <alignment horizontal="center" vertical="center"/>
      <protection locked="0"/>
    </xf>
    <xf numFmtId="0" fontId="16" fillId="6" borderId="9" xfId="0" applyFont="1" applyFill="1" applyBorder="1" applyAlignment="1" applyProtection="1">
      <alignment horizontal="left" vertical="center"/>
      <protection locked="0"/>
    </xf>
    <xf numFmtId="0" fontId="10" fillId="6" borderId="24" xfId="0" applyFont="1" applyFill="1" applyBorder="1" applyAlignment="1" applyProtection="1">
      <alignment horizontal="center" vertical="center" wrapText="1"/>
      <protection locked="0"/>
    </xf>
    <xf numFmtId="0" fontId="9" fillId="6" borderId="17" xfId="0" applyFont="1" applyFill="1" applyBorder="1" applyAlignment="1" applyProtection="1">
      <alignment horizontal="center" vertical="center" wrapText="1"/>
      <protection locked="0"/>
    </xf>
    <xf numFmtId="3" fontId="9" fillId="6" borderId="1" xfId="0" applyNumberFormat="1" applyFont="1" applyFill="1" applyBorder="1" applyAlignment="1" applyProtection="1">
      <alignment horizontal="center" vertical="top"/>
      <protection locked="0"/>
    </xf>
    <xf numFmtId="39" fontId="12" fillId="6" borderId="8" xfId="0" applyNumberFormat="1" applyFont="1" applyFill="1" applyBorder="1" applyAlignment="1" applyProtection="1">
      <alignment vertical="center"/>
      <protection locked="0"/>
    </xf>
    <xf numFmtId="0" fontId="18" fillId="6" borderId="6" xfId="0" applyFont="1" applyFill="1" applyBorder="1" applyAlignment="1" applyProtection="1">
      <alignment vertical="center"/>
      <protection locked="0"/>
    </xf>
    <xf numFmtId="3" fontId="12" fillId="6" borderId="20" xfId="0" applyNumberFormat="1" applyFont="1" applyFill="1" applyBorder="1" applyAlignment="1" applyProtection="1">
      <alignment horizontal="center" vertical="top"/>
      <protection locked="0"/>
    </xf>
    <xf numFmtId="0" fontId="10" fillId="6" borderId="4" xfId="0" applyFont="1" applyFill="1" applyBorder="1" applyAlignment="1" applyProtection="1">
      <alignment horizontal="center" vertical="top" wrapText="1"/>
      <protection locked="0"/>
    </xf>
    <xf numFmtId="170" fontId="9" fillId="6" borderId="1" xfId="0" applyNumberFormat="1" applyFont="1" applyFill="1" applyBorder="1" applyAlignment="1" applyProtection="1">
      <alignment horizontal="center" vertical="center"/>
    </xf>
    <xf numFmtId="3" fontId="9" fillId="6" borderId="10" xfId="0" applyNumberFormat="1" applyFont="1" applyFill="1" applyBorder="1" applyAlignment="1" applyProtection="1">
      <alignment horizontal="center" vertical="center"/>
    </xf>
    <xf numFmtId="170" fontId="9" fillId="6" borderId="4" xfId="0" applyNumberFormat="1" applyFont="1" applyFill="1" applyBorder="1" applyAlignment="1" applyProtection="1">
      <alignment horizontal="center" vertical="center"/>
    </xf>
    <xf numFmtId="3" fontId="9" fillId="6" borderId="4" xfId="0" applyNumberFormat="1" applyFont="1" applyFill="1" applyBorder="1" applyAlignment="1" applyProtection="1">
      <alignment horizontal="center" vertical="center"/>
    </xf>
    <xf numFmtId="3" fontId="12" fillId="6" borderId="4" xfId="0" applyNumberFormat="1" applyFont="1" applyFill="1" applyBorder="1" applyAlignment="1" applyProtection="1">
      <alignment horizontal="center" vertical="center"/>
      <protection locked="0"/>
    </xf>
    <xf numFmtId="170" fontId="10" fillId="6" borderId="12" xfId="0" applyNumberFormat="1" applyFont="1" applyFill="1" applyBorder="1" applyAlignment="1" applyProtection="1">
      <alignment horizontal="center" vertical="center"/>
    </xf>
    <xf numFmtId="3" fontId="12" fillId="6" borderId="4" xfId="0" applyNumberFormat="1" applyFont="1" applyFill="1" applyBorder="1" applyAlignment="1" applyProtection="1">
      <alignment horizontal="center" vertical="center"/>
    </xf>
    <xf numFmtId="0" fontId="9" fillId="6" borderId="0" xfId="0" applyFont="1" applyFill="1" applyBorder="1" applyAlignment="1" applyProtection="1">
      <alignment horizontal="center" vertical="center"/>
    </xf>
    <xf numFmtId="39" fontId="10" fillId="6" borderId="2" xfId="0" applyNumberFormat="1" applyFont="1" applyFill="1" applyBorder="1" applyAlignment="1" applyProtection="1">
      <alignment horizontal="left" vertical="center"/>
    </xf>
    <xf numFmtId="39" fontId="10" fillId="6" borderId="0" xfId="0" applyNumberFormat="1" applyFont="1" applyFill="1" applyBorder="1" applyAlignment="1" applyProtection="1">
      <alignment vertical="center"/>
    </xf>
    <xf numFmtId="170" fontId="9" fillId="6" borderId="5" xfId="0" applyNumberFormat="1" applyFont="1" applyFill="1" applyBorder="1" applyAlignment="1" applyProtection="1">
      <alignment horizontal="center" vertical="center"/>
    </xf>
    <xf numFmtId="3" fontId="9" fillId="6" borderId="5" xfId="0" applyNumberFormat="1" applyFont="1" applyFill="1" applyBorder="1" applyAlignment="1" applyProtection="1">
      <alignment horizontal="center" vertical="center"/>
    </xf>
    <xf numFmtId="3" fontId="9" fillId="6" borderId="3" xfId="0" applyNumberFormat="1" applyFont="1" applyFill="1" applyBorder="1" applyAlignment="1" applyProtection="1">
      <alignment horizontal="center" vertical="center"/>
    </xf>
    <xf numFmtId="0" fontId="10" fillId="6" borderId="0" xfId="0" applyFont="1" applyFill="1" applyBorder="1" applyAlignment="1" applyProtection="1">
      <alignment horizontal="left" vertical="center"/>
    </xf>
    <xf numFmtId="3" fontId="9" fillId="6" borderId="20" xfId="0" applyNumberFormat="1" applyFont="1" applyFill="1" applyBorder="1" applyAlignment="1" applyProtection="1">
      <alignment horizontal="center" vertical="center"/>
    </xf>
    <xf numFmtId="170" fontId="9" fillId="6" borderId="20" xfId="0" applyNumberFormat="1" applyFont="1" applyFill="1" applyBorder="1" applyAlignment="1" applyProtection="1">
      <alignment horizontal="center" vertical="center"/>
    </xf>
    <xf numFmtId="164" fontId="10" fillId="6" borderId="2" xfId="0" applyNumberFormat="1" applyFont="1" applyFill="1" applyBorder="1" applyAlignment="1" applyProtection="1">
      <alignment horizontal="left" vertical="center"/>
    </xf>
    <xf numFmtId="3" fontId="9" fillId="6" borderId="0" xfId="0" applyNumberFormat="1" applyFont="1" applyFill="1" applyBorder="1" applyAlignment="1" applyProtection="1">
      <alignment horizontal="center" vertical="center"/>
    </xf>
    <xf numFmtId="164" fontId="10" fillId="6" borderId="8" xfId="0" applyNumberFormat="1" applyFont="1" applyFill="1" applyBorder="1" applyAlignment="1" applyProtection="1">
      <alignment horizontal="left" vertical="center"/>
    </xf>
    <xf numFmtId="3" fontId="9" fillId="6" borderId="6" xfId="0" applyNumberFormat="1" applyFont="1" applyFill="1" applyBorder="1" applyAlignment="1" applyProtection="1">
      <alignment horizontal="center" vertical="center"/>
    </xf>
    <xf numFmtId="39" fontId="12" fillId="6" borderId="8" xfId="0" applyNumberFormat="1" applyFont="1" applyFill="1" applyBorder="1" applyAlignment="1" applyProtection="1">
      <alignment horizontal="left" vertical="center"/>
    </xf>
    <xf numFmtId="0" fontId="13" fillId="6" borderId="6" xfId="0" applyFont="1" applyFill="1" applyBorder="1" applyAlignment="1" applyProtection="1">
      <alignment vertical="center"/>
    </xf>
    <xf numFmtId="0" fontId="9" fillId="6" borderId="0" xfId="0" applyFont="1" applyFill="1" applyAlignment="1" applyProtection="1">
      <alignment vertical="center"/>
    </xf>
    <xf numFmtId="0" fontId="9" fillId="6" borderId="0" xfId="0" applyFont="1" applyFill="1" applyAlignment="1" applyProtection="1">
      <alignment vertical="center"/>
      <protection locked="0"/>
    </xf>
    <xf numFmtId="0" fontId="10" fillId="6" borderId="11" xfId="0" applyFont="1" applyFill="1" applyBorder="1" applyAlignment="1" applyProtection="1">
      <alignment horizontal="left" vertical="top"/>
    </xf>
    <xf numFmtId="0" fontId="10" fillId="6" borderId="5" xfId="0" applyFont="1" applyFill="1" applyBorder="1" applyAlignment="1" applyProtection="1">
      <alignment horizontal="center" vertical="top" wrapText="1"/>
      <protection locked="0"/>
    </xf>
    <xf numFmtId="0" fontId="10" fillId="6" borderId="7" xfId="0" applyFont="1" applyFill="1" applyBorder="1" applyAlignment="1" applyProtection="1">
      <alignment horizontal="center" vertical="top" wrapText="1"/>
      <protection locked="0"/>
    </xf>
    <xf numFmtId="39" fontId="10" fillId="6" borderId="11" xfId="0" applyNumberFormat="1" applyFont="1" applyFill="1" applyBorder="1" applyAlignment="1" applyProtection="1">
      <alignment horizontal="left" vertical="center" indent="1"/>
    </xf>
    <xf numFmtId="3" fontId="9" fillId="6" borderId="8" xfId="1" applyNumberFormat="1" applyFont="1" applyFill="1" applyBorder="1" applyAlignment="1" applyProtection="1">
      <alignment horizontal="center" vertical="center"/>
    </xf>
    <xf numFmtId="3" fontId="9" fillId="6" borderId="10" xfId="1" applyNumberFormat="1" applyFont="1" applyFill="1" applyBorder="1" applyAlignment="1" applyProtection="1">
      <alignment horizontal="center" vertical="center"/>
      <protection locked="0"/>
    </xf>
    <xf numFmtId="3" fontId="9" fillId="6" borderId="4" xfId="1" applyNumberFormat="1" applyFont="1" applyFill="1" applyBorder="1" applyAlignment="1" applyProtection="1">
      <alignment horizontal="center" vertical="center"/>
      <protection locked="0"/>
    </xf>
    <xf numFmtId="39" fontId="10" fillId="6" borderId="4" xfId="0" applyNumberFormat="1" applyFont="1" applyFill="1" applyBorder="1" applyAlignment="1" applyProtection="1">
      <alignment horizontal="left" vertical="center" indent="1"/>
    </xf>
    <xf numFmtId="3" fontId="9" fillId="6" borderId="3" xfId="1" applyNumberFormat="1" applyFont="1" applyFill="1" applyBorder="1" applyAlignment="1" applyProtection="1">
      <alignment horizontal="center" vertical="center"/>
    </xf>
    <xf numFmtId="3" fontId="9" fillId="6" borderId="7" xfId="1" applyNumberFormat="1" applyFont="1" applyFill="1" applyBorder="1" applyAlignment="1" applyProtection="1">
      <alignment horizontal="center" vertical="center"/>
    </xf>
    <xf numFmtId="39" fontId="12" fillId="6" borderId="4" xfId="0" applyNumberFormat="1" applyFont="1" applyFill="1" applyBorder="1" applyAlignment="1" applyProtection="1">
      <alignment horizontal="left" vertical="center" indent="1"/>
    </xf>
    <xf numFmtId="3" fontId="12" fillId="6" borderId="3" xfId="1" applyNumberFormat="1" applyFont="1" applyFill="1" applyBorder="1" applyAlignment="1" applyProtection="1">
      <alignment horizontal="center" vertical="center"/>
    </xf>
    <xf numFmtId="3" fontId="12" fillId="6" borderId="11" xfId="1" applyNumberFormat="1" applyFont="1" applyFill="1" applyBorder="1" applyAlignment="1" applyProtection="1">
      <alignment horizontal="center" vertical="center"/>
      <protection locked="0"/>
    </xf>
    <xf numFmtId="3" fontId="12" fillId="6" borderId="4" xfId="1" applyNumberFormat="1" applyFont="1" applyFill="1" applyBorder="1" applyAlignment="1" applyProtection="1">
      <alignment horizontal="center" vertical="center"/>
      <protection locked="0"/>
    </xf>
    <xf numFmtId="3" fontId="12" fillId="6" borderId="12" xfId="0" applyNumberFormat="1" applyFont="1" applyFill="1" applyBorder="1" applyAlignment="1" applyProtection="1">
      <alignment horizontal="center" vertical="center"/>
      <protection locked="0"/>
    </xf>
    <xf numFmtId="0" fontId="10" fillId="6" borderId="3" xfId="0" applyFont="1" applyFill="1" applyBorder="1" applyAlignment="1" applyProtection="1">
      <alignment vertical="center"/>
      <protection locked="0"/>
    </xf>
    <xf numFmtId="0" fontId="9" fillId="6" borderId="17" xfId="0" applyFont="1" applyFill="1" applyBorder="1" applyAlignment="1" applyProtection="1">
      <alignment vertical="center"/>
      <protection locked="0"/>
    </xf>
    <xf numFmtId="0" fontId="10" fillId="6" borderId="10" xfId="0" applyFont="1" applyFill="1" applyBorder="1" applyAlignment="1" applyProtection="1">
      <alignment horizontal="left" vertical="top"/>
      <protection locked="0"/>
    </xf>
    <xf numFmtId="0" fontId="10" fillId="6" borderId="9" xfId="0" applyFont="1" applyFill="1" applyBorder="1" applyAlignment="1" applyProtection="1">
      <alignment horizontal="center" vertical="top" wrapText="1"/>
      <protection locked="0"/>
    </xf>
    <xf numFmtId="0" fontId="10" fillId="6" borderId="5" xfId="0" applyFont="1" applyFill="1" applyBorder="1" applyAlignment="1" applyProtection="1">
      <alignment vertical="top"/>
      <protection locked="0"/>
    </xf>
    <xf numFmtId="0" fontId="10" fillId="6" borderId="17" xfId="0" applyFont="1" applyFill="1" applyBorder="1" applyAlignment="1" applyProtection="1">
      <alignment horizontal="center" vertical="top" wrapText="1"/>
      <protection locked="0"/>
    </xf>
    <xf numFmtId="0" fontId="10" fillId="6" borderId="24" xfId="0" applyFont="1" applyFill="1" applyBorder="1" applyAlignment="1" applyProtection="1">
      <alignment horizontal="center" vertical="top" wrapText="1"/>
      <protection locked="0"/>
    </xf>
    <xf numFmtId="0" fontId="10" fillId="6" borderId="4" xfId="0" applyFont="1" applyFill="1" applyBorder="1" applyAlignment="1" applyProtection="1">
      <alignment horizontal="left" vertical="center" wrapText="1" indent="1"/>
      <protection locked="0"/>
    </xf>
    <xf numFmtId="39" fontId="10" fillId="6" borderId="4" xfId="0" applyNumberFormat="1" applyFont="1" applyFill="1" applyBorder="1" applyAlignment="1" applyProtection="1">
      <alignment horizontal="left" vertical="center" indent="1"/>
      <protection locked="0"/>
    </xf>
    <xf numFmtId="39" fontId="12" fillId="6" borderId="4" xfId="0" applyNumberFormat="1" applyFont="1" applyFill="1" applyBorder="1" applyAlignment="1" applyProtection="1">
      <alignment horizontal="left" vertical="center" indent="1"/>
      <protection locked="0"/>
    </xf>
    <xf numFmtId="0" fontId="12" fillId="6" borderId="4" xfId="0" applyFont="1" applyFill="1" applyBorder="1" applyAlignment="1" applyProtection="1">
      <alignment horizontal="left" vertical="center" indent="1"/>
      <protection locked="0"/>
    </xf>
    <xf numFmtId="3" fontId="10" fillId="6" borderId="3" xfId="0" applyNumberFormat="1" applyFont="1" applyFill="1" applyBorder="1" applyAlignment="1" applyProtection="1">
      <alignment horizontal="center" vertical="center"/>
      <protection locked="0"/>
    </xf>
    <xf numFmtId="3" fontId="12" fillId="6" borderId="3" xfId="0" applyNumberFormat="1" applyFont="1" applyFill="1" applyBorder="1" applyAlignment="1" applyProtection="1">
      <alignment horizontal="center" vertical="center"/>
      <protection locked="0"/>
    </xf>
    <xf numFmtId="0" fontId="12" fillId="6" borderId="3" xfId="0" applyFont="1" applyFill="1" applyBorder="1" applyAlignment="1" applyProtection="1">
      <alignment horizontal="center" vertical="center"/>
      <protection locked="0"/>
    </xf>
    <xf numFmtId="0" fontId="9" fillId="6" borderId="3" xfId="0" applyFont="1" applyFill="1" applyBorder="1" applyAlignment="1" applyProtection="1">
      <alignment vertical="center"/>
      <protection locked="0"/>
    </xf>
    <xf numFmtId="173" fontId="9" fillId="6" borderId="17" xfId="1" applyNumberFormat="1" applyFont="1" applyFill="1" applyBorder="1" applyAlignment="1" applyProtection="1">
      <alignment horizontal="center" vertical="center"/>
      <protection locked="0"/>
    </xf>
    <xf numFmtId="3" fontId="20" fillId="6" borderId="9" xfId="0" applyNumberFormat="1" applyFont="1" applyFill="1" applyBorder="1" applyAlignment="1" applyProtection="1">
      <alignment horizontal="center" vertical="center"/>
      <protection locked="0"/>
    </xf>
    <xf numFmtId="3" fontId="20" fillId="6" borderId="5" xfId="0" applyNumberFormat="1" applyFont="1" applyFill="1" applyBorder="1" applyAlignment="1" applyProtection="1">
      <alignment horizontal="center" vertical="center"/>
      <protection locked="0"/>
    </xf>
    <xf numFmtId="3" fontId="20" fillId="6" borderId="3" xfId="0" applyNumberFormat="1" applyFont="1" applyFill="1" applyBorder="1" applyAlignment="1" applyProtection="1">
      <alignment horizontal="center" vertical="center"/>
      <protection locked="0"/>
    </xf>
    <xf numFmtId="10" fontId="22" fillId="6" borderId="7" xfId="0" applyNumberFormat="1" applyFont="1" applyFill="1" applyBorder="1" applyAlignment="1" applyProtection="1">
      <alignment horizontal="center" vertical="center"/>
      <protection locked="0"/>
    </xf>
    <xf numFmtId="10" fontId="20" fillId="6" borderId="12" xfId="0" applyNumberFormat="1" applyFont="1" applyFill="1" applyBorder="1" applyAlignment="1" applyProtection="1">
      <alignment horizontal="center" vertical="center"/>
      <protection locked="0"/>
    </xf>
    <xf numFmtId="10" fontId="10" fillId="6" borderId="7" xfId="0" applyNumberFormat="1" applyFont="1" applyFill="1" applyBorder="1" applyAlignment="1" applyProtection="1">
      <alignment horizontal="center" vertical="center"/>
      <protection locked="0"/>
    </xf>
    <xf numFmtId="0" fontId="9" fillId="6" borderId="12" xfId="0" applyFont="1" applyFill="1" applyBorder="1" applyAlignment="1" applyProtection="1">
      <alignment vertical="center"/>
      <protection locked="0"/>
    </xf>
    <xf numFmtId="0" fontId="10" fillId="6" borderId="3" xfId="0" applyFont="1" applyFill="1" applyBorder="1" applyAlignment="1" applyProtection="1">
      <alignment horizontal="left" vertical="center"/>
      <protection locked="0"/>
    </xf>
    <xf numFmtId="0" fontId="10" fillId="6" borderId="7" xfId="0" applyFont="1" applyFill="1" applyBorder="1" applyAlignment="1" applyProtection="1">
      <alignment horizontal="center" vertical="center" wrapText="1"/>
      <protection locked="0"/>
    </xf>
    <xf numFmtId="0" fontId="9" fillId="6" borderId="7" xfId="0" applyFont="1" applyFill="1" applyBorder="1" applyAlignment="1" applyProtection="1">
      <alignment horizontal="center" vertical="center" wrapText="1"/>
      <protection locked="0"/>
    </xf>
    <xf numFmtId="0" fontId="9" fillId="6" borderId="7" xfId="0" applyFont="1" applyFill="1" applyBorder="1" applyAlignment="1" applyProtection="1">
      <alignment vertical="center"/>
      <protection locked="0"/>
    </xf>
    <xf numFmtId="0" fontId="9" fillId="6" borderId="11" xfId="0" applyFont="1" applyFill="1" applyBorder="1" applyAlignment="1" applyProtection="1">
      <alignment horizontal="center" vertical="center" wrapText="1"/>
      <protection locked="0"/>
    </xf>
    <xf numFmtId="0" fontId="9" fillId="6" borderId="11" xfId="0" applyFont="1" applyFill="1" applyBorder="1" applyAlignment="1" applyProtection="1">
      <alignment horizontal="left" vertical="center" wrapText="1"/>
      <protection locked="0"/>
    </xf>
    <xf numFmtId="0" fontId="9" fillId="6" borderId="11" xfId="0" applyFont="1" applyFill="1" applyBorder="1" applyAlignment="1" applyProtection="1">
      <alignment vertical="center"/>
      <protection locked="0"/>
    </xf>
    <xf numFmtId="0" fontId="9" fillId="6" borderId="2" xfId="0" applyFont="1" applyFill="1" applyBorder="1" applyAlignment="1" applyProtection="1">
      <alignment vertical="center"/>
      <protection locked="0"/>
    </xf>
    <xf numFmtId="0" fontId="9" fillId="6" borderId="8" xfId="0" applyFont="1" applyFill="1" applyBorder="1" applyAlignment="1" applyProtection="1">
      <alignment horizontal="center" vertical="center" wrapText="1"/>
      <protection locked="0"/>
    </xf>
    <xf numFmtId="0" fontId="9" fillId="6" borderId="4" xfId="0" applyFont="1" applyFill="1" applyBorder="1" applyAlignment="1" applyProtection="1">
      <alignment horizontal="center" vertical="center"/>
      <protection locked="0"/>
    </xf>
    <xf numFmtId="39" fontId="9" fillId="6" borderId="12" xfId="0" applyNumberFormat="1" applyFont="1" applyFill="1" applyBorder="1" applyAlignment="1" applyProtection="1">
      <alignment horizontal="center" vertical="center"/>
      <protection locked="0"/>
    </xf>
    <xf numFmtId="172" fontId="9" fillId="6" borderId="4" xfId="0" applyNumberFormat="1" applyFont="1" applyFill="1" applyBorder="1" applyAlignment="1" applyProtection="1">
      <alignment horizontal="center" vertical="center"/>
      <protection locked="0"/>
    </xf>
    <xf numFmtId="39" fontId="9" fillId="6" borderId="10" xfId="0" applyNumberFormat="1" applyFont="1" applyFill="1" applyBorder="1" applyAlignment="1" applyProtection="1">
      <alignment horizontal="center" vertical="center"/>
      <protection locked="0"/>
    </xf>
    <xf numFmtId="37" fontId="9" fillId="6" borderId="4" xfId="0" applyNumberFormat="1" applyFont="1" applyFill="1" applyBorder="1" applyAlignment="1" applyProtection="1">
      <alignment horizontal="center" vertical="center"/>
      <protection locked="0"/>
    </xf>
    <xf numFmtId="1" fontId="9" fillId="6" borderId="4" xfId="0" applyNumberFormat="1" applyFont="1" applyFill="1" applyBorder="1" applyAlignment="1" applyProtection="1">
      <alignment horizontal="center" vertical="center"/>
      <protection locked="0"/>
    </xf>
    <xf numFmtId="0" fontId="11" fillId="6" borderId="12" xfId="0" applyFont="1" applyFill="1" applyBorder="1" applyAlignment="1" applyProtection="1">
      <alignment vertical="center"/>
      <protection locked="0"/>
    </xf>
    <xf numFmtId="10" fontId="9" fillId="6" borderId="7" xfId="1" applyNumberFormat="1" applyFont="1" applyFill="1" applyBorder="1" applyAlignment="1" applyProtection="1">
      <alignment horizontal="center" vertical="center"/>
      <protection locked="0"/>
    </xf>
    <xf numFmtId="173" fontId="9" fillId="6" borderId="4" xfId="0" applyNumberFormat="1" applyFont="1" applyFill="1" applyBorder="1" applyAlignment="1" applyProtection="1">
      <alignment horizontal="center" vertical="center"/>
      <protection locked="0"/>
    </xf>
    <xf numFmtId="173" fontId="9" fillId="6" borderId="4" xfId="1" applyNumberFormat="1" applyFont="1" applyFill="1" applyBorder="1" applyAlignment="1" applyProtection="1">
      <alignment horizontal="center" vertical="center"/>
      <protection locked="0"/>
    </xf>
    <xf numFmtId="3" fontId="9" fillId="6" borderId="24" xfId="1" applyNumberFormat="1" applyFont="1" applyFill="1" applyBorder="1" applyAlignment="1" applyProtection="1">
      <alignment horizontal="center" vertical="center"/>
      <protection locked="0"/>
    </xf>
    <xf numFmtId="3" fontId="9" fillId="6" borderId="6" xfId="1" applyNumberFormat="1" applyFont="1" applyFill="1" applyBorder="1" applyAlignment="1" applyProtection="1">
      <alignment horizontal="center" vertical="center"/>
      <protection locked="0"/>
    </xf>
    <xf numFmtId="173" fontId="9" fillId="6" borderId="17" xfId="0" applyNumberFormat="1" applyFont="1" applyFill="1" applyBorder="1" applyAlignment="1" applyProtection="1">
      <alignment horizontal="center" vertical="center"/>
      <protection locked="0"/>
    </xf>
    <xf numFmtId="173" fontId="9" fillId="6" borderId="20" xfId="0" applyNumberFormat="1" applyFont="1" applyFill="1" applyBorder="1" applyAlignment="1" applyProtection="1">
      <alignment horizontal="center" vertical="center"/>
      <protection locked="0"/>
    </xf>
    <xf numFmtId="173" fontId="9" fillId="6" borderId="9" xfId="0" applyNumberFormat="1" applyFont="1" applyFill="1" applyBorder="1" applyAlignment="1" applyProtection="1">
      <alignment horizontal="center" vertical="center"/>
      <protection locked="0"/>
    </xf>
    <xf numFmtId="173" fontId="9" fillId="6" borderId="24" xfId="0" applyNumberFormat="1" applyFont="1" applyFill="1" applyBorder="1" applyAlignment="1" applyProtection="1">
      <alignment horizontal="center" vertical="center"/>
      <protection locked="0"/>
    </xf>
    <xf numFmtId="173" fontId="9" fillId="6" borderId="8" xfId="0" applyNumberFormat="1" applyFont="1" applyFill="1" applyBorder="1" applyAlignment="1" applyProtection="1">
      <alignment horizontal="center" vertical="center"/>
      <protection locked="0"/>
    </xf>
    <xf numFmtId="173" fontId="9" fillId="6" borderId="6" xfId="0" applyNumberFormat="1" applyFont="1" applyFill="1" applyBorder="1" applyAlignment="1" applyProtection="1">
      <alignment horizontal="center" vertical="center"/>
      <protection locked="0"/>
    </xf>
    <xf numFmtId="164" fontId="20" fillId="6" borderId="4" xfId="2" applyNumberFormat="1" applyFont="1" applyFill="1" applyBorder="1" applyAlignment="1" applyProtection="1">
      <alignment horizontal="left" vertical="center" wrapText="1"/>
      <protection locked="0"/>
    </xf>
    <xf numFmtId="171" fontId="22" fillId="6" borderId="12" xfId="2" applyNumberFormat="1" applyFont="1" applyFill="1" applyBorder="1" applyAlignment="1" applyProtection="1">
      <alignment horizontal="center" vertical="center" wrapText="1"/>
      <protection locked="0"/>
    </xf>
    <xf numFmtId="171" fontId="22" fillId="6" borderId="3" xfId="2" applyNumberFormat="1" applyFont="1" applyFill="1" applyBorder="1" applyAlignment="1" applyProtection="1">
      <alignment horizontal="center" vertical="center" wrapText="1"/>
      <protection locked="0"/>
    </xf>
    <xf numFmtId="39" fontId="22" fillId="6" borderId="4" xfId="2" applyNumberFormat="1" applyFont="1" applyFill="1" applyBorder="1" applyAlignment="1" applyProtection="1">
      <alignment wrapText="1"/>
    </xf>
    <xf numFmtId="39" fontId="22" fillId="6" borderId="4" xfId="2" applyNumberFormat="1" applyFont="1" applyFill="1" applyBorder="1" applyAlignment="1" applyProtection="1"/>
    <xf numFmtId="173" fontId="10" fillId="6" borderId="4" xfId="1" applyNumberFormat="1" applyFont="1" applyFill="1" applyBorder="1" applyAlignment="1" applyProtection="1">
      <alignment horizontal="center" vertical="center"/>
    </xf>
    <xf numFmtId="0" fontId="13" fillId="7" borderId="13" xfId="0" applyFont="1" applyFill="1" applyBorder="1" applyAlignment="1" applyProtection="1">
      <alignment vertical="center"/>
      <protection locked="0"/>
    </xf>
    <xf numFmtId="0" fontId="13" fillId="7" borderId="4" xfId="0" applyFont="1" applyFill="1" applyBorder="1" applyAlignment="1" applyProtection="1">
      <alignment vertical="center"/>
      <protection locked="0"/>
    </xf>
    <xf numFmtId="0" fontId="13" fillId="7" borderId="14" xfId="0" applyFont="1" applyFill="1" applyBorder="1" applyAlignment="1" applyProtection="1">
      <alignment vertical="center"/>
      <protection locked="0"/>
    </xf>
    <xf numFmtId="0" fontId="22" fillId="7" borderId="12" xfId="0" applyFont="1" applyFill="1" applyBorder="1" applyAlignment="1" applyProtection="1">
      <alignment vertical="center"/>
      <protection locked="0"/>
    </xf>
    <xf numFmtId="0" fontId="22" fillId="7" borderId="4" xfId="0" applyFont="1" applyFill="1" applyBorder="1" applyAlignment="1" applyProtection="1">
      <alignment vertical="center"/>
      <protection locked="0"/>
    </xf>
    <xf numFmtId="0" fontId="22" fillId="7" borderId="3" xfId="0" applyFont="1" applyFill="1" applyBorder="1" applyAlignment="1" applyProtection="1">
      <alignment vertical="center"/>
      <protection locked="0"/>
    </xf>
    <xf numFmtId="0" fontId="22" fillId="7" borderId="14" xfId="0" applyFont="1" applyFill="1" applyBorder="1" applyAlignment="1" applyProtection="1">
      <alignment vertical="center"/>
      <protection locked="0"/>
    </xf>
    <xf numFmtId="0" fontId="22" fillId="7" borderId="13" xfId="0" applyFont="1" applyFill="1" applyBorder="1" applyAlignment="1" applyProtection="1">
      <alignment vertical="center"/>
      <protection locked="0"/>
    </xf>
    <xf numFmtId="0" fontId="13" fillId="7" borderId="15" xfId="0" applyFont="1" applyFill="1" applyBorder="1" applyAlignment="1" applyProtection="1">
      <alignment vertical="center"/>
      <protection locked="0"/>
    </xf>
    <xf numFmtId="0" fontId="13" fillId="7" borderId="5" xfId="0" applyFont="1" applyFill="1" applyBorder="1" applyAlignment="1" applyProtection="1">
      <alignment vertical="center"/>
      <protection locked="0"/>
    </xf>
    <xf numFmtId="0" fontId="13" fillId="7" borderId="16" xfId="0" applyFont="1" applyFill="1" applyBorder="1" applyAlignment="1" applyProtection="1">
      <alignment vertical="center"/>
      <protection locked="0"/>
    </xf>
    <xf numFmtId="0" fontId="22" fillId="7" borderId="17" xfId="0" applyFont="1" applyFill="1" applyBorder="1" applyAlignment="1" applyProtection="1">
      <alignment vertical="center"/>
      <protection locked="0"/>
    </xf>
    <xf numFmtId="0" fontId="22" fillId="7" borderId="5" xfId="0" applyFont="1" applyFill="1" applyBorder="1" applyAlignment="1" applyProtection="1">
      <alignment vertical="center"/>
      <protection locked="0"/>
    </xf>
    <xf numFmtId="0" fontId="22" fillId="7" borderId="9" xfId="0" applyFont="1" applyFill="1" applyBorder="1" applyAlignment="1" applyProtection="1">
      <alignment vertical="center"/>
      <protection locked="0"/>
    </xf>
    <xf numFmtId="0" fontId="22" fillId="7" borderId="16" xfId="0" applyFont="1" applyFill="1" applyBorder="1" applyAlignment="1" applyProtection="1">
      <alignment vertical="center"/>
      <protection locked="0"/>
    </xf>
    <xf numFmtId="0" fontId="22" fillId="7" borderId="15" xfId="0" applyFont="1" applyFill="1" applyBorder="1" applyAlignment="1" applyProtection="1">
      <alignment vertical="center"/>
      <protection locked="0"/>
    </xf>
    <xf numFmtId="0" fontId="22" fillId="4" borderId="4" xfId="0" applyFont="1" applyFill="1" applyBorder="1" applyAlignment="1" applyProtection="1">
      <alignment vertical="center"/>
      <protection locked="0"/>
    </xf>
    <xf numFmtId="0" fontId="22" fillId="4" borderId="14" xfId="0" applyFont="1" applyFill="1" applyBorder="1" applyAlignment="1" applyProtection="1">
      <alignment vertical="center"/>
      <protection locked="0"/>
    </xf>
    <xf numFmtId="0" fontId="22" fillId="4" borderId="13" xfId="0" applyFont="1" applyFill="1" applyBorder="1" applyAlignment="1" applyProtection="1">
      <alignment vertical="center"/>
      <protection locked="0"/>
    </xf>
    <xf numFmtId="0" fontId="22" fillId="4" borderId="19" xfId="0" applyFont="1" applyFill="1" applyBorder="1" applyAlignment="1" applyProtection="1">
      <alignment vertical="center"/>
      <protection locked="0"/>
    </xf>
    <xf numFmtId="0" fontId="22" fillId="4" borderId="18" xfId="0" applyFont="1" applyFill="1" applyBorder="1" applyAlignment="1" applyProtection="1">
      <alignment vertical="center"/>
      <protection locked="0"/>
    </xf>
    <xf numFmtId="0" fontId="22" fillId="4" borderId="11" xfId="0" applyFont="1" applyFill="1" applyBorder="1" applyAlignment="1" applyProtection="1">
      <alignment vertical="center"/>
      <protection locked="0"/>
    </xf>
    <xf numFmtId="0" fontId="22" fillId="7" borderId="19" xfId="0" applyFont="1" applyFill="1" applyBorder="1" applyAlignment="1" applyProtection="1">
      <alignment vertical="center"/>
      <protection locked="0"/>
    </xf>
    <xf numFmtId="0" fontId="10" fillId="6" borderId="0" xfId="0" applyFont="1" applyFill="1" applyBorder="1" applyAlignment="1" applyProtection="1">
      <alignment horizontal="center" vertical="center"/>
    </xf>
    <xf numFmtId="0" fontId="9" fillId="0" borderId="0" xfId="0" applyFont="1" applyFill="1" applyBorder="1" applyAlignment="1" applyProtection="1">
      <alignment vertical="center"/>
      <protection locked="0"/>
    </xf>
    <xf numFmtId="1" fontId="22" fillId="6" borderId="25" xfId="0" applyNumberFormat="1" applyFont="1" applyFill="1" applyBorder="1" applyAlignment="1" applyProtection="1">
      <alignment horizontal="center" vertical="center"/>
    </xf>
    <xf numFmtId="1" fontId="22" fillId="6" borderId="26" xfId="0" applyNumberFormat="1" applyFont="1" applyFill="1" applyBorder="1" applyAlignment="1" applyProtection="1">
      <alignment horizontal="center" vertical="center"/>
    </xf>
    <xf numFmtId="1" fontId="22" fillId="6" borderId="27" xfId="0" applyNumberFormat="1" applyFont="1" applyFill="1" applyBorder="1" applyAlignment="1" applyProtection="1">
      <alignment horizontal="center" vertical="center"/>
    </xf>
    <xf numFmtId="0" fontId="9" fillId="0" borderId="4" xfId="0" applyFont="1" applyFill="1" applyBorder="1" applyAlignment="1" applyProtection="1">
      <alignment horizontal="center" vertical="top" wrapText="1"/>
      <protection locked="0"/>
    </xf>
    <xf numFmtId="0" fontId="2" fillId="0" borderId="0" xfId="0" applyFont="1"/>
    <xf numFmtId="173" fontId="9" fillId="0" borderId="17" xfId="1" quotePrefix="1" applyNumberFormat="1" applyFont="1" applyFill="1" applyBorder="1" applyAlignment="1" applyProtection="1">
      <alignment horizontal="center" vertical="center"/>
      <protection locked="0"/>
    </xf>
    <xf numFmtId="3" fontId="22" fillId="0" borderId="9" xfId="0" applyNumberFormat="1" applyFont="1" applyFill="1" applyBorder="1" applyAlignment="1" applyProtection="1">
      <alignment horizontal="center" vertical="center"/>
      <protection locked="0"/>
    </xf>
    <xf numFmtId="3" fontId="22" fillId="0" borderId="5" xfId="0" applyNumberFormat="1" applyFont="1" applyFill="1" applyBorder="1" applyAlignment="1" applyProtection="1">
      <alignment horizontal="center" vertical="center"/>
      <protection locked="0"/>
    </xf>
    <xf numFmtId="0" fontId="22" fillId="7" borderId="13" xfId="2" applyFont="1" applyFill="1" applyBorder="1" applyProtection="1">
      <protection locked="0"/>
    </xf>
    <xf numFmtId="0" fontId="22" fillId="7" borderId="4" xfId="2" applyFont="1" applyFill="1" applyBorder="1" applyProtection="1">
      <protection locked="0"/>
    </xf>
    <xf numFmtId="0" fontId="22" fillId="7" borderId="14" xfId="2" applyFont="1" applyFill="1" applyBorder="1" applyProtection="1">
      <protection locked="0"/>
    </xf>
    <xf numFmtId="0" fontId="22" fillId="8" borderId="4" xfId="2" applyFont="1" applyFill="1" applyBorder="1" applyProtection="1">
      <protection locked="0"/>
    </xf>
    <xf numFmtId="0" fontId="22" fillId="8" borderId="14" xfId="2" applyFont="1" applyFill="1" applyBorder="1" applyProtection="1">
      <protection locked="0"/>
    </xf>
    <xf numFmtId="0" fontId="22" fillId="8" borderId="12" xfId="2" applyFont="1" applyFill="1" applyBorder="1" applyProtection="1">
      <protection locked="0"/>
    </xf>
    <xf numFmtId="0" fontId="22" fillId="8" borderId="3" xfId="2" applyFont="1" applyFill="1" applyBorder="1" applyProtection="1">
      <protection locked="0"/>
    </xf>
    <xf numFmtId="0" fontId="22" fillId="7" borderId="15" xfId="2" applyFont="1" applyFill="1" applyBorder="1" applyProtection="1">
      <protection locked="0"/>
    </xf>
    <xf numFmtId="0" fontId="22" fillId="7" borderId="5" xfId="2" applyFont="1" applyFill="1" applyBorder="1" applyProtection="1">
      <protection locked="0"/>
    </xf>
    <xf numFmtId="0" fontId="22" fillId="7" borderId="16" xfId="2" applyFont="1" applyFill="1" applyBorder="1" applyProtection="1">
      <protection locked="0"/>
    </xf>
    <xf numFmtId="0" fontId="22" fillId="8" borderId="5" xfId="2" applyFont="1" applyFill="1" applyBorder="1" applyProtection="1">
      <protection locked="0"/>
    </xf>
    <xf numFmtId="0" fontId="22" fillId="8" borderId="9" xfId="2" applyFont="1" applyFill="1" applyBorder="1" applyProtection="1">
      <protection locked="0"/>
    </xf>
    <xf numFmtId="0" fontId="22" fillId="8" borderId="16" xfId="2" applyFont="1" applyFill="1" applyBorder="1" applyProtection="1">
      <protection locked="0"/>
    </xf>
    <xf numFmtId="0" fontId="22" fillId="8" borderId="17" xfId="2" applyFont="1" applyFill="1" applyBorder="1" applyProtection="1">
      <protection locked="0"/>
    </xf>
    <xf numFmtId="0" fontId="22" fillId="8" borderId="15" xfId="2" applyFont="1" applyFill="1" applyBorder="1" applyProtection="1">
      <protection locked="0"/>
    </xf>
    <xf numFmtId="0" fontId="22" fillId="8" borderId="13" xfId="2" applyFont="1" applyFill="1" applyBorder="1" applyProtection="1">
      <protection locked="0"/>
    </xf>
    <xf numFmtId="0" fontId="22" fillId="7" borderId="18" xfId="2" applyFont="1" applyFill="1" applyBorder="1" applyProtection="1">
      <protection locked="0"/>
    </xf>
    <xf numFmtId="0" fontId="22" fillId="7" borderId="11" xfId="2" applyFont="1" applyFill="1" applyBorder="1" applyProtection="1">
      <protection locked="0"/>
    </xf>
    <xf numFmtId="0" fontId="22" fillId="7" borderId="19" xfId="2" applyFont="1" applyFill="1" applyBorder="1" applyProtection="1">
      <protection locked="0"/>
    </xf>
    <xf numFmtId="0" fontId="22" fillId="8" borderId="8" xfId="2" applyFont="1" applyFill="1" applyBorder="1" applyProtection="1">
      <protection locked="0"/>
    </xf>
    <xf numFmtId="0" fontId="21" fillId="7" borderId="13" xfId="2" applyFill="1" applyBorder="1" applyProtection="1">
      <protection locked="0"/>
    </xf>
    <xf numFmtId="0" fontId="21" fillId="7" borderId="4" xfId="2" applyFill="1" applyBorder="1" applyProtection="1">
      <protection locked="0"/>
    </xf>
    <xf numFmtId="0" fontId="21" fillId="7" borderId="14" xfId="2" applyFill="1" applyBorder="1" applyProtection="1">
      <protection locked="0"/>
    </xf>
    <xf numFmtId="0" fontId="21" fillId="8" borderId="14" xfId="2" applyFill="1" applyBorder="1" applyProtection="1">
      <protection locked="0"/>
    </xf>
    <xf numFmtId="0" fontId="21" fillId="7" borderId="21" xfId="2" applyFill="1" applyBorder="1" applyProtection="1">
      <protection locked="0"/>
    </xf>
    <xf numFmtId="0" fontId="21" fillId="7" borderId="22" xfId="2" applyFill="1" applyBorder="1" applyProtection="1">
      <protection locked="0"/>
    </xf>
    <xf numFmtId="0" fontId="21" fillId="7" borderId="23" xfId="2" applyFill="1" applyBorder="1" applyProtection="1">
      <protection locked="0"/>
    </xf>
    <xf numFmtId="0" fontId="21" fillId="0" borderId="31" xfId="2" applyBorder="1" applyProtection="1">
      <protection locked="0"/>
    </xf>
    <xf numFmtId="0" fontId="21" fillId="0" borderId="32" xfId="2" applyBorder="1" applyProtection="1">
      <protection locked="0"/>
    </xf>
    <xf numFmtId="0" fontId="21" fillId="0" borderId="31" xfId="2" applyFill="1" applyBorder="1" applyProtection="1">
      <protection locked="0"/>
    </xf>
    <xf numFmtId="0" fontId="21" fillId="0" borderId="32" xfId="2" applyFill="1" applyBorder="1" applyProtection="1">
      <protection locked="0"/>
    </xf>
    <xf numFmtId="0" fontId="21" fillId="8" borderId="23" xfId="2" applyFill="1" applyBorder="1" applyProtection="1">
      <protection locked="0"/>
    </xf>
    <xf numFmtId="0" fontId="60" fillId="8" borderId="12" xfId="2" applyFont="1" applyFill="1" applyBorder="1" applyProtection="1">
      <protection locked="0"/>
    </xf>
    <xf numFmtId="0" fontId="60" fillId="8" borderId="4" xfId="2" applyFont="1" applyFill="1" applyBorder="1" applyProtection="1">
      <protection locked="0"/>
    </xf>
    <xf numFmtId="0" fontId="60" fillId="8" borderId="3" xfId="2" applyFont="1" applyFill="1" applyBorder="1" applyProtection="1">
      <protection locked="0"/>
    </xf>
    <xf numFmtId="0" fontId="60" fillId="8" borderId="17" xfId="2" applyFont="1" applyFill="1" applyBorder="1" applyProtection="1">
      <protection locked="0"/>
    </xf>
    <xf numFmtId="0" fontId="60" fillId="8" borderId="5" xfId="2" applyFont="1" applyFill="1" applyBorder="1" applyProtection="1">
      <protection locked="0"/>
    </xf>
    <xf numFmtId="0" fontId="60" fillId="8" borderId="9" xfId="2" applyFont="1" applyFill="1" applyBorder="1" applyProtection="1">
      <protection locked="0"/>
    </xf>
    <xf numFmtId="171" fontId="22" fillId="0" borderId="14" xfId="2" applyNumberFormat="1" applyFont="1" applyFill="1" applyBorder="1" applyAlignment="1" applyProtection="1">
      <alignment horizontal="center" wrapText="1"/>
      <protection locked="0"/>
    </xf>
    <xf numFmtId="171" fontId="21" fillId="0" borderId="22" xfId="2" applyNumberFormat="1" applyFill="1" applyBorder="1" applyProtection="1">
      <protection locked="0"/>
    </xf>
    <xf numFmtId="171" fontId="22" fillId="0" borderId="23" xfId="2" applyNumberFormat="1" applyFont="1" applyFill="1" applyBorder="1" applyAlignment="1" applyProtection="1">
      <alignment horizontal="center" wrapText="1"/>
      <protection locked="0"/>
    </xf>
    <xf numFmtId="0" fontId="70" fillId="0" borderId="0" xfId="0" applyFont="1"/>
    <xf numFmtId="0" fontId="10" fillId="6" borderId="0" xfId="0" applyFont="1" applyFill="1" applyBorder="1" applyAlignment="1" applyProtection="1">
      <alignment horizontal="center" vertical="center"/>
    </xf>
    <xf numFmtId="0" fontId="9" fillId="0" borderId="4" xfId="0" applyFont="1" applyFill="1" applyBorder="1" applyAlignment="1" applyProtection="1">
      <alignment horizontal="center" vertical="top" wrapText="1"/>
      <protection locked="0"/>
    </xf>
    <xf numFmtId="173" fontId="9" fillId="0" borderId="0" xfId="1" applyNumberFormat="1" applyFont="1" applyFill="1" applyBorder="1" applyAlignment="1" applyProtection="1">
      <alignment horizontal="center" vertical="center"/>
      <protection locked="0"/>
    </xf>
    <xf numFmtId="168" fontId="9" fillId="0" borderId="0" xfId="0" applyNumberFormat="1" applyFont="1" applyAlignment="1" applyProtection="1">
      <alignment vertical="center"/>
      <protection locked="0"/>
    </xf>
    <xf numFmtId="0" fontId="22" fillId="9" borderId="13" xfId="0" applyFont="1" applyFill="1" applyBorder="1" applyAlignment="1" applyProtection="1">
      <alignment vertical="center"/>
      <protection locked="0"/>
    </xf>
    <xf numFmtId="0" fontId="22" fillId="9" borderId="4" xfId="0" applyFont="1" applyFill="1" applyBorder="1" applyAlignment="1" applyProtection="1">
      <alignment vertical="center"/>
      <protection locked="0"/>
    </xf>
    <xf numFmtId="0" fontId="22" fillId="9" borderId="14" xfId="0" applyFont="1" applyFill="1" applyBorder="1" applyAlignment="1" applyProtection="1">
      <alignment vertical="center"/>
      <protection locked="0"/>
    </xf>
    <xf numFmtId="175" fontId="0" fillId="0" borderId="0" xfId="0" applyNumberFormat="1"/>
    <xf numFmtId="176" fontId="70" fillId="0" borderId="0" xfId="0" applyNumberFormat="1" applyFont="1"/>
    <xf numFmtId="175" fontId="0" fillId="0" borderId="0" xfId="6" applyNumberFormat="1" applyFont="1"/>
    <xf numFmtId="176" fontId="0" fillId="0" borderId="0" xfId="3" applyNumberFormat="1" applyFont="1"/>
    <xf numFmtId="0" fontId="0" fillId="0" borderId="0" xfId="0" applyFont="1"/>
    <xf numFmtId="1" fontId="0" fillId="0" borderId="0" xfId="0" applyNumberFormat="1" applyFont="1"/>
    <xf numFmtId="175" fontId="2" fillId="0" borderId="0" xfId="0" applyNumberFormat="1" applyFont="1"/>
    <xf numFmtId="39" fontId="4" fillId="6" borderId="9" xfId="0" applyNumberFormat="1" applyFont="1" applyFill="1" applyBorder="1" applyAlignment="1" applyProtection="1">
      <alignment vertical="top"/>
    </xf>
    <xf numFmtId="0" fontId="0" fillId="6" borderId="17" xfId="0" applyFill="1" applyBorder="1" applyAlignment="1">
      <alignment vertical="top"/>
    </xf>
    <xf numFmtId="39" fontId="4" fillId="6" borderId="9" xfId="0" applyNumberFormat="1" applyFont="1" applyFill="1" applyBorder="1" applyAlignment="1" applyProtection="1">
      <alignment vertical="top" wrapText="1"/>
    </xf>
    <xf numFmtId="0" fontId="7" fillId="6" borderId="17" xfId="0" applyFont="1" applyFill="1" applyBorder="1" applyAlignment="1">
      <alignment vertical="top"/>
    </xf>
    <xf numFmtId="39" fontId="11" fillId="6" borderId="4" xfId="0" applyNumberFormat="1" applyFont="1" applyFill="1" applyBorder="1" applyAlignment="1">
      <alignment vertical="center" wrapText="1"/>
    </xf>
    <xf numFmtId="0" fontId="9" fillId="6" borderId="4" xfId="0" applyFont="1" applyFill="1" applyBorder="1" applyAlignment="1">
      <alignment vertical="center" wrapText="1"/>
    </xf>
    <xf numFmtId="0" fontId="9" fillId="6" borderId="5" xfId="0" applyFont="1" applyFill="1" applyBorder="1" applyAlignment="1">
      <alignment horizontal="left" vertical="top" wrapText="1"/>
    </xf>
    <xf numFmtId="0" fontId="9" fillId="6" borderId="10" xfId="0" applyFont="1" applyFill="1" applyBorder="1" applyAlignment="1">
      <alignment horizontal="left" vertical="top" wrapText="1"/>
    </xf>
    <xf numFmtId="0" fontId="9" fillId="6" borderId="11" xfId="0" applyFont="1" applyFill="1" applyBorder="1" applyAlignment="1">
      <alignment horizontal="left" vertical="top" wrapText="1"/>
    </xf>
    <xf numFmtId="39" fontId="11" fillId="6" borderId="3" xfId="0" applyNumberFormat="1" applyFont="1" applyFill="1" applyBorder="1" applyAlignment="1">
      <alignment horizontal="left" vertical="center" wrapText="1"/>
    </xf>
    <xf numFmtId="39" fontId="11" fillId="6" borderId="12" xfId="0" applyNumberFormat="1" applyFont="1" applyFill="1" applyBorder="1" applyAlignment="1">
      <alignment horizontal="left" vertical="center" wrapText="1"/>
    </xf>
    <xf numFmtId="39" fontId="11" fillId="6" borderId="3" xfId="0" applyNumberFormat="1" applyFont="1" applyFill="1" applyBorder="1" applyAlignment="1">
      <alignment vertical="center" wrapText="1"/>
    </xf>
    <xf numFmtId="0" fontId="17" fillId="6" borderId="12" xfId="0" applyFont="1" applyFill="1" applyBorder="1" applyAlignment="1">
      <alignment vertical="center" wrapText="1"/>
    </xf>
    <xf numFmtId="0" fontId="52" fillId="6" borderId="9" xfId="0" applyFont="1" applyFill="1" applyBorder="1" applyAlignment="1">
      <alignment horizontal="left" vertical="center" wrapText="1"/>
    </xf>
    <xf numFmtId="0" fontId="52" fillId="6" borderId="17" xfId="0" applyFont="1" applyFill="1" applyBorder="1" applyAlignment="1">
      <alignment horizontal="left" vertical="center" wrapText="1"/>
    </xf>
    <xf numFmtId="39" fontId="11" fillId="6" borderId="9" xfId="0" applyNumberFormat="1" applyFont="1" applyFill="1" applyBorder="1" applyAlignment="1">
      <alignment vertical="center" wrapText="1"/>
    </xf>
    <xf numFmtId="0" fontId="9" fillId="6" borderId="17" xfId="0" applyFont="1" applyFill="1" applyBorder="1" applyAlignment="1">
      <alignment vertical="center" wrapText="1"/>
    </xf>
    <xf numFmtId="0" fontId="21" fillId="6" borderId="2" xfId="0" applyFont="1" applyFill="1" applyBorder="1" applyAlignment="1">
      <alignment vertical="center" wrapText="1"/>
    </xf>
    <xf numFmtId="0" fontId="21" fillId="6" borderId="1" xfId="0" applyFont="1" applyFill="1" applyBorder="1" applyAlignment="1">
      <alignment vertical="center" wrapText="1"/>
    </xf>
    <xf numFmtId="0" fontId="21" fillId="6" borderId="8" xfId="0" applyFont="1" applyFill="1" applyBorder="1" applyAlignment="1">
      <alignment vertical="center" wrapText="1"/>
    </xf>
    <xf numFmtId="0" fontId="21" fillId="6" borderId="20" xfId="0" applyFont="1" applyFill="1" applyBorder="1" applyAlignment="1">
      <alignment vertical="center" wrapText="1"/>
    </xf>
    <xf numFmtId="39" fontId="11" fillId="6" borderId="9" xfId="0" applyNumberFormat="1" applyFont="1" applyFill="1" applyBorder="1" applyAlignment="1">
      <alignment horizontal="center" vertical="center" wrapText="1"/>
    </xf>
    <xf numFmtId="39" fontId="11" fillId="6" borderId="17" xfId="0" applyNumberFormat="1" applyFont="1" applyFill="1" applyBorder="1" applyAlignment="1">
      <alignment horizontal="center" vertical="center" wrapText="1"/>
    </xf>
    <xf numFmtId="39" fontId="11" fillId="6" borderId="8" xfId="0" applyNumberFormat="1" applyFont="1" applyFill="1" applyBorder="1" applyAlignment="1">
      <alignment horizontal="center" vertical="center" wrapText="1"/>
    </xf>
    <xf numFmtId="39" fontId="11" fillId="6" borderId="20" xfId="0" applyNumberFormat="1" applyFont="1" applyFill="1" applyBorder="1" applyAlignment="1">
      <alignment horizontal="center" vertical="center" wrapText="1"/>
    </xf>
    <xf numFmtId="0" fontId="63" fillId="6" borderId="9" xfId="0" applyFont="1" applyFill="1" applyBorder="1" applyAlignment="1">
      <alignment horizontal="center" vertical="center" wrapText="1"/>
    </xf>
    <xf numFmtId="0" fontId="54" fillId="6" borderId="24" xfId="0" applyFont="1" applyFill="1" applyBorder="1" applyAlignment="1">
      <alignment horizontal="center" vertical="center" wrapText="1"/>
    </xf>
    <xf numFmtId="0" fontId="5" fillId="6" borderId="17" xfId="0" applyFont="1" applyFill="1" applyBorder="1" applyAlignment="1">
      <alignment horizontal="center" vertical="center" wrapText="1"/>
    </xf>
    <xf numFmtId="0" fontId="33" fillId="6" borderId="8" xfId="0" applyFont="1" applyFill="1" applyBorder="1" applyAlignment="1">
      <alignment horizontal="center" vertical="center"/>
    </xf>
    <xf numFmtId="0" fontId="33" fillId="6" borderId="6" xfId="0" applyFont="1" applyFill="1" applyBorder="1" applyAlignment="1">
      <alignment horizontal="center" vertical="center"/>
    </xf>
    <xf numFmtId="0" fontId="19" fillId="6" borderId="20" xfId="0" applyFont="1" applyFill="1" applyBorder="1" applyAlignment="1">
      <alignment horizontal="center" vertical="center"/>
    </xf>
    <xf numFmtId="39" fontId="31" fillId="6" borderId="0" xfId="0" applyNumberFormat="1" applyFont="1" applyFill="1" applyBorder="1" applyAlignment="1" applyProtection="1">
      <alignment vertical="center"/>
    </xf>
    <xf numFmtId="0" fontId="31" fillId="6" borderId="0" xfId="0" applyFont="1" applyFill="1" applyBorder="1" applyAlignment="1">
      <alignment vertical="center"/>
    </xf>
    <xf numFmtId="39" fontId="4" fillId="6" borderId="0" xfId="0" applyNumberFormat="1" applyFont="1" applyFill="1" applyBorder="1" applyAlignment="1" applyProtection="1">
      <alignment vertical="center" wrapText="1"/>
    </xf>
    <xf numFmtId="0" fontId="3" fillId="6" borderId="0" xfId="0" applyFont="1" applyFill="1" applyBorder="1" applyAlignment="1">
      <alignment vertical="center"/>
    </xf>
    <xf numFmtId="39" fontId="31" fillId="6" borderId="0" xfId="0" applyNumberFormat="1" applyFont="1" applyFill="1" applyBorder="1" applyAlignment="1" applyProtection="1">
      <alignment vertical="center" wrapText="1"/>
    </xf>
    <xf numFmtId="39" fontId="34" fillId="6" borderId="0" xfId="0" applyNumberFormat="1" applyFont="1" applyFill="1" applyBorder="1" applyAlignment="1" applyProtection="1">
      <alignment vertical="center"/>
    </xf>
    <xf numFmtId="0" fontId="55" fillId="6" borderId="5" xfId="0" applyFont="1" applyFill="1" applyBorder="1" applyAlignment="1">
      <alignment horizontal="left" vertical="top" wrapText="1"/>
    </xf>
    <xf numFmtId="0" fontId="55" fillId="6" borderId="10" xfId="0" applyFont="1" applyFill="1" applyBorder="1" applyAlignment="1">
      <alignment horizontal="left" vertical="top" wrapText="1"/>
    </xf>
    <xf numFmtId="0" fontId="55" fillId="6" borderId="11" xfId="0" applyFont="1" applyFill="1" applyBorder="1" applyAlignment="1">
      <alignment horizontal="left" vertical="top" wrapText="1"/>
    </xf>
    <xf numFmtId="39" fontId="12" fillId="6" borderId="3" xfId="0" applyNumberFormat="1" applyFont="1" applyFill="1" applyBorder="1" applyAlignment="1" applyProtection="1">
      <alignment vertical="center" wrapText="1"/>
    </xf>
    <xf numFmtId="0" fontId="18" fillId="6" borderId="12" xfId="0" applyFont="1" applyFill="1" applyBorder="1" applyAlignment="1" applyProtection="1">
      <alignment vertical="center" wrapText="1"/>
    </xf>
    <xf numFmtId="0" fontId="10" fillId="0" borderId="8" xfId="0" applyFont="1" applyFill="1" applyBorder="1" applyAlignment="1" applyProtection="1">
      <alignment horizontal="right" vertical="center" wrapText="1"/>
    </xf>
    <xf numFmtId="0" fontId="9" fillId="0" borderId="6" xfId="0" applyFont="1" applyFill="1" applyBorder="1" applyAlignment="1" applyProtection="1">
      <alignment vertical="center"/>
    </xf>
    <xf numFmtId="0" fontId="9" fillId="0" borderId="20" xfId="0" applyFont="1" applyFill="1" applyBorder="1" applyAlignment="1" applyProtection="1">
      <alignment vertical="center"/>
    </xf>
    <xf numFmtId="164" fontId="10" fillId="6" borderId="0" xfId="0" applyNumberFormat="1" applyFont="1" applyFill="1" applyBorder="1" applyAlignment="1" applyProtection="1">
      <alignment horizontal="right" vertical="center" wrapText="1"/>
    </xf>
    <xf numFmtId="0" fontId="47" fillId="6" borderId="0" xfId="0" applyFont="1" applyFill="1" applyBorder="1" applyAlignment="1" applyProtection="1">
      <alignment horizontal="right" vertical="center"/>
    </xf>
    <xf numFmtId="0" fontId="10" fillId="6" borderId="0" xfId="0" applyFont="1" applyFill="1" applyBorder="1" applyAlignment="1" applyProtection="1">
      <alignment horizontal="right" vertical="center" wrapText="1"/>
    </xf>
    <xf numFmtId="0" fontId="47" fillId="6" borderId="0" xfId="0" applyFont="1" applyFill="1" applyBorder="1" applyAlignment="1" applyProtection="1">
      <alignment vertical="center"/>
    </xf>
    <xf numFmtId="0" fontId="10" fillId="6" borderId="6" xfId="0" applyFont="1" applyFill="1" applyBorder="1" applyAlignment="1" applyProtection="1">
      <alignment horizontal="right" vertical="center"/>
    </xf>
    <xf numFmtId="0" fontId="47" fillId="6" borderId="6" xfId="0" applyFont="1" applyFill="1" applyBorder="1" applyAlignment="1" applyProtection="1">
      <alignment vertical="center"/>
    </xf>
    <xf numFmtId="0" fontId="10" fillId="6" borderId="3" xfId="0" applyFont="1" applyFill="1" applyBorder="1" applyAlignment="1" applyProtection="1">
      <alignment horizontal="left" vertical="top" wrapText="1" indent="1"/>
    </xf>
    <xf numFmtId="0" fontId="10" fillId="6" borderId="12" xfId="0" applyFont="1" applyFill="1" applyBorder="1" applyAlignment="1" applyProtection="1">
      <alignment horizontal="left" vertical="top" wrapText="1" indent="1"/>
    </xf>
    <xf numFmtId="164" fontId="10" fillId="6" borderId="0" xfId="0" applyNumberFormat="1" applyFont="1" applyFill="1" applyBorder="1" applyAlignment="1" applyProtection="1">
      <alignment horizontal="center" vertical="center"/>
    </xf>
    <xf numFmtId="0" fontId="10" fillId="6" borderId="0" xfId="0" applyFont="1" applyFill="1" applyBorder="1" applyAlignment="1" applyProtection="1">
      <alignment horizontal="center" vertical="center"/>
    </xf>
    <xf numFmtId="0" fontId="10" fillId="6" borderId="6" xfId="0" applyFont="1" applyFill="1" applyBorder="1" applyAlignment="1" applyProtection="1">
      <alignment horizontal="center" vertical="center"/>
    </xf>
    <xf numFmtId="0" fontId="10" fillId="0" borderId="3" xfId="0" applyFont="1" applyFill="1" applyBorder="1" applyAlignment="1" applyProtection="1">
      <alignment horizontal="center" vertical="top"/>
    </xf>
    <xf numFmtId="0" fontId="10" fillId="0" borderId="7" xfId="0" applyFont="1" applyFill="1" applyBorder="1" applyAlignment="1" applyProtection="1">
      <alignment horizontal="center" vertical="top"/>
    </xf>
    <xf numFmtId="0" fontId="10" fillId="0" borderId="12" xfId="0" applyFont="1" applyFill="1" applyBorder="1" applyAlignment="1" applyProtection="1">
      <alignment horizontal="center" vertical="top"/>
    </xf>
    <xf numFmtId="39" fontId="12" fillId="6" borderId="3" xfId="0" applyNumberFormat="1" applyFont="1" applyFill="1" applyBorder="1" applyAlignment="1" applyProtection="1">
      <alignment horizontal="left" vertical="center"/>
    </xf>
    <xf numFmtId="39" fontId="12" fillId="6" borderId="12" xfId="0" applyNumberFormat="1" applyFont="1" applyFill="1" applyBorder="1" applyAlignment="1" applyProtection="1">
      <alignment horizontal="left" vertical="center"/>
    </xf>
    <xf numFmtId="39" fontId="10" fillId="6" borderId="3" xfId="0" applyNumberFormat="1" applyFont="1" applyFill="1" applyBorder="1" applyAlignment="1" applyProtection="1">
      <alignment horizontal="left"/>
    </xf>
    <xf numFmtId="39" fontId="10" fillId="6" borderId="12" xfId="0" applyNumberFormat="1" applyFont="1" applyFill="1" applyBorder="1" applyAlignment="1" applyProtection="1">
      <alignment horizontal="left"/>
    </xf>
    <xf numFmtId="0" fontId="10" fillId="6" borderId="3" xfId="0" applyFont="1" applyFill="1" applyBorder="1" applyAlignment="1" applyProtection="1">
      <alignment horizontal="left"/>
    </xf>
    <xf numFmtId="0" fontId="10" fillId="6" borderId="12" xfId="0" applyFont="1" applyFill="1" applyBorder="1" applyAlignment="1" applyProtection="1">
      <alignment horizontal="left"/>
    </xf>
    <xf numFmtId="39" fontId="10" fillId="6" borderId="3" xfId="0" applyNumberFormat="1" applyFont="1" applyFill="1" applyBorder="1" applyAlignment="1" applyProtection="1">
      <alignment horizontal="left" vertical="center"/>
    </xf>
    <xf numFmtId="39" fontId="10" fillId="6" borderId="12" xfId="0" applyNumberFormat="1" applyFont="1" applyFill="1" applyBorder="1" applyAlignment="1" applyProtection="1">
      <alignment horizontal="left" vertical="center"/>
    </xf>
    <xf numFmtId="0" fontId="14" fillId="6" borderId="8" xfId="0" applyFont="1" applyFill="1" applyBorder="1" applyAlignment="1" applyProtection="1">
      <alignment vertical="center"/>
    </xf>
    <xf numFmtId="0" fontId="25" fillId="6" borderId="6" xfId="0" applyFont="1" applyFill="1" applyBorder="1" applyAlignment="1" applyProtection="1">
      <alignment vertical="center"/>
    </xf>
    <xf numFmtId="39" fontId="12" fillId="6" borderId="2" xfId="0" applyNumberFormat="1" applyFont="1" applyFill="1" applyBorder="1" applyAlignment="1" applyProtection="1">
      <alignment horizontal="left" vertical="center"/>
    </xf>
    <xf numFmtId="39" fontId="12" fillId="6" borderId="0" xfId="0" applyNumberFormat="1" applyFont="1" applyFill="1" applyBorder="1" applyAlignment="1" applyProtection="1">
      <alignment horizontal="left" vertical="center"/>
    </xf>
    <xf numFmtId="164" fontId="10" fillId="6" borderId="0" xfId="0" applyNumberFormat="1" applyFont="1" applyFill="1" applyBorder="1" applyAlignment="1" applyProtection="1">
      <alignment horizontal="right" vertical="center" wrapText="1"/>
      <protection locked="0"/>
    </xf>
    <xf numFmtId="0" fontId="47" fillId="6" borderId="0" xfId="0" applyFont="1" applyFill="1" applyBorder="1" applyAlignment="1" applyProtection="1">
      <alignment horizontal="right" vertical="center"/>
      <protection locked="0"/>
    </xf>
    <xf numFmtId="0" fontId="10" fillId="6" borderId="0" xfId="0" applyFont="1" applyFill="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10" fillId="6" borderId="6" xfId="0" applyFont="1" applyFill="1" applyBorder="1" applyAlignment="1" applyProtection="1">
      <alignment horizontal="right" vertical="center"/>
      <protection locked="0"/>
    </xf>
    <xf numFmtId="0" fontId="47" fillId="6" borderId="6" xfId="0" applyFont="1" applyFill="1" applyBorder="1" applyAlignment="1" applyProtection="1">
      <alignment vertical="center"/>
      <protection locked="0"/>
    </xf>
    <xf numFmtId="2" fontId="9" fillId="0" borderId="0" xfId="0" applyNumberFormat="1" applyFont="1" applyFill="1" applyBorder="1" applyAlignment="1" applyProtection="1">
      <alignment horizontal="left" vertical="top" wrapText="1"/>
      <protection locked="0"/>
    </xf>
    <xf numFmtId="2" fontId="9" fillId="0" borderId="1" xfId="0" applyNumberFormat="1" applyFont="1" applyFill="1" applyBorder="1" applyAlignment="1" applyProtection="1">
      <alignment horizontal="left" vertical="top" wrapText="1"/>
      <protection locked="0"/>
    </xf>
    <xf numFmtId="0" fontId="8" fillId="6" borderId="3" xfId="0" applyFont="1" applyFill="1" applyBorder="1" applyAlignment="1" applyProtection="1">
      <alignment horizontal="left" vertical="center" wrapText="1" indent="1"/>
      <protection locked="0"/>
    </xf>
    <xf numFmtId="0" fontId="10" fillId="6" borderId="7" xfId="0" applyFont="1" applyFill="1" applyBorder="1" applyAlignment="1" applyProtection="1">
      <alignment horizontal="left" vertical="center" wrapText="1" indent="1"/>
      <protection locked="0"/>
    </xf>
    <xf numFmtId="0" fontId="10" fillId="6" borderId="12" xfId="0" applyFont="1" applyFill="1" applyBorder="1" applyAlignment="1" applyProtection="1">
      <alignment horizontal="left" vertical="center" wrapText="1" indent="1"/>
      <protection locked="0"/>
    </xf>
    <xf numFmtId="39" fontId="12" fillId="6" borderId="3" xfId="0" applyNumberFormat="1" applyFont="1" applyFill="1" applyBorder="1" applyAlignment="1" applyProtection="1">
      <alignment vertical="center" wrapText="1"/>
      <protection locked="0"/>
    </xf>
    <xf numFmtId="0" fontId="18" fillId="6" borderId="7" xfId="0" applyFont="1" applyFill="1" applyBorder="1" applyAlignment="1" applyProtection="1">
      <alignment vertical="center" wrapText="1"/>
      <protection locked="0"/>
    </xf>
    <xf numFmtId="0" fontId="10" fillId="0" borderId="2" xfId="0" applyFont="1" applyFill="1" applyBorder="1" applyAlignment="1" applyProtection="1">
      <alignment horizontal="right" vertical="center" wrapText="1"/>
      <protection locked="0"/>
    </xf>
    <xf numFmtId="0" fontId="9" fillId="0" borderId="0" xfId="0" applyFont="1" applyFill="1" applyBorder="1" applyAlignment="1" applyProtection="1">
      <alignment vertical="center"/>
      <protection locked="0"/>
    </xf>
    <xf numFmtId="0" fontId="9" fillId="0" borderId="1" xfId="0" applyFont="1" applyFill="1" applyBorder="1" applyAlignment="1" applyProtection="1">
      <alignment vertical="center"/>
      <protection locked="0"/>
    </xf>
    <xf numFmtId="1" fontId="22" fillId="6" borderId="25" xfId="0" applyNumberFormat="1" applyFont="1" applyFill="1" applyBorder="1" applyAlignment="1" applyProtection="1">
      <alignment horizontal="center" vertical="center"/>
    </xf>
    <xf numFmtId="1" fontId="22" fillId="6" borderId="26" xfId="0" applyNumberFormat="1" applyFont="1" applyFill="1" applyBorder="1" applyAlignment="1" applyProtection="1">
      <alignment horizontal="center" vertical="center"/>
    </xf>
    <xf numFmtId="1" fontId="22" fillId="6" borderId="27" xfId="0" applyNumberFormat="1" applyFont="1" applyFill="1" applyBorder="1" applyAlignment="1" applyProtection="1">
      <alignment horizontal="center" vertical="center"/>
    </xf>
    <xf numFmtId="164" fontId="28" fillId="0" borderId="3" xfId="0" applyNumberFormat="1" applyFont="1" applyFill="1" applyBorder="1" applyAlignment="1" applyProtection="1">
      <alignment horizontal="left" vertical="top" wrapText="1" indent="1"/>
      <protection locked="0"/>
    </xf>
    <xf numFmtId="164" fontId="28" fillId="0" borderId="12" xfId="0" applyNumberFormat="1" applyFont="1" applyFill="1" applyBorder="1" applyAlignment="1" applyProtection="1">
      <alignment horizontal="left" vertical="top" wrapText="1" indent="1"/>
      <protection locked="0"/>
    </xf>
    <xf numFmtId="39" fontId="12" fillId="6" borderId="3" xfId="0" applyNumberFormat="1" applyFont="1" applyFill="1" applyBorder="1" applyAlignment="1" applyProtection="1">
      <alignment vertical="top" wrapText="1"/>
    </xf>
    <xf numFmtId="0" fontId="18" fillId="6" borderId="12" xfId="0" applyFont="1" applyFill="1" applyBorder="1" applyAlignment="1" applyProtection="1">
      <alignment vertical="top" wrapText="1"/>
    </xf>
    <xf numFmtId="39" fontId="12" fillId="6" borderId="3" xfId="0" applyNumberFormat="1" applyFont="1" applyFill="1" applyBorder="1" applyAlignment="1" applyProtection="1">
      <alignment horizontal="left" vertical="top"/>
    </xf>
    <xf numFmtId="39" fontId="12" fillId="6" borderId="12" xfId="0" applyNumberFormat="1" applyFont="1" applyFill="1" applyBorder="1" applyAlignment="1" applyProtection="1">
      <alignment horizontal="left" vertical="top"/>
    </xf>
    <xf numFmtId="0" fontId="35" fillId="6" borderId="3" xfId="0" applyFont="1" applyFill="1" applyBorder="1" applyAlignment="1" applyProtection="1">
      <alignment horizontal="center" vertical="center" wrapText="1"/>
    </xf>
    <xf numFmtId="0" fontId="14" fillId="6" borderId="12" xfId="0" applyFont="1" applyFill="1" applyBorder="1" applyAlignment="1" applyProtection="1">
      <alignment horizontal="center" vertical="center" wrapText="1"/>
    </xf>
    <xf numFmtId="0" fontId="10" fillId="0" borderId="8" xfId="0" applyFont="1" applyFill="1" applyBorder="1" applyAlignment="1" applyProtection="1">
      <alignment horizontal="center" vertical="center" wrapText="1"/>
    </xf>
    <xf numFmtId="0" fontId="10" fillId="0" borderId="6" xfId="0" applyFont="1" applyFill="1" applyBorder="1" applyAlignment="1" applyProtection="1">
      <alignment horizontal="center" vertical="center" wrapText="1"/>
    </xf>
    <xf numFmtId="0" fontId="10" fillId="0" borderId="20" xfId="0" applyFont="1" applyFill="1" applyBorder="1" applyAlignment="1" applyProtection="1">
      <alignment horizontal="center" vertical="center" wrapText="1"/>
    </xf>
    <xf numFmtId="0" fontId="5" fillId="6" borderId="0" xfId="0" applyFont="1" applyFill="1" applyBorder="1" applyAlignment="1" applyProtection="1">
      <alignment horizontal="left" vertical="center"/>
    </xf>
    <xf numFmtId="0" fontId="5" fillId="6" borderId="6" xfId="0" applyFont="1" applyFill="1" applyBorder="1" applyAlignment="1" applyProtection="1">
      <alignment horizontal="left" vertical="center"/>
    </xf>
    <xf numFmtId="10" fontId="9" fillId="6" borderId="3" xfId="0" applyNumberFormat="1" applyFont="1" applyFill="1" applyBorder="1" applyAlignment="1" applyProtection="1">
      <alignment horizontal="center" vertical="center"/>
    </xf>
    <xf numFmtId="10" fontId="9" fillId="6" borderId="7" xfId="0" applyNumberFormat="1" applyFont="1" applyFill="1" applyBorder="1" applyAlignment="1" applyProtection="1">
      <alignment horizontal="center" vertical="center"/>
    </xf>
    <xf numFmtId="10" fontId="9" fillId="6" borderId="12" xfId="0" applyNumberFormat="1" applyFont="1" applyFill="1" applyBorder="1" applyAlignment="1" applyProtection="1">
      <alignment horizontal="center" vertical="center"/>
    </xf>
    <xf numFmtId="0" fontId="9" fillId="6" borderId="3" xfId="0" applyFont="1" applyFill="1" applyBorder="1" applyAlignment="1" applyProtection="1">
      <alignment horizontal="center" vertical="top" wrapText="1"/>
    </xf>
    <xf numFmtId="0" fontId="9" fillId="6" borderId="7" xfId="0" applyFont="1" applyFill="1" applyBorder="1" applyAlignment="1" applyProtection="1">
      <alignment horizontal="center" vertical="top" wrapText="1"/>
    </xf>
    <xf numFmtId="0" fontId="9" fillId="6" borderId="12" xfId="0" applyFont="1" applyFill="1" applyBorder="1" applyAlignment="1" applyProtection="1">
      <alignment horizontal="center" vertical="top" wrapText="1"/>
    </xf>
    <xf numFmtId="0" fontId="9" fillId="0" borderId="4" xfId="0" applyFont="1" applyFill="1" applyBorder="1" applyAlignment="1" applyProtection="1">
      <alignment horizontal="center" vertical="top" wrapText="1"/>
      <protection locked="0"/>
    </xf>
    <xf numFmtId="0" fontId="9" fillId="6" borderId="5" xfId="0" applyFont="1" applyFill="1" applyBorder="1" applyAlignment="1" applyProtection="1">
      <alignment horizontal="center" vertical="top" wrapText="1"/>
    </xf>
    <xf numFmtId="0" fontId="9" fillId="6" borderId="11" xfId="0" applyFont="1" applyFill="1" applyBorder="1" applyAlignment="1" applyProtection="1">
      <alignment horizontal="center" vertical="top" wrapText="1"/>
    </xf>
    <xf numFmtId="9" fontId="10" fillId="6" borderId="3" xfId="0" applyNumberFormat="1" applyFont="1" applyFill="1" applyBorder="1" applyAlignment="1" applyProtection="1">
      <alignment horizontal="center" vertical="center"/>
      <protection locked="0"/>
    </xf>
    <xf numFmtId="9" fontId="10" fillId="6" borderId="7" xfId="0" applyNumberFormat="1" applyFont="1" applyFill="1" applyBorder="1" applyAlignment="1" applyProtection="1">
      <alignment horizontal="center" vertical="center"/>
      <protection locked="0"/>
    </xf>
    <xf numFmtId="9" fontId="10" fillId="6" borderId="12" xfId="0" applyNumberFormat="1" applyFont="1" applyFill="1" applyBorder="1" applyAlignment="1" applyProtection="1">
      <alignment horizontal="center" vertical="center"/>
      <protection locked="0"/>
    </xf>
    <xf numFmtId="9" fontId="10" fillId="6" borderId="3" xfId="0" applyNumberFormat="1" applyFont="1" applyFill="1" applyBorder="1" applyAlignment="1" applyProtection="1">
      <alignment horizontal="center" vertical="center" wrapText="1"/>
      <protection locked="0"/>
    </xf>
    <xf numFmtId="9" fontId="10" fillId="6" borderId="7" xfId="0" applyNumberFormat="1" applyFont="1" applyFill="1" applyBorder="1" applyAlignment="1" applyProtection="1">
      <alignment horizontal="center" vertical="center" wrapText="1"/>
      <protection locked="0"/>
    </xf>
    <xf numFmtId="9" fontId="10" fillId="6" borderId="12" xfId="0" applyNumberFormat="1" applyFont="1" applyFill="1" applyBorder="1" applyAlignment="1" applyProtection="1">
      <alignment horizontal="center" vertical="center" wrapText="1"/>
      <protection locked="0"/>
    </xf>
    <xf numFmtId="0" fontId="10" fillId="0" borderId="5" xfId="0" applyFont="1" applyFill="1" applyBorder="1" applyAlignment="1" applyProtection="1">
      <alignment horizontal="center" vertical="center"/>
    </xf>
    <xf numFmtId="0" fontId="10" fillId="0" borderId="10" xfId="0" applyFont="1" applyFill="1" applyBorder="1" applyAlignment="1" applyProtection="1">
      <alignment horizontal="center" vertical="center"/>
    </xf>
    <xf numFmtId="0" fontId="10" fillId="0" borderId="11" xfId="0" applyFont="1" applyFill="1" applyBorder="1" applyAlignment="1" applyProtection="1">
      <alignment horizontal="center" vertical="center"/>
    </xf>
    <xf numFmtId="0" fontId="46" fillId="6" borderId="5" xfId="0" applyFont="1" applyFill="1" applyBorder="1" applyAlignment="1" applyProtection="1">
      <alignment horizontal="center" vertical="top" wrapText="1"/>
    </xf>
    <xf numFmtId="0" fontId="46" fillId="6" borderId="11" xfId="0" applyFont="1" applyFill="1" applyBorder="1" applyAlignment="1" applyProtection="1">
      <alignment horizontal="center" vertical="top" wrapText="1"/>
    </xf>
    <xf numFmtId="167" fontId="9" fillId="6" borderId="3" xfId="0" applyNumberFormat="1" applyFont="1" applyFill="1" applyBorder="1" applyAlignment="1" applyProtection="1">
      <alignment horizontal="center" vertical="center"/>
    </xf>
    <xf numFmtId="0" fontId="9" fillId="6" borderId="12" xfId="0" applyFont="1" applyFill="1" applyBorder="1" applyAlignment="1" applyProtection="1">
      <alignment horizontal="center" vertical="center"/>
    </xf>
    <xf numFmtId="39" fontId="22" fillId="6" borderId="3" xfId="0" applyNumberFormat="1" applyFont="1" applyFill="1" applyBorder="1" applyAlignment="1" applyProtection="1">
      <alignment horizontal="left" vertical="center"/>
    </xf>
    <xf numFmtId="0" fontId="22" fillId="6" borderId="12" xfId="0" applyFont="1" applyFill="1" applyBorder="1" applyAlignment="1" applyProtection="1">
      <alignment horizontal="left" vertical="center"/>
    </xf>
    <xf numFmtId="0" fontId="10" fillId="6" borderId="8" xfId="0" applyFont="1" applyFill="1" applyBorder="1" applyAlignment="1" applyProtection="1">
      <alignment horizontal="right" vertical="center" wrapText="1"/>
    </xf>
    <xf numFmtId="0" fontId="10" fillId="6" borderId="20" xfId="0" applyFont="1" applyFill="1" applyBorder="1" applyAlignment="1" applyProtection="1">
      <alignment horizontal="right" vertical="center" wrapText="1"/>
    </xf>
    <xf numFmtId="1" fontId="9" fillId="6" borderId="9" xfId="0" applyNumberFormat="1" applyFont="1" applyFill="1" applyBorder="1" applyAlignment="1" applyProtection="1">
      <alignment horizontal="right" vertical="center" wrapText="1"/>
    </xf>
    <xf numFmtId="1" fontId="9" fillId="6" borderId="17" xfId="0" applyNumberFormat="1" applyFont="1" applyFill="1" applyBorder="1" applyAlignment="1" applyProtection="1">
      <alignment horizontal="right" vertical="center" wrapText="1"/>
    </xf>
    <xf numFmtId="0" fontId="12" fillId="6" borderId="9" xfId="0" applyFont="1" applyFill="1" applyBorder="1" applyAlignment="1" applyProtection="1">
      <alignment horizontal="left" vertical="center" wrapText="1"/>
    </xf>
    <xf numFmtId="0" fontId="12" fillId="6" borderId="17" xfId="0" applyFont="1" applyFill="1" applyBorder="1" applyAlignment="1" applyProtection="1">
      <alignment horizontal="left" vertical="center" wrapText="1"/>
    </xf>
    <xf numFmtId="0" fontId="9" fillId="6" borderId="11" xfId="0" applyFont="1" applyFill="1" applyBorder="1" applyAlignment="1" applyProtection="1">
      <alignment horizontal="center" vertical="top" wrapText="1"/>
      <protection locked="0"/>
    </xf>
    <xf numFmtId="0" fontId="9" fillId="6" borderId="4" xfId="0" applyFont="1" applyFill="1" applyBorder="1" applyAlignment="1" applyProtection="1">
      <alignment horizontal="center" vertical="top" wrapText="1"/>
      <protection locked="0"/>
    </xf>
    <xf numFmtId="0" fontId="9" fillId="6" borderId="8" xfId="0" applyFont="1" applyFill="1" applyBorder="1" applyAlignment="1" applyProtection="1">
      <alignment horizontal="center" vertical="center" wrapText="1"/>
      <protection locked="0"/>
    </xf>
    <xf numFmtId="0" fontId="9" fillId="6" borderId="6" xfId="0" applyFont="1" applyFill="1" applyBorder="1" applyAlignment="1" applyProtection="1">
      <alignment horizontal="center" vertical="center" wrapText="1"/>
      <protection locked="0"/>
    </xf>
    <xf numFmtId="0" fontId="9" fillId="6" borderId="20" xfId="0" applyFont="1" applyFill="1" applyBorder="1" applyAlignment="1" applyProtection="1">
      <alignment horizontal="center" vertical="center" wrapText="1"/>
      <protection locked="0"/>
    </xf>
    <xf numFmtId="39" fontId="11" fillId="6" borderId="3" xfId="0" applyNumberFormat="1" applyFont="1" applyFill="1" applyBorder="1" applyAlignment="1" applyProtection="1">
      <alignment vertical="center"/>
      <protection locked="0"/>
    </xf>
    <xf numFmtId="39" fontId="11" fillId="6" borderId="7" xfId="0" applyNumberFormat="1" applyFont="1" applyFill="1" applyBorder="1" applyAlignment="1" applyProtection="1">
      <alignment vertical="center"/>
      <protection locked="0"/>
    </xf>
    <xf numFmtId="0" fontId="11" fillId="6" borderId="7" xfId="0" applyFont="1" applyFill="1" applyBorder="1" applyAlignment="1" applyProtection="1">
      <alignment vertical="center"/>
      <protection locked="0"/>
    </xf>
    <xf numFmtId="1" fontId="9" fillId="0" borderId="5" xfId="0" applyNumberFormat="1" applyFont="1" applyFill="1" applyBorder="1" applyAlignment="1" applyProtection="1">
      <alignment horizontal="center" vertical="center" wrapText="1"/>
      <protection locked="0"/>
    </xf>
    <xf numFmtId="1" fontId="9" fillId="0" borderId="10" xfId="0" applyNumberFormat="1" applyFont="1" applyFill="1" applyBorder="1" applyAlignment="1" applyProtection="1">
      <alignment horizontal="center" vertical="center" wrapText="1"/>
      <protection locked="0"/>
    </xf>
    <xf numFmtId="1" fontId="22" fillId="0" borderId="28" xfId="2" applyNumberFormat="1" applyFont="1" applyFill="1" applyBorder="1" applyAlignment="1" applyProtection="1">
      <alignment horizontal="center"/>
      <protection locked="0"/>
    </xf>
    <xf numFmtId="1" fontId="22" fillId="0" borderId="29" xfId="2" applyNumberFormat="1" applyFont="1" applyFill="1" applyBorder="1" applyAlignment="1" applyProtection="1">
      <alignment horizontal="center"/>
      <protection locked="0"/>
    </xf>
    <xf numFmtId="1" fontId="22" fillId="0" borderId="30" xfId="2" applyNumberFormat="1" applyFont="1" applyFill="1" applyBorder="1" applyAlignment="1" applyProtection="1">
      <alignment horizontal="center"/>
      <protection locked="0"/>
    </xf>
  </cellXfs>
  <cellStyles count="7">
    <cellStyle name="Comma" xfId="6" builtinId="3"/>
    <cellStyle name="Comma 2" xfId="4"/>
    <cellStyle name="Currency" xfId="1" builtinId="4"/>
    <cellStyle name="Normal" xfId="0" builtinId="0"/>
    <cellStyle name="Normal 2" xfId="2"/>
    <cellStyle name="Normal 2 2" xfId="5"/>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7"/>
  <sheetViews>
    <sheetView topLeftCell="A19" workbookViewId="0">
      <selection activeCell="B40" sqref="B40"/>
    </sheetView>
  </sheetViews>
  <sheetFormatPr defaultRowHeight="12.75" x14ac:dyDescent="0.2"/>
  <cols>
    <col min="1" max="1" width="39.28515625" bestFit="1" customWidth="1"/>
    <col min="2" max="2" width="16.7109375" bestFit="1" customWidth="1"/>
  </cols>
  <sheetData>
    <row r="1" spans="1:2" x14ac:dyDescent="0.2">
      <c r="A1" s="934" t="s">
        <v>317</v>
      </c>
      <c r="B1" t="s">
        <v>304</v>
      </c>
    </row>
    <row r="2" spans="1:2" x14ac:dyDescent="0.2">
      <c r="A2">
        <v>10.02</v>
      </c>
      <c r="B2" s="987">
        <v>22192550.433649994</v>
      </c>
    </row>
    <row r="3" spans="1:2" x14ac:dyDescent="0.2">
      <c r="A3">
        <v>20.010000000000002</v>
      </c>
      <c r="B3" s="993">
        <v>13080635</v>
      </c>
    </row>
    <row r="4" spans="1:2" x14ac:dyDescent="0.2">
      <c r="A4">
        <v>30.02</v>
      </c>
      <c r="B4" s="987">
        <v>8332766.4592500068</v>
      </c>
    </row>
    <row r="5" spans="1:2" x14ac:dyDescent="0.2">
      <c r="A5">
        <v>40.01</v>
      </c>
      <c r="B5" s="987">
        <v>260931.74200000003</v>
      </c>
    </row>
    <row r="6" spans="1:2" x14ac:dyDescent="0.2">
      <c r="A6">
        <v>40.020000000000003</v>
      </c>
      <c r="B6" s="987">
        <v>4384298.6016000006</v>
      </c>
    </row>
    <row r="7" spans="1:2" x14ac:dyDescent="0.2">
      <c r="A7">
        <v>40.03</v>
      </c>
      <c r="B7" s="987">
        <v>45000</v>
      </c>
    </row>
    <row r="8" spans="1:2" x14ac:dyDescent="0.2">
      <c r="A8">
        <v>40.06</v>
      </c>
      <c r="B8" s="987">
        <v>10052128.354850002</v>
      </c>
    </row>
    <row r="9" spans="1:2" x14ac:dyDescent="0.2">
      <c r="A9">
        <v>50.02</v>
      </c>
      <c r="B9" s="987">
        <v>24984353.25</v>
      </c>
    </row>
    <row r="10" spans="1:2" x14ac:dyDescent="0.2">
      <c r="A10">
        <v>50.05</v>
      </c>
      <c r="B10" s="987">
        <v>3013087.0149363638</v>
      </c>
    </row>
    <row r="11" spans="1:2" x14ac:dyDescent="0.2">
      <c r="A11">
        <v>50.06</v>
      </c>
      <c r="B11" s="987">
        <v>12261000</v>
      </c>
    </row>
    <row r="12" spans="1:2" x14ac:dyDescent="0.2">
      <c r="A12">
        <v>70.040000000000006</v>
      </c>
      <c r="B12" s="987">
        <v>33486039</v>
      </c>
    </row>
    <row r="13" spans="1:2" x14ac:dyDescent="0.2">
      <c r="A13" s="934" t="s">
        <v>343</v>
      </c>
      <c r="B13" s="987">
        <f>SUM(B2:B12)</f>
        <v>132092789.85628636</v>
      </c>
    </row>
    <row r="14" spans="1:2" x14ac:dyDescent="0.2">
      <c r="A14" s="934"/>
      <c r="B14" s="987"/>
    </row>
    <row r="15" spans="1:2" x14ac:dyDescent="0.2">
      <c r="A15" s="991">
        <v>60</v>
      </c>
      <c r="B15" s="987">
        <f>'BUILD Main'!D53</f>
        <v>1254737</v>
      </c>
    </row>
    <row r="16" spans="1:2" x14ac:dyDescent="0.2">
      <c r="A16" s="992">
        <v>80</v>
      </c>
      <c r="B16" s="987">
        <f>'BUILD Main'!D64</f>
        <v>24959223.43410157</v>
      </c>
    </row>
    <row r="17" spans="1:2" x14ac:dyDescent="0.2">
      <c r="A17" s="991">
        <v>80.010000000000005</v>
      </c>
      <c r="B17" s="987">
        <f>'BUILD Main'!D65</f>
        <v>2770772</v>
      </c>
    </row>
    <row r="18" spans="1:2" x14ac:dyDescent="0.2">
      <c r="A18" s="991">
        <v>80.03</v>
      </c>
      <c r="B18" s="987">
        <f>'BUILD Main'!D67</f>
        <v>9860675.085628638</v>
      </c>
    </row>
    <row r="19" spans="1:2" x14ac:dyDescent="0.2">
      <c r="A19" s="991">
        <v>80.040000000000006</v>
      </c>
      <c r="B19" s="987">
        <f>'BUILD Main'!D68</f>
        <v>10098675.085628638</v>
      </c>
    </row>
    <row r="20" spans="1:2" x14ac:dyDescent="0.2">
      <c r="A20" s="991">
        <v>80.05</v>
      </c>
      <c r="B20" s="987">
        <f>'BUILD Main'!D69</f>
        <v>493033.7542814319</v>
      </c>
    </row>
    <row r="21" spans="1:2" x14ac:dyDescent="0.2">
      <c r="A21" s="991">
        <v>80.06</v>
      </c>
      <c r="B21" s="987">
        <f>'BUILD Main'!D70</f>
        <v>493033.7542814319</v>
      </c>
    </row>
    <row r="22" spans="1:2" x14ac:dyDescent="0.2">
      <c r="A22" s="991">
        <v>80.069999999999993</v>
      </c>
      <c r="B22" s="987">
        <f>'BUILD Main'!D71</f>
        <v>493033.7542814319</v>
      </c>
    </row>
    <row r="23" spans="1:2" x14ac:dyDescent="0.2">
      <c r="A23" s="991">
        <v>80.08</v>
      </c>
      <c r="B23" s="987">
        <f>'BUILD Main'!D72</f>
        <v>750000</v>
      </c>
    </row>
    <row r="24" spans="1:2" x14ac:dyDescent="0.2">
      <c r="B24" s="987"/>
    </row>
    <row r="25" spans="1:2" x14ac:dyDescent="0.2">
      <c r="A25" s="934" t="s">
        <v>116</v>
      </c>
      <c r="B25" s="987">
        <f>SUM(B2:B11)</f>
        <v>98606750.856286362</v>
      </c>
    </row>
    <row r="26" spans="1:2" x14ac:dyDescent="0.2">
      <c r="A26" s="934" t="s">
        <v>346</v>
      </c>
      <c r="B26" s="987">
        <f>B12</f>
        <v>33486039</v>
      </c>
    </row>
    <row r="27" spans="1:2" x14ac:dyDescent="0.2">
      <c r="A27" s="991" t="s">
        <v>347</v>
      </c>
      <c r="B27" s="987">
        <f>B15</f>
        <v>1254737</v>
      </c>
    </row>
    <row r="28" spans="1:2" x14ac:dyDescent="0.2">
      <c r="A28" s="991" t="s">
        <v>345</v>
      </c>
      <c r="B28" s="987">
        <f>B16</f>
        <v>24959223.43410157</v>
      </c>
    </row>
    <row r="29" spans="1:2" x14ac:dyDescent="0.2">
      <c r="A29" s="934"/>
      <c r="B29" s="987"/>
    </row>
    <row r="30" spans="1:2" x14ac:dyDescent="0.2">
      <c r="A30" s="979" t="s">
        <v>307</v>
      </c>
      <c r="B30" s="987">
        <f>'BUILD Main'!E52</f>
        <v>14791012.628442954</v>
      </c>
    </row>
    <row r="31" spans="1:2" x14ac:dyDescent="0.2">
      <c r="A31" s="979" t="s">
        <v>308</v>
      </c>
      <c r="B31" s="987">
        <f>'BUILD Main'!F74</f>
        <v>4099059.9535431275</v>
      </c>
    </row>
    <row r="32" spans="1:2" x14ac:dyDescent="0.2">
      <c r="A32" s="934" t="s">
        <v>356</v>
      </c>
      <c r="B32" s="987">
        <f>SUM(B30:B31)</f>
        <v>18890072.581986081</v>
      </c>
    </row>
    <row r="33" spans="1:2" x14ac:dyDescent="0.2">
      <c r="A33" s="934" t="s">
        <v>348</v>
      </c>
      <c r="B33" s="987">
        <f>'BUILD Main'!E53+'BUILD Main'!E56+'BUILD Main'!E64</f>
        <v>1569756.6617050788</v>
      </c>
    </row>
    <row r="34" spans="1:2" x14ac:dyDescent="0.2">
      <c r="A34" s="934" t="s">
        <v>355</v>
      </c>
      <c r="B34" s="987">
        <v>0</v>
      </c>
    </row>
    <row r="36" spans="1:2" x14ac:dyDescent="0.2">
      <c r="A36" t="s">
        <v>350</v>
      </c>
      <c r="B36" s="988">
        <v>0.15</v>
      </c>
    </row>
    <row r="37" spans="1:2" x14ac:dyDescent="0.2">
      <c r="A37" t="s">
        <v>351</v>
      </c>
      <c r="B37" s="988">
        <v>4.1569769999999999E-2</v>
      </c>
    </row>
    <row r="38" spans="1:2" x14ac:dyDescent="0.2">
      <c r="A38" s="934" t="s">
        <v>357</v>
      </c>
      <c r="B38" s="988">
        <f>B32/B25</f>
        <v>0.19156977</v>
      </c>
    </row>
    <row r="39" spans="1:2" x14ac:dyDescent="0.2">
      <c r="A39" t="s">
        <v>354</v>
      </c>
      <c r="B39" s="990">
        <v>0</v>
      </c>
    </row>
    <row r="40" spans="1:2" x14ac:dyDescent="0.2">
      <c r="A40" t="s">
        <v>352</v>
      </c>
      <c r="B40" s="990">
        <f>B32/B25</f>
        <v>0.19156977</v>
      </c>
    </row>
    <row r="42" spans="1:2" x14ac:dyDescent="0.2">
      <c r="A42" s="934" t="s">
        <v>86</v>
      </c>
      <c r="B42" s="988">
        <v>0.03</v>
      </c>
    </row>
    <row r="43" spans="1:2" x14ac:dyDescent="0.2">
      <c r="A43" s="934" t="s">
        <v>349</v>
      </c>
      <c r="B43" s="989">
        <f>B45-SUM(B25:B28,B30:B31,B33)</f>
        <v>16733420.683743924</v>
      </c>
    </row>
    <row r="45" spans="1:2" x14ac:dyDescent="0.2">
      <c r="A45" s="934" t="s">
        <v>344</v>
      </c>
      <c r="B45" s="989">
        <f>'BUILD Main'!J77</f>
        <v>195500000.217823</v>
      </c>
    </row>
    <row r="47" spans="1:2" x14ac:dyDescent="0.2">
      <c r="A47" s="934" t="s">
        <v>353</v>
      </c>
      <c r="B47" s="987">
        <f>SUM(B25:B28)+B30+B31+B33+B43</f>
        <v>195500000.217823</v>
      </c>
    </row>
  </sheetData>
  <pageMargins left="0.7" right="0.7" top="0.75" bottom="0.75" header="0.3" footer="0.3"/>
  <pageSetup orientation="portrait" r:id="rId1"/>
  <ignoredErrors>
    <ignoredError sqref="B25" formulaRange="1"/>
  </ignoredError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A1:HR38"/>
  <sheetViews>
    <sheetView tabSelected="1" zoomScale="75" zoomScaleNormal="75" workbookViewId="0">
      <selection activeCell="A9" sqref="A9"/>
    </sheetView>
  </sheetViews>
  <sheetFormatPr defaultColWidth="9.140625" defaultRowHeight="12.75" x14ac:dyDescent="0.2"/>
  <cols>
    <col min="1" max="1" width="50.85546875" style="29" customWidth="1"/>
    <col min="2" max="3" width="9.85546875" style="29" customWidth="1"/>
    <col min="4" max="6" width="10" style="29" customWidth="1"/>
    <col min="7" max="7" width="0.7109375" style="74" customWidth="1"/>
    <col min="8" max="8" width="11" style="74" customWidth="1"/>
    <col min="9" max="9" width="13.5703125" style="74" customWidth="1"/>
    <col min="10" max="12" width="10.28515625" style="29" customWidth="1"/>
    <col min="13" max="13" width="12.85546875" style="29" customWidth="1"/>
    <col min="14" max="15" width="10.28515625" style="29" customWidth="1"/>
    <col min="16" max="16" width="17.140625" style="29" customWidth="1"/>
    <col min="17" max="18" width="12.85546875" style="29" customWidth="1"/>
    <col min="19" max="19" width="12.140625" style="29" customWidth="1"/>
    <col min="20" max="20" width="15.140625" style="29" customWidth="1"/>
    <col min="21" max="21" width="14" style="29" customWidth="1"/>
    <col min="22" max="22" width="13.5703125" style="29" customWidth="1"/>
    <col min="23" max="23" width="10.28515625" style="29" customWidth="1"/>
    <col min="24" max="31" width="11.28515625" style="30" customWidth="1"/>
    <col min="32" max="226" width="9.140625" style="30"/>
    <col min="227" max="16384" width="9.140625" style="29"/>
  </cols>
  <sheetData>
    <row r="1" spans="1:226" s="115" customFormat="1" ht="24" customHeight="1" x14ac:dyDescent="0.2">
      <c r="A1" s="460" t="s">
        <v>206</v>
      </c>
      <c r="B1" s="760"/>
      <c r="C1" s="760"/>
      <c r="D1" s="761"/>
      <c r="E1" s="761"/>
      <c r="F1" s="761"/>
      <c r="G1" s="760"/>
      <c r="H1" s="760"/>
      <c r="I1" s="760"/>
      <c r="J1" s="462"/>
      <c r="K1" s="464"/>
      <c r="L1" s="462"/>
      <c r="M1" s="464"/>
      <c r="N1" s="575" t="str">
        <f>'SCC List'!A2</f>
        <v>(Rev.19, June 2017)</v>
      </c>
      <c r="O1" s="575"/>
      <c r="P1" s="575"/>
      <c r="Q1" s="575"/>
      <c r="R1" s="575"/>
      <c r="S1" s="575"/>
      <c r="T1" s="575"/>
      <c r="U1" s="575"/>
      <c r="V1" s="575"/>
      <c r="W1" s="764"/>
      <c r="X1" s="131"/>
      <c r="Y1" s="113"/>
      <c r="Z1" s="113"/>
      <c r="AA1" s="113"/>
      <c r="AB1" s="113"/>
      <c r="AC1" s="113"/>
      <c r="AD1" s="113"/>
      <c r="AE1" s="113"/>
      <c r="AF1" s="114"/>
    </row>
    <row r="2" spans="1:226" s="61" customFormat="1" ht="24" customHeight="1" x14ac:dyDescent="0.2">
      <c r="A2" s="694" t="str">
        <f>'BUILD Main'!A2</f>
        <v>Urban Redevelopment Authority of Pittsburgh (URA)</v>
      </c>
      <c r="B2" s="762"/>
      <c r="C2" s="762"/>
      <c r="D2" s="577"/>
      <c r="E2" s="577"/>
      <c r="F2" s="577"/>
      <c r="G2" s="762"/>
      <c r="H2" s="762"/>
      <c r="I2" s="762"/>
      <c r="J2" s="1039"/>
      <c r="K2" s="1040"/>
      <c r="L2" s="1039" t="s">
        <v>67</v>
      </c>
      <c r="M2" s="1040"/>
      <c r="N2" s="580">
        <f ca="1">'BUILD Main'!J2</f>
        <v>43536.479296296297</v>
      </c>
      <c r="O2" s="580"/>
      <c r="P2" s="580"/>
      <c r="Q2" s="580"/>
      <c r="R2" s="580"/>
      <c r="S2" s="580"/>
      <c r="T2" s="580"/>
      <c r="U2" s="580"/>
      <c r="V2" s="580"/>
      <c r="W2" s="765"/>
      <c r="X2" s="132"/>
      <c r="Y2" s="116"/>
      <c r="Z2" s="116"/>
      <c r="AA2" s="116"/>
      <c r="AB2" s="116"/>
      <c r="AC2" s="116"/>
      <c r="AD2" s="116"/>
      <c r="AE2" s="117"/>
      <c r="AF2" s="94"/>
    </row>
    <row r="3" spans="1:226" s="61" customFormat="1" ht="24" customHeight="1" x14ac:dyDescent="0.2">
      <c r="A3" s="694" t="str">
        <f>'BUILD Main'!A3</f>
        <v>Downtown-Uptown-Oakland-East End Bus Rapid Transit</v>
      </c>
      <c r="B3" s="582"/>
      <c r="C3" s="582"/>
      <c r="D3" s="577"/>
      <c r="E3" s="577"/>
      <c r="F3" s="577"/>
      <c r="G3" s="582"/>
      <c r="H3" s="582"/>
      <c r="I3" s="582"/>
      <c r="J3" s="1041"/>
      <c r="K3" s="1042"/>
      <c r="L3" s="1041"/>
      <c r="M3" s="1042"/>
      <c r="N3" s="582"/>
      <c r="O3" s="928"/>
      <c r="P3" s="928"/>
      <c r="Q3" s="928"/>
      <c r="R3" s="980"/>
      <c r="S3" s="928"/>
      <c r="T3" s="928"/>
      <c r="U3" s="928"/>
      <c r="V3" s="928"/>
      <c r="W3" s="765"/>
      <c r="X3" s="133"/>
      <c r="Y3" s="118"/>
      <c r="Z3" s="118"/>
      <c r="AA3" s="118"/>
      <c r="AB3" s="118"/>
      <c r="AC3" s="118"/>
      <c r="AD3" s="118"/>
      <c r="AE3" s="119"/>
      <c r="AF3" s="94"/>
    </row>
    <row r="4" spans="1:226" s="61" customFormat="1" ht="24" customHeight="1" x14ac:dyDescent="0.2">
      <c r="A4" s="699" t="str">
        <f>'BUILD Main'!A4</f>
        <v>Application to enter the President's FY2020 Budget</v>
      </c>
      <c r="B4" s="763"/>
      <c r="C4" s="763"/>
      <c r="D4" s="586"/>
      <c r="E4" s="586"/>
      <c r="F4" s="586"/>
      <c r="G4" s="763"/>
      <c r="H4" s="763"/>
      <c r="I4" s="763"/>
      <c r="J4" s="1043"/>
      <c r="K4" s="1044"/>
      <c r="L4" s="1043"/>
      <c r="M4" s="1044"/>
      <c r="N4" s="587"/>
      <c r="O4" s="587"/>
      <c r="P4" s="587"/>
      <c r="Q4" s="587"/>
      <c r="R4" s="587"/>
      <c r="S4" s="587"/>
      <c r="T4" s="587"/>
      <c r="U4" s="587"/>
      <c r="V4" s="587"/>
      <c r="W4" s="766"/>
      <c r="X4" s="133"/>
      <c r="Y4" s="118"/>
      <c r="Z4" s="118"/>
      <c r="AA4" s="118"/>
      <c r="AB4" s="118"/>
      <c r="AC4" s="118"/>
      <c r="AD4" s="118"/>
      <c r="AE4" s="119"/>
      <c r="AF4" s="94"/>
    </row>
    <row r="5" spans="1:226" s="94" customFormat="1" ht="6" customHeight="1" x14ac:dyDescent="0.2">
      <c r="A5" s="137"/>
      <c r="B5" s="135"/>
      <c r="C5" s="135"/>
      <c r="D5" s="135"/>
      <c r="E5" s="135"/>
      <c r="F5" s="135"/>
      <c r="G5" s="134"/>
      <c r="H5" s="134"/>
      <c r="I5" s="134"/>
      <c r="J5" s="135"/>
      <c r="K5" s="136"/>
      <c r="L5" s="135"/>
      <c r="M5" s="136"/>
      <c r="N5" s="136"/>
      <c r="O5" s="136"/>
      <c r="P5" s="136"/>
      <c r="Q5" s="136"/>
      <c r="R5" s="136"/>
      <c r="S5" s="136"/>
      <c r="T5" s="136"/>
      <c r="U5" s="136"/>
      <c r="V5" s="136"/>
      <c r="W5" s="136"/>
      <c r="X5" s="133"/>
      <c r="Y5" s="118"/>
      <c r="Z5" s="118"/>
      <c r="AA5" s="118"/>
      <c r="AB5" s="118"/>
      <c r="AC5" s="118"/>
      <c r="AD5" s="118"/>
      <c r="AE5" s="119"/>
    </row>
    <row r="6" spans="1:226" s="94" customFormat="1" ht="21.75" customHeight="1" x14ac:dyDescent="0.2">
      <c r="A6" s="1112"/>
      <c r="B6" s="1100" t="s">
        <v>249</v>
      </c>
      <c r="C6" s="1102"/>
      <c r="D6" s="1100" t="s">
        <v>248</v>
      </c>
      <c r="E6" s="1101"/>
      <c r="F6" s="1102"/>
      <c r="G6" s="138"/>
      <c r="H6" s="1106" t="s">
        <v>296</v>
      </c>
      <c r="I6" s="1107"/>
      <c r="J6" s="1107"/>
      <c r="K6" s="1107"/>
      <c r="L6" s="1108"/>
      <c r="M6" s="1109" t="s">
        <v>297</v>
      </c>
      <c r="N6" s="1110"/>
      <c r="O6" s="1110"/>
      <c r="P6" s="1110"/>
      <c r="Q6" s="1110"/>
      <c r="R6" s="1110"/>
      <c r="S6" s="1110"/>
      <c r="T6" s="1110"/>
      <c r="U6" s="1110"/>
      <c r="V6" s="1110"/>
      <c r="W6" s="1111"/>
      <c r="X6" s="133"/>
      <c r="Y6" s="118"/>
      <c r="Z6" s="118"/>
      <c r="AA6" s="118"/>
      <c r="AB6" s="118"/>
      <c r="AC6" s="118"/>
      <c r="AD6" s="118"/>
      <c r="AE6" s="119"/>
    </row>
    <row r="7" spans="1:226" ht="15.75" customHeight="1" x14ac:dyDescent="0.2">
      <c r="A7" s="1113"/>
      <c r="B7" s="1104" t="s">
        <v>173</v>
      </c>
      <c r="C7" s="1115" t="s">
        <v>259</v>
      </c>
      <c r="D7" s="1104" t="s">
        <v>285</v>
      </c>
      <c r="E7" s="1104" t="s">
        <v>212</v>
      </c>
      <c r="F7" s="1104" t="s">
        <v>221</v>
      </c>
      <c r="G7" s="139"/>
      <c r="H7" s="1103" t="s">
        <v>278</v>
      </c>
      <c r="I7" s="1103" t="s">
        <v>309</v>
      </c>
      <c r="J7" s="1103" t="s">
        <v>310</v>
      </c>
      <c r="K7" s="1103" t="s">
        <v>311</v>
      </c>
      <c r="L7" s="1103" t="s">
        <v>83</v>
      </c>
      <c r="M7" s="1103" t="s">
        <v>320</v>
      </c>
      <c r="N7" s="1103" t="s">
        <v>321</v>
      </c>
      <c r="O7" s="933"/>
      <c r="P7" s="933"/>
      <c r="Q7" s="933"/>
      <c r="R7" s="981"/>
      <c r="S7" s="933"/>
      <c r="T7" s="933"/>
      <c r="U7" s="933"/>
      <c r="V7" s="933"/>
      <c r="W7" s="981"/>
      <c r="X7" s="97"/>
      <c r="Y7" s="63"/>
      <c r="Z7" s="63"/>
      <c r="AA7" s="63"/>
      <c r="AB7" s="63"/>
      <c r="AC7" s="63"/>
      <c r="AD7" s="63"/>
      <c r="AE7" s="63"/>
    </row>
    <row r="8" spans="1:226" ht="113.45" customHeight="1" x14ac:dyDescent="0.2">
      <c r="A8" s="1114"/>
      <c r="B8" s="1105"/>
      <c r="C8" s="1116"/>
      <c r="D8" s="1105"/>
      <c r="E8" s="1105"/>
      <c r="F8" s="1105"/>
      <c r="G8" s="139"/>
      <c r="H8" s="1103"/>
      <c r="I8" s="1103"/>
      <c r="J8" s="1103"/>
      <c r="K8" s="1103"/>
      <c r="L8" s="1103"/>
      <c r="M8" s="1103"/>
      <c r="N8" s="1103"/>
      <c r="O8" s="933" t="s">
        <v>322</v>
      </c>
      <c r="P8" s="933" t="s">
        <v>323</v>
      </c>
      <c r="Q8" s="933" t="s">
        <v>324</v>
      </c>
      <c r="R8" s="981" t="s">
        <v>325</v>
      </c>
      <c r="S8" s="933" t="s">
        <v>326</v>
      </c>
      <c r="T8" s="933" t="s">
        <v>327</v>
      </c>
      <c r="U8" s="933" t="s">
        <v>328</v>
      </c>
      <c r="V8" s="933" t="s">
        <v>329</v>
      </c>
      <c r="W8" s="981" t="s">
        <v>342</v>
      </c>
      <c r="X8" s="97"/>
      <c r="Y8" s="63"/>
      <c r="Z8" s="63"/>
      <c r="AA8" s="63"/>
      <c r="AB8" s="63"/>
      <c r="AC8" s="63"/>
      <c r="AD8" s="63"/>
      <c r="AE8" s="63"/>
    </row>
    <row r="9" spans="1:226" s="78" customFormat="1" ht="16.5" customHeight="1" x14ac:dyDescent="0.2">
      <c r="A9" s="775" t="str">
        <f>Inflation!A8</f>
        <v>10 GUIDEWAY &amp; TRACK ELEMENTS (route miles)</v>
      </c>
      <c r="B9" s="767">
        <f>'BUILD Main'!J7</f>
        <v>27890395.72831187</v>
      </c>
      <c r="C9" s="768">
        <f t="shared" ref="C9:C18" si="0">SUM(D9:F9)</f>
        <v>27890395.72831187</v>
      </c>
      <c r="D9" s="767">
        <f>H9</f>
        <v>6441817.7052155845</v>
      </c>
      <c r="E9" s="769">
        <f>SUM(I9:L9)</f>
        <v>0</v>
      </c>
      <c r="F9" s="769">
        <f t="shared" ref="F9:F19" si="1">SUM(M9:W9)</f>
        <v>21448578.023096286</v>
      </c>
      <c r="G9" s="140"/>
      <c r="H9" s="275">
        <v>6441817.7052155845</v>
      </c>
      <c r="I9" s="276"/>
      <c r="J9" s="276"/>
      <c r="K9" s="277"/>
      <c r="L9" s="277"/>
      <c r="M9" s="276"/>
      <c r="N9" s="277"/>
      <c r="O9" s="277"/>
      <c r="P9" s="277"/>
      <c r="Q9" s="277"/>
      <c r="R9" s="277">
        <v>15000000</v>
      </c>
      <c r="S9" s="277">
        <v>757762.02309628576</v>
      </c>
      <c r="T9" s="277"/>
      <c r="U9" s="277"/>
      <c r="V9" s="277">
        <v>5000000</v>
      </c>
      <c r="W9" s="277">
        <v>690816</v>
      </c>
      <c r="X9" s="98"/>
      <c r="Y9" s="77"/>
      <c r="Z9" s="77"/>
      <c r="AA9" s="77"/>
      <c r="AB9" s="77"/>
      <c r="AC9" s="77"/>
      <c r="AD9" s="77"/>
      <c r="AE9" s="77"/>
      <c r="AF9" s="77"/>
      <c r="AG9" s="77"/>
      <c r="AH9" s="77"/>
      <c r="AI9" s="77"/>
      <c r="AJ9" s="77"/>
      <c r="AK9" s="77"/>
      <c r="AL9" s="77"/>
      <c r="AM9" s="77"/>
      <c r="AN9" s="77"/>
      <c r="AO9" s="77"/>
      <c r="AP9" s="77"/>
      <c r="AQ9" s="77"/>
      <c r="AR9" s="77"/>
      <c r="AS9" s="77"/>
      <c r="AT9" s="77"/>
      <c r="AU9" s="77"/>
      <c r="AV9" s="77"/>
      <c r="AW9" s="77"/>
      <c r="AX9" s="77"/>
      <c r="AY9" s="77"/>
      <c r="AZ9" s="77"/>
      <c r="BA9" s="77"/>
      <c r="BB9" s="77"/>
      <c r="BC9" s="77"/>
      <c r="BD9" s="77"/>
      <c r="BE9" s="77"/>
      <c r="BF9" s="77"/>
      <c r="BG9" s="77"/>
      <c r="BH9" s="77"/>
      <c r="BI9" s="77"/>
      <c r="BJ9" s="77"/>
      <c r="BK9" s="77"/>
      <c r="BL9" s="77"/>
      <c r="BM9" s="77"/>
      <c r="BN9" s="77"/>
      <c r="BO9" s="77"/>
      <c r="BP9" s="77"/>
      <c r="BQ9" s="77"/>
      <c r="BR9" s="77"/>
      <c r="BS9" s="77"/>
      <c r="BT9" s="77"/>
      <c r="BU9" s="77"/>
      <c r="BV9" s="77"/>
      <c r="BW9" s="77"/>
      <c r="BX9" s="77"/>
      <c r="BY9" s="77"/>
      <c r="BZ9" s="77"/>
      <c r="CA9" s="77"/>
      <c r="CB9" s="77"/>
      <c r="CC9" s="77"/>
      <c r="CD9" s="77"/>
      <c r="CE9" s="77"/>
      <c r="CF9" s="77"/>
      <c r="CG9" s="77"/>
      <c r="CH9" s="77"/>
      <c r="CI9" s="77"/>
      <c r="CJ9" s="77"/>
      <c r="CK9" s="77"/>
      <c r="CL9" s="77"/>
      <c r="CM9" s="77"/>
      <c r="CN9" s="77"/>
      <c r="CO9" s="77"/>
      <c r="CP9" s="77"/>
      <c r="CQ9" s="77"/>
      <c r="CR9" s="77"/>
      <c r="CS9" s="77"/>
      <c r="CT9" s="77"/>
      <c r="CU9" s="77"/>
      <c r="CV9" s="77"/>
      <c r="CW9" s="77"/>
      <c r="CX9" s="77"/>
      <c r="CY9" s="77"/>
      <c r="CZ9" s="77"/>
      <c r="DA9" s="77"/>
      <c r="DB9" s="77"/>
      <c r="DC9" s="77"/>
      <c r="DD9" s="77"/>
      <c r="DE9" s="77"/>
      <c r="DF9" s="77"/>
      <c r="DG9" s="77"/>
      <c r="DH9" s="77"/>
      <c r="DI9" s="77"/>
      <c r="DJ9" s="77"/>
      <c r="DK9" s="77"/>
      <c r="DL9" s="77"/>
      <c r="DM9" s="77"/>
      <c r="DN9" s="77"/>
      <c r="DO9" s="77"/>
      <c r="DP9" s="77"/>
      <c r="DQ9" s="77"/>
      <c r="DR9" s="77"/>
      <c r="DS9" s="77"/>
      <c r="DT9" s="77"/>
      <c r="DU9" s="77"/>
      <c r="DV9" s="77"/>
      <c r="DW9" s="77"/>
      <c r="DX9" s="77"/>
      <c r="DY9" s="77"/>
      <c r="DZ9" s="77"/>
      <c r="EA9" s="77"/>
      <c r="EB9" s="77"/>
      <c r="EC9" s="77"/>
      <c r="ED9" s="77"/>
      <c r="EE9" s="77"/>
      <c r="EF9" s="77"/>
      <c r="EG9" s="77"/>
      <c r="EH9" s="77"/>
      <c r="EI9" s="77"/>
      <c r="EJ9" s="77"/>
      <c r="EK9" s="77"/>
      <c r="EL9" s="77"/>
      <c r="EM9" s="77"/>
      <c r="EN9" s="77"/>
      <c r="EO9" s="77"/>
      <c r="EP9" s="77"/>
      <c r="EQ9" s="77"/>
      <c r="ER9" s="77"/>
      <c r="ES9" s="77"/>
      <c r="ET9" s="77"/>
      <c r="EU9" s="77"/>
      <c r="EV9" s="77"/>
      <c r="EW9" s="77"/>
      <c r="EX9" s="77"/>
      <c r="EY9" s="77"/>
      <c r="EZ9" s="77"/>
      <c r="FA9" s="77"/>
      <c r="FB9" s="77"/>
      <c r="FC9" s="77"/>
      <c r="FD9" s="77"/>
      <c r="FE9" s="77"/>
      <c r="FF9" s="77"/>
      <c r="FG9" s="77"/>
      <c r="FH9" s="77"/>
      <c r="FI9" s="77"/>
      <c r="FJ9" s="77"/>
      <c r="FK9" s="77"/>
      <c r="FL9" s="77"/>
      <c r="FM9" s="77"/>
      <c r="FN9" s="77"/>
      <c r="FO9" s="77"/>
      <c r="FP9" s="77"/>
      <c r="FQ9" s="77"/>
      <c r="FR9" s="77"/>
      <c r="FS9" s="77"/>
      <c r="FT9" s="77"/>
      <c r="FU9" s="77"/>
      <c r="FV9" s="77"/>
      <c r="FW9" s="77"/>
      <c r="FX9" s="77"/>
      <c r="FY9" s="77"/>
      <c r="FZ9" s="77"/>
      <c r="GA9" s="77"/>
      <c r="GB9" s="77"/>
      <c r="GC9" s="77"/>
      <c r="GD9" s="77"/>
      <c r="GE9" s="77"/>
      <c r="GF9" s="77"/>
      <c r="GG9" s="77"/>
      <c r="GH9" s="77"/>
      <c r="GI9" s="77"/>
      <c r="GJ9" s="77"/>
      <c r="GK9" s="77"/>
      <c r="GL9" s="77"/>
      <c r="GM9" s="77"/>
      <c r="GN9" s="77"/>
      <c r="GO9" s="77"/>
      <c r="GP9" s="77"/>
      <c r="GQ9" s="77"/>
      <c r="GR9" s="77"/>
      <c r="GS9" s="77"/>
      <c r="GT9" s="77"/>
      <c r="GU9" s="77"/>
      <c r="GV9" s="77"/>
      <c r="GW9" s="77"/>
      <c r="GX9" s="77"/>
      <c r="GY9" s="77"/>
      <c r="GZ9" s="77"/>
      <c r="HA9" s="77"/>
      <c r="HB9" s="77"/>
      <c r="HC9" s="77"/>
      <c r="HD9" s="77"/>
      <c r="HE9" s="77"/>
      <c r="HF9" s="77"/>
      <c r="HG9" s="77"/>
      <c r="HH9" s="77"/>
      <c r="HI9" s="77"/>
      <c r="HJ9" s="77"/>
      <c r="HK9" s="77"/>
      <c r="HL9" s="77"/>
      <c r="HM9" s="77"/>
      <c r="HN9" s="77"/>
      <c r="HO9" s="77"/>
      <c r="HP9" s="77"/>
      <c r="HQ9" s="77"/>
      <c r="HR9" s="77"/>
    </row>
    <row r="10" spans="1:226" ht="17.25" customHeight="1" x14ac:dyDescent="0.2">
      <c r="A10" s="775" t="str">
        <f>Inflation!A9</f>
        <v>20 STATIONS, STOPS, TERMINALS, INTERMODAL (number)</v>
      </c>
      <c r="B10" s="767">
        <f>'BUILD Main'!J21</f>
        <v>16537659.377806101</v>
      </c>
      <c r="C10" s="768">
        <f t="shared" si="0"/>
        <v>16537659.377806101</v>
      </c>
      <c r="D10" s="767">
        <f t="shared" ref="D10:D19" si="2">H10</f>
        <v>3776659.377806101</v>
      </c>
      <c r="E10" s="769">
        <f t="shared" ref="E10:E19" si="3">SUM(I10:L10)</f>
        <v>0</v>
      </c>
      <c r="F10" s="769">
        <f t="shared" si="1"/>
        <v>12761000</v>
      </c>
      <c r="G10" s="274"/>
      <c r="H10" s="275">
        <v>3776659.377806101</v>
      </c>
      <c r="I10" s="276"/>
      <c r="J10" s="276"/>
      <c r="K10" s="277"/>
      <c r="L10" s="277"/>
      <c r="M10" s="276"/>
      <c r="N10" s="277"/>
      <c r="O10" s="277"/>
      <c r="P10" s="277"/>
      <c r="Q10" s="277"/>
      <c r="R10" s="277"/>
      <c r="S10" s="277"/>
      <c r="T10" s="277"/>
      <c r="U10" s="277">
        <v>12761000</v>
      </c>
      <c r="V10" s="277"/>
      <c r="W10" s="277"/>
      <c r="X10" s="99"/>
      <c r="Z10" s="290"/>
    </row>
    <row r="11" spans="1:226" ht="17.25" customHeight="1" x14ac:dyDescent="0.2">
      <c r="A11" s="776" t="str">
        <f>Inflation!A10</f>
        <v>30 SUPPORT FACILITIES: YARDS, SHOPS, ADMIN. BLDGS</v>
      </c>
      <c r="B11" s="767">
        <f>'BUILD Main'!J29</f>
        <v>10534997.2213034</v>
      </c>
      <c r="C11" s="768">
        <f t="shared" si="0"/>
        <v>10534997.2213034</v>
      </c>
      <c r="D11" s="767">
        <f t="shared" si="2"/>
        <v>8038640.3229930792</v>
      </c>
      <c r="E11" s="769">
        <f t="shared" si="3"/>
        <v>0</v>
      </c>
      <c r="F11" s="769">
        <f t="shared" si="1"/>
        <v>2496356.8983103205</v>
      </c>
      <c r="G11" s="274"/>
      <c r="H11" s="275">
        <v>8038640.3229930792</v>
      </c>
      <c r="I11" s="276"/>
      <c r="J11" s="276"/>
      <c r="K11" s="277"/>
      <c r="L11" s="277"/>
      <c r="M11" s="276"/>
      <c r="N11" s="277"/>
      <c r="O11" s="277"/>
      <c r="P11" s="277"/>
      <c r="Q11" s="277"/>
      <c r="R11" s="277"/>
      <c r="S11" s="277">
        <v>2496356.8983103205</v>
      </c>
      <c r="T11" s="277"/>
      <c r="U11" s="277"/>
      <c r="V11" s="277"/>
      <c r="W11" s="277"/>
      <c r="X11" s="99"/>
      <c r="Z11" s="290"/>
    </row>
    <row r="12" spans="1:226" ht="17.25" customHeight="1" x14ac:dyDescent="0.2">
      <c r="A12" s="776" t="str">
        <f>Inflation!A11</f>
        <v>40 SITEWORK &amp; SPECIAL CONDITIONS</v>
      </c>
      <c r="B12" s="767">
        <f>'BUILD Main'!J35</f>
        <v>18582975.498134382</v>
      </c>
      <c r="C12" s="768">
        <f t="shared" si="0"/>
        <v>18582975.498134382</v>
      </c>
      <c r="D12" s="767">
        <f t="shared" si="2"/>
        <v>18440653.435046107</v>
      </c>
      <c r="E12" s="769">
        <f t="shared" si="3"/>
        <v>0</v>
      </c>
      <c r="F12" s="769">
        <f t="shared" si="1"/>
        <v>142322.06308827549</v>
      </c>
      <c r="G12" s="274"/>
      <c r="H12" s="275">
        <v>18440653.435046107</v>
      </c>
      <c r="I12" s="276"/>
      <c r="J12" s="276"/>
      <c r="K12" s="277"/>
      <c r="L12" s="277"/>
      <c r="M12" s="276"/>
      <c r="N12" s="277"/>
      <c r="O12" s="277"/>
      <c r="P12" s="277"/>
      <c r="Q12" s="277"/>
      <c r="R12" s="277"/>
      <c r="S12" s="277">
        <v>142322.06308827549</v>
      </c>
      <c r="T12" s="277"/>
      <c r="U12" s="277"/>
      <c r="V12" s="277"/>
      <c r="W12" s="277"/>
      <c r="X12" s="99"/>
      <c r="Z12" s="290"/>
    </row>
    <row r="13" spans="1:226" ht="17.25" customHeight="1" x14ac:dyDescent="0.2">
      <c r="A13" s="776" t="str">
        <f>Inflation!A12</f>
        <v>50  SYSTEMS</v>
      </c>
      <c r="B13" s="767">
        <f>'BUILD Main'!J44</f>
        <v>51197289.841934875</v>
      </c>
      <c r="C13" s="768">
        <f t="shared" si="0"/>
        <v>51197289.841934875</v>
      </c>
      <c r="D13" s="767">
        <f t="shared" si="2"/>
        <v>24167090.372111689</v>
      </c>
      <c r="E13" s="769">
        <f t="shared" si="3"/>
        <v>12415760</v>
      </c>
      <c r="F13" s="769">
        <f t="shared" si="1"/>
        <v>14614439.469823185</v>
      </c>
      <c r="G13" s="274"/>
      <c r="H13" s="275">
        <v>24167090.372111689</v>
      </c>
      <c r="I13" s="276"/>
      <c r="J13" s="276">
        <v>10850000</v>
      </c>
      <c r="K13" s="277">
        <v>1565760</v>
      </c>
      <c r="L13" s="277"/>
      <c r="M13" s="276"/>
      <c r="N13" s="277">
        <v>4650000</v>
      </c>
      <c r="O13" s="277">
        <v>391440</v>
      </c>
      <c r="P13" s="277"/>
      <c r="Q13" s="277"/>
      <c r="R13" s="277"/>
      <c r="S13" s="277">
        <v>9572999.4698231854</v>
      </c>
      <c r="T13" s="277"/>
      <c r="U13" s="277"/>
      <c r="V13" s="277"/>
      <c r="W13" s="277"/>
      <c r="X13" s="99"/>
      <c r="Z13" s="290"/>
    </row>
    <row r="14" spans="1:226" ht="17.25" customHeight="1" x14ac:dyDescent="0.2">
      <c r="A14" s="776" t="str">
        <f>Inflation!A13</f>
        <v>60 ROW, LAND, EXISTING IMPROVEMENTS</v>
      </c>
      <c r="B14" s="767">
        <f>'BUILD Main'!J53</f>
        <v>1464265.5316299999</v>
      </c>
      <c r="C14" s="768">
        <f t="shared" si="0"/>
        <v>1464265.5316299999</v>
      </c>
      <c r="D14" s="767">
        <f t="shared" si="2"/>
        <v>756907.54787999997</v>
      </c>
      <c r="E14" s="769">
        <f t="shared" si="3"/>
        <v>0</v>
      </c>
      <c r="F14" s="769">
        <f t="shared" si="1"/>
        <v>707357.9837499999</v>
      </c>
      <c r="G14" s="274"/>
      <c r="H14" s="275">
        <v>756907.54787999997</v>
      </c>
      <c r="I14" s="276"/>
      <c r="J14" s="276"/>
      <c r="K14" s="277"/>
      <c r="L14" s="277"/>
      <c r="M14" s="276"/>
      <c r="N14" s="277"/>
      <c r="O14" s="277"/>
      <c r="P14" s="277"/>
      <c r="Q14" s="277"/>
      <c r="R14" s="277"/>
      <c r="S14" s="277">
        <v>707357.9837499999</v>
      </c>
      <c r="T14" s="277"/>
      <c r="U14" s="277"/>
      <c r="V14" s="277"/>
      <c r="W14" s="277"/>
      <c r="X14" s="99"/>
      <c r="Z14" s="290"/>
    </row>
    <row r="15" spans="1:226" ht="17.25" customHeight="1" x14ac:dyDescent="0.2">
      <c r="A15" s="777" t="str">
        <f>Inflation!A14</f>
        <v>70 VEHICLES (number)</v>
      </c>
      <c r="B15" s="770">
        <f>'BUILD Main'!J56</f>
        <v>36965083.060973167</v>
      </c>
      <c r="C15" s="768">
        <f t="shared" si="0"/>
        <v>36965083.060973167</v>
      </c>
      <c r="D15" s="767">
        <f t="shared" si="2"/>
        <v>12002334.191920701</v>
      </c>
      <c r="E15" s="769">
        <f t="shared" si="3"/>
        <v>16000000</v>
      </c>
      <c r="F15" s="769">
        <f t="shared" si="1"/>
        <v>8962748.8690524679</v>
      </c>
      <c r="G15" s="274"/>
      <c r="H15" s="275">
        <v>12002334.191920701</v>
      </c>
      <c r="I15" s="276">
        <v>16000000</v>
      </c>
      <c r="J15" s="276"/>
      <c r="K15" s="277"/>
      <c r="L15" s="277"/>
      <c r="M15" s="276">
        <v>4000000</v>
      </c>
      <c r="N15" s="277"/>
      <c r="O15" s="277"/>
      <c r="P15" s="277"/>
      <c r="Q15" s="277">
        <v>4385193.1452622805</v>
      </c>
      <c r="R15" s="277"/>
      <c r="S15" s="277">
        <v>577555.72379018739</v>
      </c>
      <c r="T15" s="277"/>
      <c r="U15" s="277"/>
      <c r="V15" s="277"/>
      <c r="W15" s="277"/>
      <c r="X15" s="99"/>
      <c r="Z15" s="290"/>
    </row>
    <row r="16" spans="1:226" ht="17.25" customHeight="1" x14ac:dyDescent="0.2">
      <c r="A16" s="775" t="str">
        <f>Inflation!A15</f>
        <v>80 PROFESSIONAL SERVICES (applies to Cats. 10-50)</v>
      </c>
      <c r="B16" s="771">
        <f>'BUILD Main'!J64</f>
        <v>27780993.169586062</v>
      </c>
      <c r="C16" s="768">
        <f t="shared" si="0"/>
        <v>27780993.169586062</v>
      </c>
      <c r="D16" s="767">
        <f t="shared" si="2"/>
        <v>21123722.823758028</v>
      </c>
      <c r="E16" s="769">
        <f t="shared" si="3"/>
        <v>0</v>
      </c>
      <c r="F16" s="769">
        <f t="shared" si="1"/>
        <v>6657270.3458280358</v>
      </c>
      <c r="G16" s="278"/>
      <c r="H16" s="275">
        <v>21123722.823758028</v>
      </c>
      <c r="I16" s="276"/>
      <c r="J16" s="276"/>
      <c r="K16" s="277"/>
      <c r="L16" s="277"/>
      <c r="M16" s="276"/>
      <c r="N16" s="277"/>
      <c r="O16" s="277"/>
      <c r="P16" s="277">
        <v>1212258</v>
      </c>
      <c r="Q16" s="277">
        <v>3140852.5076862909</v>
      </c>
      <c r="R16" s="277"/>
      <c r="S16" s="277">
        <v>745645.83814174496</v>
      </c>
      <c r="T16" s="277">
        <v>1558514</v>
      </c>
      <c r="U16" s="277"/>
      <c r="V16" s="277"/>
      <c r="W16" s="277"/>
      <c r="X16" s="99"/>
      <c r="Z16" s="290"/>
    </row>
    <row r="17" spans="1:226" ht="17.25" customHeight="1" x14ac:dyDescent="0.2">
      <c r="A17" s="776" t="str">
        <f>Inflation!A16</f>
        <v>90 UNALLOCATED CONTINGENCY</v>
      </c>
      <c r="B17" s="767">
        <f>'BUILD Main'!J74</f>
        <v>4546340.7881431514</v>
      </c>
      <c r="C17" s="768">
        <f t="shared" si="0"/>
        <v>4546340.7881431514</v>
      </c>
      <c r="D17" s="767">
        <f t="shared" si="2"/>
        <v>3002174.1082026185</v>
      </c>
      <c r="E17" s="769">
        <f t="shared" si="3"/>
        <v>0</v>
      </c>
      <c r="F17" s="769">
        <f t="shared" si="1"/>
        <v>1544166.6799405329</v>
      </c>
      <c r="G17" s="274"/>
      <c r="H17" s="275">
        <v>3002174.1082026185</v>
      </c>
      <c r="I17" s="276"/>
      <c r="J17" s="276"/>
      <c r="K17" s="277"/>
      <c r="L17" s="277"/>
      <c r="M17" s="276"/>
      <c r="N17" s="277"/>
      <c r="O17" s="277"/>
      <c r="P17" s="277"/>
      <c r="Q17" s="277">
        <v>1544166.6799405329</v>
      </c>
      <c r="R17" s="277"/>
      <c r="S17" s="277"/>
      <c r="T17" s="277"/>
      <c r="U17" s="277"/>
      <c r="V17" s="277"/>
      <c r="W17" s="277"/>
      <c r="X17" s="99"/>
      <c r="Z17" s="290"/>
    </row>
    <row r="18" spans="1:226" ht="17.25" customHeight="1" x14ac:dyDescent="0.2">
      <c r="A18" s="776" t="str">
        <f>Inflation!A17</f>
        <v>100  FINANCE CHARGES</v>
      </c>
      <c r="B18" s="767">
        <f>'BUILD Main'!J76</f>
        <v>0</v>
      </c>
      <c r="C18" s="768">
        <f t="shared" si="0"/>
        <v>0</v>
      </c>
      <c r="D18" s="767">
        <f t="shared" si="2"/>
        <v>0</v>
      </c>
      <c r="E18" s="769">
        <f t="shared" si="3"/>
        <v>0</v>
      </c>
      <c r="F18" s="769">
        <f t="shared" si="1"/>
        <v>0</v>
      </c>
      <c r="G18" s="274"/>
      <c r="H18" s="275"/>
      <c r="I18" s="276"/>
      <c r="J18" s="276"/>
      <c r="K18" s="277"/>
      <c r="L18" s="277"/>
      <c r="M18" s="276"/>
      <c r="N18" s="277"/>
      <c r="O18" s="277"/>
      <c r="P18" s="277"/>
      <c r="Q18" s="277"/>
      <c r="R18" s="277"/>
      <c r="S18" s="277"/>
      <c r="T18" s="277"/>
      <c r="U18" s="277"/>
      <c r="V18" s="277"/>
      <c r="W18" s="277"/>
      <c r="X18" s="99"/>
      <c r="Z18" s="290"/>
    </row>
    <row r="19" spans="1:226" ht="17.25" customHeight="1" x14ac:dyDescent="0.2">
      <c r="A19" s="500" t="str">
        <f>'BUILD Main'!A77</f>
        <v>Total Project Cost (10 - 100)</v>
      </c>
      <c r="B19" s="767">
        <f>'BUILD Main'!J77</f>
        <v>195500000.217823</v>
      </c>
      <c r="C19" s="768">
        <f>SUM(D19:F19)</f>
        <v>195500000.21782303</v>
      </c>
      <c r="D19" s="767">
        <f t="shared" si="2"/>
        <v>97749999.884933904</v>
      </c>
      <c r="E19" s="769">
        <f t="shared" si="3"/>
        <v>28415760</v>
      </c>
      <c r="F19" s="769">
        <f t="shared" si="1"/>
        <v>69334240.33288911</v>
      </c>
      <c r="G19" s="274"/>
      <c r="H19" s="781">
        <f t="shared" ref="H19:N19" si="4">SUM(H9:H18)</f>
        <v>97749999.884933904</v>
      </c>
      <c r="I19" s="781">
        <f t="shared" si="4"/>
        <v>16000000</v>
      </c>
      <c r="J19" s="781">
        <f>SUM(J9:J18)</f>
        <v>10850000</v>
      </c>
      <c r="K19" s="781">
        <f>SUM(K9:K18)</f>
        <v>1565760</v>
      </c>
      <c r="L19" s="781">
        <f t="shared" si="4"/>
        <v>0</v>
      </c>
      <c r="M19" s="781">
        <f>SUM(M9:M18)</f>
        <v>4000000</v>
      </c>
      <c r="N19" s="781">
        <f t="shared" si="4"/>
        <v>4650000</v>
      </c>
      <c r="O19" s="781">
        <f t="shared" ref="O19:S19" si="5">SUM(O9:O18)</f>
        <v>391440</v>
      </c>
      <c r="P19" s="781">
        <f t="shared" si="5"/>
        <v>1212258</v>
      </c>
      <c r="Q19" s="781">
        <f>SUM(Q9:Q18)</f>
        <v>9070212.3328891043</v>
      </c>
      <c r="R19" s="781">
        <f>SUM(R9:R18)</f>
        <v>15000000</v>
      </c>
      <c r="S19" s="781">
        <f t="shared" si="5"/>
        <v>15000000</v>
      </c>
      <c r="T19" s="781">
        <f t="shared" ref="T19:W19" si="6">SUM(T9:T18)</f>
        <v>1558514</v>
      </c>
      <c r="U19" s="781">
        <f t="shared" si="6"/>
        <v>12761000</v>
      </c>
      <c r="V19" s="781">
        <f t="shared" si="6"/>
        <v>5000000</v>
      </c>
      <c r="W19" s="781">
        <f t="shared" si="6"/>
        <v>690816</v>
      </c>
      <c r="X19" s="99"/>
      <c r="Z19" s="290"/>
    </row>
    <row r="20" spans="1:226" s="39" customFormat="1" ht="17.25" customHeight="1" x14ac:dyDescent="0.2">
      <c r="A20" s="778" t="s">
        <v>77</v>
      </c>
      <c r="B20" s="772">
        <v>1</v>
      </c>
      <c r="C20" s="773"/>
      <c r="D20" s="774">
        <f>SUM(D19/$B$19)</f>
        <v>0.49999999885433455</v>
      </c>
      <c r="E20" s="774">
        <f>SUM(E19/$B$19)</f>
        <v>0.14534915584828445</v>
      </c>
      <c r="F20" s="774">
        <f>SUM(F19/$B$19)</f>
        <v>0.35465084529738106</v>
      </c>
      <c r="G20" s="141"/>
      <c r="H20" s="782">
        <f>SUM(H19/$B$19)</f>
        <v>0.49999999885433455</v>
      </c>
      <c r="I20" s="782">
        <f t="shared" ref="I20:M20" si="7">SUM(I19/$B$19)</f>
        <v>8.1841432133877512E-2</v>
      </c>
      <c r="J20" s="782">
        <f t="shared" si="7"/>
        <v>5.5498721165785692E-2</v>
      </c>
      <c r="K20" s="782">
        <f t="shared" si="7"/>
        <v>8.0090025486212538E-3</v>
      </c>
      <c r="L20" s="782">
        <f t="shared" si="7"/>
        <v>0</v>
      </c>
      <c r="M20" s="782">
        <f t="shared" si="7"/>
        <v>2.0460358033469378E-2</v>
      </c>
      <c r="N20" s="782">
        <f>SUM(N19/$B$19)</f>
        <v>2.3785166213908152E-2</v>
      </c>
      <c r="O20" s="782">
        <f t="shared" ref="O20:S20" si="8">SUM(O19/$B$19)</f>
        <v>2.0022506371553134E-3</v>
      </c>
      <c r="P20" s="782">
        <f t="shared" si="8"/>
        <v>6.2008081772343803E-3</v>
      </c>
      <c r="Q20" s="782">
        <f t="shared" si="8"/>
        <v>4.639494794262515E-2</v>
      </c>
      <c r="R20" s="782">
        <f t="shared" ref="R20" si="9">SUM(R19/$B$19)</f>
        <v>7.6726342625510174E-2</v>
      </c>
      <c r="S20" s="782">
        <f t="shared" si="8"/>
        <v>7.6726342625510174E-2</v>
      </c>
      <c r="T20" s="782">
        <f t="shared" ref="T20:W20" si="10">SUM(T19/$B$19)</f>
        <v>7.9719386100436228E-3</v>
      </c>
      <c r="U20" s="782">
        <f t="shared" si="10"/>
        <v>6.5273657216275691E-2</v>
      </c>
      <c r="V20" s="782">
        <f t="shared" si="10"/>
        <v>2.5575447541836722E-2</v>
      </c>
      <c r="W20" s="782">
        <f t="shared" si="10"/>
        <v>3.5335856738122956E-3</v>
      </c>
      <c r="X20" s="143"/>
      <c r="Y20" s="61"/>
      <c r="Z20" s="290"/>
      <c r="AA20" s="61"/>
      <c r="AB20" s="61"/>
      <c r="AC20" s="61"/>
      <c r="AD20" s="61"/>
      <c r="AE20" s="61"/>
      <c r="AF20" s="61"/>
      <c r="AG20" s="61"/>
      <c r="AH20" s="61"/>
      <c r="AI20" s="61"/>
      <c r="AJ20" s="61"/>
      <c r="AK20" s="61"/>
      <c r="AL20" s="61"/>
      <c r="AM20" s="61"/>
      <c r="AN20" s="61"/>
      <c r="AO20" s="61"/>
      <c r="AP20" s="61"/>
      <c r="AQ20" s="61"/>
      <c r="AR20" s="61"/>
      <c r="AS20" s="61"/>
      <c r="AT20" s="61"/>
      <c r="AU20" s="61"/>
      <c r="AV20" s="61"/>
      <c r="AW20" s="61"/>
      <c r="AX20" s="61"/>
      <c r="AY20" s="61"/>
      <c r="AZ20" s="61"/>
      <c r="BA20" s="61"/>
      <c r="BB20" s="61"/>
      <c r="BC20" s="61"/>
      <c r="BD20" s="61"/>
      <c r="BE20" s="61"/>
      <c r="BF20" s="61"/>
      <c r="BG20" s="61"/>
      <c r="BH20" s="61"/>
      <c r="BI20" s="61"/>
      <c r="BJ20" s="61"/>
      <c r="BK20" s="61"/>
      <c r="BL20" s="61"/>
      <c r="BM20" s="61"/>
      <c r="BN20" s="61"/>
      <c r="BO20" s="61"/>
      <c r="BP20" s="61"/>
      <c r="BQ20" s="61"/>
      <c r="BR20" s="61"/>
      <c r="BS20" s="61"/>
      <c r="BT20" s="61"/>
      <c r="BU20" s="61"/>
      <c r="BV20" s="61"/>
      <c r="BW20" s="61"/>
      <c r="BX20" s="61"/>
      <c r="BY20" s="61"/>
      <c r="BZ20" s="61"/>
      <c r="CA20" s="61"/>
      <c r="CB20" s="61"/>
      <c r="CC20" s="61"/>
      <c r="CD20" s="61"/>
      <c r="CE20" s="61"/>
      <c r="CF20" s="61"/>
      <c r="CG20" s="61"/>
      <c r="CH20" s="61"/>
      <c r="CI20" s="61"/>
      <c r="CJ20" s="61"/>
      <c r="CK20" s="61"/>
      <c r="CL20" s="61"/>
      <c r="CM20" s="61"/>
      <c r="CN20" s="61"/>
      <c r="CO20" s="61"/>
      <c r="CP20" s="61"/>
      <c r="CQ20" s="61"/>
      <c r="CR20" s="61"/>
      <c r="CS20" s="61"/>
      <c r="CT20" s="61"/>
      <c r="CU20" s="61"/>
      <c r="CV20" s="61"/>
      <c r="CW20" s="61"/>
      <c r="CX20" s="61"/>
      <c r="CY20" s="61"/>
      <c r="CZ20" s="61"/>
      <c r="DA20" s="61"/>
      <c r="DB20" s="61"/>
      <c r="DC20" s="61"/>
      <c r="DD20" s="61"/>
      <c r="DE20" s="61"/>
      <c r="DF20" s="61"/>
      <c r="DG20" s="61"/>
      <c r="DH20" s="61"/>
      <c r="DI20" s="61"/>
      <c r="DJ20" s="61"/>
      <c r="DK20" s="61"/>
      <c r="DL20" s="61"/>
      <c r="DM20" s="61"/>
      <c r="DN20" s="61"/>
      <c r="DO20" s="61"/>
      <c r="DP20" s="61"/>
      <c r="DQ20" s="61"/>
      <c r="DR20" s="61"/>
      <c r="DS20" s="61"/>
      <c r="DT20" s="61"/>
      <c r="DU20" s="61"/>
      <c r="DV20" s="61"/>
      <c r="DW20" s="61"/>
      <c r="DX20" s="61"/>
      <c r="DY20" s="61"/>
      <c r="DZ20" s="61"/>
      <c r="EA20" s="61"/>
      <c r="EB20" s="61"/>
      <c r="EC20" s="61"/>
      <c r="ED20" s="61"/>
      <c r="EE20" s="61"/>
      <c r="EF20" s="61"/>
      <c r="EG20" s="61"/>
      <c r="EH20" s="61"/>
      <c r="EI20" s="61"/>
      <c r="EJ20" s="61"/>
      <c r="EK20" s="61"/>
      <c r="EL20" s="61"/>
      <c r="EM20" s="61"/>
      <c r="EN20" s="61"/>
      <c r="EO20" s="61"/>
      <c r="EP20" s="61"/>
      <c r="EQ20" s="61"/>
      <c r="ER20" s="61"/>
      <c r="ES20" s="61"/>
      <c r="ET20" s="61"/>
      <c r="EU20" s="61"/>
      <c r="EV20" s="61"/>
      <c r="EW20" s="61"/>
      <c r="EX20" s="61"/>
      <c r="EY20" s="61"/>
      <c r="EZ20" s="61"/>
      <c r="FA20" s="61"/>
      <c r="FB20" s="61"/>
      <c r="FC20" s="61"/>
      <c r="FD20" s="61"/>
      <c r="FE20" s="61"/>
      <c r="FF20" s="61"/>
      <c r="FG20" s="61"/>
      <c r="FH20" s="61"/>
      <c r="FI20" s="61"/>
      <c r="FJ20" s="61"/>
      <c r="FK20" s="61"/>
      <c r="FL20" s="61"/>
      <c r="FM20" s="61"/>
      <c r="FN20" s="61"/>
      <c r="FO20" s="61"/>
      <c r="FP20" s="61"/>
      <c r="FQ20" s="61"/>
      <c r="FR20" s="61"/>
      <c r="FS20" s="61"/>
      <c r="FT20" s="61"/>
      <c r="FU20" s="61"/>
      <c r="FV20" s="61"/>
      <c r="FW20" s="61"/>
      <c r="FX20" s="61"/>
      <c r="FY20" s="61"/>
      <c r="FZ20" s="61"/>
      <c r="GA20" s="61"/>
      <c r="GB20" s="61"/>
      <c r="GC20" s="61"/>
      <c r="GD20" s="61"/>
      <c r="GE20" s="61"/>
      <c r="GF20" s="61"/>
      <c r="GG20" s="61"/>
      <c r="GH20" s="61"/>
      <c r="GI20" s="61"/>
      <c r="GJ20" s="61"/>
      <c r="GK20" s="61"/>
      <c r="GL20" s="61"/>
      <c r="GM20" s="61"/>
      <c r="GN20" s="61"/>
      <c r="GO20" s="61"/>
      <c r="GP20" s="61"/>
      <c r="GQ20" s="61"/>
      <c r="GR20" s="61"/>
      <c r="GS20" s="61"/>
      <c r="GT20" s="61"/>
      <c r="GU20" s="61"/>
      <c r="GV20" s="61"/>
      <c r="GW20" s="61"/>
      <c r="GX20" s="61"/>
      <c r="GY20" s="61"/>
      <c r="GZ20" s="61"/>
      <c r="HA20" s="61"/>
      <c r="HB20" s="61"/>
      <c r="HC20" s="61"/>
      <c r="HD20" s="61"/>
      <c r="HE20" s="61"/>
      <c r="HF20" s="61"/>
      <c r="HG20" s="61"/>
      <c r="HH20" s="61"/>
      <c r="HI20" s="61"/>
      <c r="HJ20" s="61"/>
      <c r="HK20" s="61"/>
      <c r="HL20" s="61"/>
      <c r="HM20" s="61"/>
      <c r="HN20" s="61"/>
      <c r="HO20" s="61"/>
      <c r="HP20" s="61"/>
      <c r="HQ20" s="61"/>
      <c r="HR20" s="61"/>
    </row>
    <row r="21" spans="1:226" ht="17.25" customHeight="1" x14ac:dyDescent="0.2">
      <c r="A21" s="779"/>
      <c r="B21" s="504"/>
      <c r="C21" s="504"/>
      <c r="D21" s="774">
        <f>D20</f>
        <v>0.49999999885433455</v>
      </c>
      <c r="E21" s="1117">
        <f>SUM(E20,F20)</f>
        <v>0.50000000114566556</v>
      </c>
      <c r="F21" s="1118"/>
      <c r="G21" s="33"/>
      <c r="H21" s="783"/>
      <c r="I21" s="618"/>
      <c r="J21" s="618"/>
      <c r="K21" s="618"/>
      <c r="L21" s="618"/>
      <c r="M21" s="618"/>
      <c r="N21" s="618"/>
      <c r="O21" s="618"/>
      <c r="P21" s="618"/>
      <c r="Q21" s="618"/>
      <c r="R21" s="618"/>
      <c r="S21" s="618"/>
      <c r="T21" s="618"/>
      <c r="U21" s="618"/>
      <c r="V21" s="618"/>
      <c r="W21" s="618"/>
      <c r="X21" s="99"/>
    </row>
    <row r="22" spans="1:226" s="39" customFormat="1" ht="15.75" customHeight="1" x14ac:dyDescent="0.2">
      <c r="A22" s="780"/>
      <c r="B22" s="506"/>
      <c r="C22" s="506"/>
      <c r="D22" s="1097">
        <f>SUM(D21:F21)</f>
        <v>1</v>
      </c>
      <c r="E22" s="1098"/>
      <c r="F22" s="1099"/>
      <c r="G22" s="142"/>
      <c r="H22" s="784"/>
      <c r="I22" s="785"/>
      <c r="J22" s="785"/>
      <c r="K22" s="785"/>
      <c r="L22" s="785"/>
      <c r="M22" s="785"/>
      <c r="N22" s="785"/>
      <c r="O22" s="785"/>
      <c r="P22" s="785"/>
      <c r="Q22" s="785"/>
      <c r="R22" s="785"/>
      <c r="S22" s="785"/>
      <c r="T22" s="785"/>
      <c r="U22" s="785"/>
      <c r="V22" s="785"/>
      <c r="W22" s="785"/>
      <c r="X22" s="99"/>
      <c r="Y22" s="61"/>
      <c r="Z22" s="61"/>
      <c r="AA22" s="61"/>
      <c r="AB22" s="61"/>
      <c r="AC22" s="61"/>
      <c r="AD22" s="61"/>
      <c r="AE22" s="61"/>
      <c r="AF22" s="61"/>
      <c r="AG22" s="61"/>
      <c r="AH22" s="61"/>
      <c r="AI22" s="61"/>
      <c r="AJ22" s="61"/>
      <c r="AK22" s="61"/>
      <c r="AL22" s="61"/>
      <c r="AM22" s="61"/>
      <c r="AN22" s="61"/>
      <c r="AO22" s="61"/>
      <c r="AP22" s="61"/>
      <c r="AQ22" s="61"/>
      <c r="AR22" s="61"/>
      <c r="AS22" s="61"/>
      <c r="AT22" s="61"/>
      <c r="AU22" s="61"/>
      <c r="AV22" s="61"/>
      <c r="AW22" s="61"/>
      <c r="AX22" s="61"/>
      <c r="AY22" s="61"/>
      <c r="AZ22" s="61"/>
      <c r="BA22" s="61"/>
      <c r="BB22" s="61"/>
      <c r="BC22" s="61"/>
      <c r="BD22" s="61"/>
      <c r="BE22" s="61"/>
      <c r="BF22" s="61"/>
      <c r="BG22" s="61"/>
      <c r="BH22" s="61"/>
      <c r="BI22" s="61"/>
      <c r="BJ22" s="61"/>
      <c r="BK22" s="61"/>
      <c r="BL22" s="61"/>
      <c r="BM22" s="61"/>
      <c r="BN22" s="61"/>
      <c r="BO22" s="61"/>
      <c r="BP22" s="61"/>
      <c r="BQ22" s="61"/>
      <c r="BR22" s="61"/>
      <c r="BS22" s="61"/>
      <c r="BT22" s="61"/>
      <c r="BU22" s="61"/>
      <c r="BV22" s="61"/>
      <c r="BW22" s="61"/>
      <c r="BX22" s="61"/>
      <c r="BY22" s="61"/>
      <c r="BZ22" s="61"/>
      <c r="CA22" s="61"/>
      <c r="CB22" s="61"/>
      <c r="CC22" s="61"/>
      <c r="CD22" s="61"/>
      <c r="CE22" s="61"/>
      <c r="CF22" s="61"/>
      <c r="CG22" s="61"/>
      <c r="CH22" s="61"/>
      <c r="CI22" s="61"/>
      <c r="CJ22" s="61"/>
      <c r="CK22" s="61"/>
      <c r="CL22" s="61"/>
      <c r="CM22" s="61"/>
      <c r="CN22" s="61"/>
      <c r="CO22" s="61"/>
      <c r="CP22" s="61"/>
      <c r="CQ22" s="61"/>
      <c r="CR22" s="61"/>
      <c r="CS22" s="61"/>
      <c r="CT22" s="61"/>
      <c r="CU22" s="61"/>
      <c r="CV22" s="61"/>
      <c r="CW22" s="61"/>
      <c r="CX22" s="61"/>
      <c r="CY22" s="61"/>
      <c r="CZ22" s="61"/>
      <c r="DA22" s="61"/>
      <c r="DB22" s="61"/>
      <c r="DC22" s="61"/>
      <c r="DD22" s="61"/>
      <c r="DE22" s="61"/>
      <c r="DF22" s="61"/>
      <c r="DG22" s="61"/>
      <c r="DH22" s="61"/>
      <c r="DI22" s="61"/>
      <c r="DJ22" s="61"/>
      <c r="DK22" s="61"/>
      <c r="DL22" s="61"/>
      <c r="DM22" s="61"/>
      <c r="DN22" s="61"/>
      <c r="DO22" s="61"/>
      <c r="DP22" s="61"/>
      <c r="DQ22" s="61"/>
      <c r="DR22" s="61"/>
      <c r="DS22" s="61"/>
      <c r="DT22" s="61"/>
      <c r="DU22" s="61"/>
      <c r="DV22" s="61"/>
      <c r="DW22" s="61"/>
      <c r="DX22" s="61"/>
      <c r="DY22" s="61"/>
      <c r="DZ22" s="61"/>
      <c r="EA22" s="61"/>
      <c r="EB22" s="61"/>
      <c r="EC22" s="61"/>
      <c r="ED22" s="61"/>
      <c r="EE22" s="61"/>
      <c r="EF22" s="61"/>
      <c r="EG22" s="61"/>
      <c r="EH22" s="61"/>
      <c r="EI22" s="61"/>
      <c r="EJ22" s="61"/>
      <c r="EK22" s="61"/>
      <c r="EL22" s="61"/>
      <c r="EM22" s="61"/>
      <c r="EN22" s="61"/>
      <c r="EO22" s="61"/>
      <c r="EP22" s="61"/>
      <c r="EQ22" s="61"/>
      <c r="ER22" s="61"/>
      <c r="ES22" s="61"/>
      <c r="ET22" s="61"/>
      <c r="EU22" s="61"/>
      <c r="EV22" s="61"/>
      <c r="EW22" s="61"/>
      <c r="EX22" s="61"/>
      <c r="EY22" s="61"/>
      <c r="EZ22" s="61"/>
      <c r="FA22" s="61"/>
      <c r="FB22" s="61"/>
      <c r="FC22" s="61"/>
      <c r="FD22" s="61"/>
      <c r="FE22" s="61"/>
      <c r="FF22" s="61"/>
      <c r="FG22" s="61"/>
      <c r="FH22" s="61"/>
      <c r="FI22" s="61"/>
      <c r="FJ22" s="61"/>
      <c r="FK22" s="61"/>
      <c r="FL22" s="61"/>
      <c r="FM22" s="61"/>
      <c r="FN22" s="61"/>
      <c r="FO22" s="61"/>
      <c r="FP22" s="61"/>
      <c r="FQ22" s="61"/>
      <c r="FR22" s="61"/>
      <c r="FS22" s="61"/>
      <c r="FT22" s="61"/>
      <c r="FU22" s="61"/>
      <c r="FV22" s="61"/>
      <c r="FW22" s="61"/>
      <c r="FX22" s="61"/>
      <c r="FY22" s="61"/>
      <c r="FZ22" s="61"/>
      <c r="GA22" s="61"/>
      <c r="GB22" s="61"/>
      <c r="GC22" s="61"/>
      <c r="GD22" s="61"/>
      <c r="GE22" s="61"/>
      <c r="GF22" s="61"/>
      <c r="GG22" s="61"/>
      <c r="GH22" s="61"/>
      <c r="GI22" s="61"/>
      <c r="GJ22" s="61"/>
      <c r="GK22" s="61"/>
      <c r="GL22" s="61"/>
      <c r="GM22" s="61"/>
      <c r="GN22" s="61"/>
      <c r="GO22" s="61"/>
      <c r="GP22" s="61"/>
      <c r="GQ22" s="61"/>
      <c r="GR22" s="61"/>
      <c r="GS22" s="61"/>
      <c r="GT22" s="61"/>
      <c r="GU22" s="61"/>
      <c r="GV22" s="61"/>
      <c r="GW22" s="61"/>
      <c r="GX22" s="61"/>
      <c r="GY22" s="61"/>
      <c r="GZ22" s="61"/>
      <c r="HA22" s="61"/>
      <c r="HB22" s="61"/>
      <c r="HC22" s="61"/>
      <c r="HD22" s="61"/>
      <c r="HE22" s="61"/>
      <c r="HF22" s="61"/>
      <c r="HG22" s="61"/>
      <c r="HH22" s="61"/>
      <c r="HI22" s="61"/>
      <c r="HJ22" s="61"/>
      <c r="HK22" s="61"/>
      <c r="HL22" s="61"/>
      <c r="HM22" s="61"/>
      <c r="HN22" s="61"/>
      <c r="HO22" s="61"/>
      <c r="HP22" s="61"/>
      <c r="HQ22" s="61"/>
      <c r="HR22" s="61"/>
    </row>
    <row r="23" spans="1:226" ht="15.75" customHeight="1" x14ac:dyDescent="0.2"/>
    <row r="24" spans="1:226" x14ac:dyDescent="0.2">
      <c r="B24" s="29">
        <v>8488558.9029682875</v>
      </c>
      <c r="C24" s="29">
        <v>9044166.6799405329</v>
      </c>
      <c r="D24" s="29">
        <f>C24-B24</f>
        <v>555607.77697224542</v>
      </c>
      <c r="I24" s="126"/>
      <c r="K24" s="279"/>
      <c r="L24" s="279"/>
      <c r="M24" s="279"/>
      <c r="R24" s="279"/>
      <c r="S24" s="279"/>
    </row>
    <row r="25" spans="1:226" x14ac:dyDescent="0.2">
      <c r="K25" s="983"/>
      <c r="L25" s="279"/>
      <c r="M25" s="279"/>
    </row>
    <row r="26" spans="1:226" x14ac:dyDescent="0.2">
      <c r="L26" s="279"/>
      <c r="M26" s="279"/>
      <c r="Q26" s="982"/>
      <c r="R26" s="982"/>
    </row>
    <row r="27" spans="1:226" x14ac:dyDescent="0.2">
      <c r="L27" s="279"/>
      <c r="M27" s="279"/>
    </row>
    <row r="28" spans="1:226" x14ac:dyDescent="0.2">
      <c r="B28" s="202"/>
      <c r="C28" s="202"/>
      <c r="D28" s="202"/>
      <c r="L28" s="279"/>
      <c r="M28" s="279"/>
    </row>
    <row r="29" spans="1:226" x14ac:dyDescent="0.2">
      <c r="B29" s="202"/>
      <c r="C29" s="202"/>
      <c r="D29" s="202"/>
      <c r="L29" s="279"/>
      <c r="M29" s="279"/>
    </row>
    <row r="30" spans="1:226" x14ac:dyDescent="0.2">
      <c r="B30" s="202"/>
      <c r="C30" s="202"/>
      <c r="D30" s="202"/>
      <c r="L30" s="279"/>
      <c r="M30" s="279"/>
      <c r="W30" s="279"/>
    </row>
    <row r="31" spans="1:226" x14ac:dyDescent="0.2">
      <c r="B31" s="202"/>
      <c r="C31" s="202"/>
      <c r="D31" s="202"/>
      <c r="L31" s="279"/>
      <c r="M31" s="279"/>
    </row>
    <row r="32" spans="1:226" x14ac:dyDescent="0.2">
      <c r="B32" s="202"/>
      <c r="C32" s="202"/>
      <c r="D32" s="202"/>
      <c r="L32" s="279"/>
      <c r="M32" s="279"/>
    </row>
    <row r="33" spans="2:13" x14ac:dyDescent="0.2">
      <c r="B33" s="202"/>
      <c r="C33" s="202"/>
      <c r="D33" s="202"/>
      <c r="L33" s="279"/>
      <c r="M33" s="279"/>
    </row>
    <row r="34" spans="2:13" x14ac:dyDescent="0.2">
      <c r="B34" s="202"/>
      <c r="C34" s="202"/>
      <c r="D34" s="202"/>
      <c r="L34" s="279"/>
      <c r="M34" s="279"/>
    </row>
    <row r="35" spans="2:13" x14ac:dyDescent="0.2">
      <c r="B35" s="202"/>
      <c r="C35" s="202"/>
      <c r="D35" s="202"/>
      <c r="L35" s="279"/>
      <c r="M35" s="279"/>
    </row>
    <row r="36" spans="2:13" x14ac:dyDescent="0.2">
      <c r="B36" s="202"/>
      <c r="C36" s="202"/>
      <c r="D36" s="202"/>
      <c r="L36" s="279"/>
      <c r="M36" s="279"/>
    </row>
    <row r="37" spans="2:13" x14ac:dyDescent="0.2">
      <c r="B37" s="202"/>
      <c r="C37" s="202"/>
      <c r="D37" s="202"/>
      <c r="L37" s="279"/>
      <c r="M37" s="279"/>
    </row>
    <row r="38" spans="2:13" x14ac:dyDescent="0.2">
      <c r="B38" s="202"/>
      <c r="C38" s="202"/>
      <c r="D38" s="202"/>
      <c r="M38" s="279"/>
    </row>
  </sheetData>
  <sheetProtection password="C80C" sheet="1" formatCells="0" formatColumns="0" formatRows="0" insertColumns="0" insertRows="0" insertHyperlinks="0" deleteColumns="0" deleteRows="0" sort="0" autoFilter="0" pivotTables="0"/>
  <mergeCells count="25">
    <mergeCell ref="L2:M2"/>
    <mergeCell ref="L3:M3"/>
    <mergeCell ref="L4:M4"/>
    <mergeCell ref="J2:K2"/>
    <mergeCell ref="J3:K3"/>
    <mergeCell ref="J4:K4"/>
    <mergeCell ref="B6:C6"/>
    <mergeCell ref="A6:A8"/>
    <mergeCell ref="B7:B8"/>
    <mergeCell ref="C7:C8"/>
    <mergeCell ref="E21:F21"/>
    <mergeCell ref="D7:D8"/>
    <mergeCell ref="D22:F22"/>
    <mergeCell ref="D6:F6"/>
    <mergeCell ref="M7:M8"/>
    <mergeCell ref="N7:N8"/>
    <mergeCell ref="E7:E8"/>
    <mergeCell ref="F7:F8"/>
    <mergeCell ref="H7:H8"/>
    <mergeCell ref="I7:I8"/>
    <mergeCell ref="J7:J8"/>
    <mergeCell ref="K7:K8"/>
    <mergeCell ref="H6:L6"/>
    <mergeCell ref="M6:W6"/>
    <mergeCell ref="L7:L8"/>
  </mergeCells>
  <phoneticPr fontId="0" type="noConversion"/>
  <pageMargins left="0.61" right="0.4" top="0.98" bottom="1" header="0.32" footer="0.5"/>
  <pageSetup scale="70" orientation="landscape" r:id="rId1"/>
  <headerFooter alignWithMargins="0"/>
  <ignoredErrors>
    <ignoredError sqref="C9 E19:F20 N1:N2 A2:A4 D22 E21 F21 H19:L19 B20:D21 D9:D18 B10:B11 F9:F18 A9:A21 B20:G20 I20:M20 B13:B19 N19" unlockedFormula="1"/>
    <ignoredError sqref="D19" formula="1" unlockedFormula="1"/>
    <ignoredError sqref="E9:E18" formulaRange="1" unlockedFormula="1"/>
  </ignoredError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A1:HK19"/>
  <sheetViews>
    <sheetView zoomScale="75" zoomScaleNormal="75" workbookViewId="0">
      <selection activeCell="O9" sqref="O9"/>
    </sheetView>
  </sheetViews>
  <sheetFormatPr defaultColWidth="9.140625" defaultRowHeight="12.75" x14ac:dyDescent="0.2"/>
  <cols>
    <col min="1" max="1" width="12.42578125" style="29" customWidth="1"/>
    <col min="2" max="2" width="37.5703125" style="29" customWidth="1"/>
    <col min="3" max="3" width="12" style="29" customWidth="1"/>
    <col min="4" max="4" width="9.85546875" style="29" customWidth="1"/>
    <col min="5" max="19" width="10.28515625" style="29" customWidth="1"/>
    <col min="20" max="20" width="11.28515625" style="30" customWidth="1"/>
    <col min="21" max="21" width="10.28515625" style="29" customWidth="1"/>
    <col min="22" max="25" width="11.28515625" style="30" customWidth="1"/>
    <col min="26" max="26" width="10.28515625" style="29" customWidth="1"/>
    <col min="27" max="29" width="11.28515625" style="30" customWidth="1"/>
    <col min="30" max="219" width="9.140625" style="30"/>
    <col min="220" max="16384" width="9.140625" style="29"/>
  </cols>
  <sheetData>
    <row r="1" spans="1:219" s="115" customFormat="1" ht="24" customHeight="1" x14ac:dyDescent="0.2">
      <c r="A1" s="460" t="s">
        <v>214</v>
      </c>
      <c r="B1" s="761"/>
      <c r="C1" s="761"/>
      <c r="D1" s="760"/>
      <c r="E1" s="786" t="s">
        <v>299</v>
      </c>
      <c r="F1" s="798"/>
      <c r="G1" s="786" t="str">
        <f>'SCC List'!A2</f>
        <v>(Rev.19, June 2017)</v>
      </c>
      <c r="H1" s="360"/>
      <c r="I1" s="360"/>
      <c r="J1" s="360"/>
      <c r="K1" s="360"/>
      <c r="L1" s="360"/>
      <c r="M1" s="361"/>
      <c r="N1" s="359"/>
      <c r="O1" s="361"/>
      <c r="P1" s="360"/>
      <c r="Q1" s="360"/>
      <c r="R1" s="361"/>
      <c r="S1" s="359"/>
      <c r="T1" s="362"/>
      <c r="U1" s="359"/>
      <c r="V1" s="362"/>
      <c r="W1" s="362"/>
      <c r="X1" s="362"/>
      <c r="Y1" s="362"/>
      <c r="Z1" s="359"/>
      <c r="AA1" s="362"/>
      <c r="AB1" s="362"/>
      <c r="AC1" s="362"/>
      <c r="AD1" s="362"/>
      <c r="AE1" s="362"/>
      <c r="AF1" s="362"/>
      <c r="AG1" s="362"/>
      <c r="AH1" s="362"/>
    </row>
    <row r="2" spans="1:219" s="61" customFormat="1" ht="24" customHeight="1" x14ac:dyDescent="0.2">
      <c r="A2" s="787" t="str">
        <f>'BUILD Main'!A2</f>
        <v>Urban Redevelopment Authority of Pittsburgh (URA)</v>
      </c>
      <c r="B2" s="577"/>
      <c r="C2" s="577"/>
      <c r="D2" s="762"/>
      <c r="E2" s="1039" t="s">
        <v>67</v>
      </c>
      <c r="F2" s="1040"/>
      <c r="G2" s="580">
        <f ca="1">'BUILD Main'!J2</f>
        <v>43536.479296296297</v>
      </c>
      <c r="H2" s="363"/>
      <c r="I2" s="363"/>
      <c r="J2" s="363"/>
      <c r="K2" s="363"/>
      <c r="L2" s="363"/>
      <c r="M2" s="363"/>
      <c r="N2" s="301"/>
      <c r="O2" s="302"/>
      <c r="P2" s="363"/>
      <c r="Q2" s="363"/>
      <c r="R2" s="363"/>
      <c r="S2" s="301"/>
      <c r="T2" s="302"/>
      <c r="U2" s="301"/>
      <c r="V2" s="302"/>
      <c r="W2" s="364"/>
      <c r="X2" s="302"/>
      <c r="Y2" s="302"/>
      <c r="Z2" s="301"/>
      <c r="AA2" s="302"/>
      <c r="AB2" s="364"/>
      <c r="AC2" s="302"/>
      <c r="AD2" s="364"/>
      <c r="AE2" s="364"/>
      <c r="AF2" s="364"/>
      <c r="AG2" s="364"/>
      <c r="AH2" s="364"/>
    </row>
    <row r="3" spans="1:219" s="61" customFormat="1" ht="24" customHeight="1" x14ac:dyDescent="0.2">
      <c r="A3" s="787" t="str">
        <f>'BUILD Main'!A3</f>
        <v>Downtown-Uptown-Oakland-East End Bus Rapid Transit</v>
      </c>
      <c r="B3" s="577"/>
      <c r="C3" s="577"/>
      <c r="D3" s="582"/>
      <c r="E3" s="765"/>
      <c r="F3" s="765"/>
      <c r="G3" s="765"/>
      <c r="H3" s="363"/>
      <c r="I3" s="363"/>
      <c r="J3" s="363"/>
      <c r="K3" s="363"/>
      <c r="L3" s="363"/>
      <c r="M3" s="363"/>
      <c r="N3" s="301"/>
      <c r="O3" s="301"/>
      <c r="P3" s="363"/>
      <c r="Q3" s="363"/>
      <c r="R3" s="363"/>
      <c r="S3" s="301"/>
      <c r="T3" s="301"/>
      <c r="U3" s="301"/>
      <c r="V3" s="301"/>
      <c r="W3" s="301"/>
      <c r="X3" s="301"/>
      <c r="Y3" s="301"/>
      <c r="Z3" s="301"/>
      <c r="AA3" s="301"/>
      <c r="AB3" s="301"/>
      <c r="AC3" s="301"/>
      <c r="AD3" s="301"/>
      <c r="AE3" s="301"/>
      <c r="AF3" s="301"/>
      <c r="AG3" s="301"/>
      <c r="AH3" s="301"/>
    </row>
    <row r="4" spans="1:219" s="61" customFormat="1" ht="24" customHeight="1" x14ac:dyDescent="0.2">
      <c r="A4" s="788" t="str">
        <f>'BUILD Main'!A4</f>
        <v>Application to enter the President's FY2020 Budget</v>
      </c>
      <c r="B4" s="586"/>
      <c r="C4" s="586"/>
      <c r="D4" s="763"/>
      <c r="E4" s="766"/>
      <c r="F4" s="766"/>
      <c r="G4" s="766"/>
      <c r="H4" s="197"/>
      <c r="I4" s="197"/>
      <c r="J4" s="197"/>
      <c r="K4" s="197"/>
      <c r="L4" s="197"/>
      <c r="M4" s="197"/>
      <c r="N4" s="198"/>
      <c r="O4" s="198"/>
      <c r="P4" s="197"/>
      <c r="Q4" s="197"/>
      <c r="R4" s="197"/>
      <c r="S4" s="198"/>
      <c r="T4" s="198"/>
      <c r="U4" s="198"/>
      <c r="V4" s="198"/>
      <c r="W4" s="198"/>
      <c r="X4" s="198"/>
      <c r="Y4" s="198"/>
      <c r="Z4" s="198"/>
      <c r="AA4" s="198"/>
      <c r="AB4" s="198"/>
      <c r="AC4" s="198"/>
      <c r="AD4" s="198"/>
      <c r="AE4" s="198"/>
      <c r="AF4" s="198"/>
      <c r="AG4" s="198"/>
      <c r="AH4" s="198"/>
    </row>
    <row r="5" spans="1:219" s="94" customFormat="1" ht="6" customHeight="1" x14ac:dyDescent="0.2">
      <c r="A5" s="194"/>
      <c r="B5" s="195"/>
      <c r="C5" s="195"/>
      <c r="D5" s="196"/>
      <c r="E5" s="197"/>
      <c r="F5" s="197"/>
      <c r="G5" s="197"/>
      <c r="H5" s="197"/>
      <c r="I5" s="197"/>
      <c r="J5" s="197"/>
      <c r="K5" s="197"/>
      <c r="L5" s="197"/>
      <c r="M5" s="197"/>
      <c r="N5" s="198"/>
      <c r="O5" s="198"/>
      <c r="P5" s="197"/>
      <c r="Q5" s="197"/>
      <c r="R5" s="197"/>
      <c r="S5" s="198"/>
      <c r="T5" s="198"/>
      <c r="U5" s="198"/>
      <c r="V5" s="198"/>
      <c r="W5" s="198"/>
      <c r="X5" s="199"/>
      <c r="Y5" s="198"/>
      <c r="Z5" s="198"/>
      <c r="AA5" s="198"/>
      <c r="AB5" s="198"/>
      <c r="AC5" s="198"/>
      <c r="AD5" s="198"/>
      <c r="AE5" s="198"/>
      <c r="AF5" s="198"/>
      <c r="AG5" s="198"/>
      <c r="AH5" s="198"/>
    </row>
    <row r="6" spans="1:219" s="39" customFormat="1" ht="31.5" customHeight="1" x14ac:dyDescent="0.2">
      <c r="A6" s="1121"/>
      <c r="B6" s="1122"/>
      <c r="C6" s="591" t="s">
        <v>292</v>
      </c>
      <c r="D6" s="789"/>
      <c r="E6" s="590">
        <v>2007</v>
      </c>
      <c r="F6" s="590">
        <f>E6+1</f>
        <v>2008</v>
      </c>
      <c r="G6" s="590">
        <f t="shared" ref="G6:AH6" si="0">F6+1</f>
        <v>2009</v>
      </c>
      <c r="H6" s="590">
        <f t="shared" si="0"/>
        <v>2010</v>
      </c>
      <c r="I6" s="590">
        <f t="shared" si="0"/>
        <v>2011</v>
      </c>
      <c r="J6" s="590">
        <f t="shared" si="0"/>
        <v>2012</v>
      </c>
      <c r="K6" s="590">
        <f t="shared" si="0"/>
        <v>2013</v>
      </c>
      <c r="L6" s="590">
        <f t="shared" si="0"/>
        <v>2014</v>
      </c>
      <c r="M6" s="590">
        <f t="shared" si="0"/>
        <v>2015</v>
      </c>
      <c r="N6" s="590">
        <f t="shared" si="0"/>
        <v>2016</v>
      </c>
      <c r="O6" s="590">
        <f t="shared" si="0"/>
        <v>2017</v>
      </c>
      <c r="P6" s="590">
        <f t="shared" si="0"/>
        <v>2018</v>
      </c>
      <c r="Q6" s="590">
        <f t="shared" si="0"/>
        <v>2019</v>
      </c>
      <c r="R6" s="590">
        <f t="shared" si="0"/>
        <v>2020</v>
      </c>
      <c r="S6" s="590">
        <f t="shared" si="0"/>
        <v>2021</v>
      </c>
      <c r="T6" s="590">
        <f t="shared" si="0"/>
        <v>2022</v>
      </c>
      <c r="U6" s="590">
        <f t="shared" si="0"/>
        <v>2023</v>
      </c>
      <c r="V6" s="590">
        <f t="shared" si="0"/>
        <v>2024</v>
      </c>
      <c r="W6" s="590">
        <f t="shared" si="0"/>
        <v>2025</v>
      </c>
      <c r="X6" s="590">
        <f t="shared" si="0"/>
        <v>2026</v>
      </c>
      <c r="Y6" s="590">
        <f t="shared" si="0"/>
        <v>2027</v>
      </c>
      <c r="Z6" s="590">
        <f t="shared" si="0"/>
        <v>2028</v>
      </c>
      <c r="AA6" s="590">
        <f t="shared" si="0"/>
        <v>2029</v>
      </c>
      <c r="AB6" s="590">
        <f t="shared" si="0"/>
        <v>2030</v>
      </c>
      <c r="AC6" s="590">
        <f t="shared" si="0"/>
        <v>2031</v>
      </c>
      <c r="AD6" s="590">
        <f t="shared" si="0"/>
        <v>2032</v>
      </c>
      <c r="AE6" s="590">
        <f t="shared" si="0"/>
        <v>2033</v>
      </c>
      <c r="AF6" s="590">
        <f t="shared" si="0"/>
        <v>2034</v>
      </c>
      <c r="AG6" s="590">
        <f t="shared" si="0"/>
        <v>2035</v>
      </c>
      <c r="AH6" s="590">
        <f t="shared" si="0"/>
        <v>2036</v>
      </c>
      <c r="AI6" s="61"/>
      <c r="AJ6" s="61"/>
      <c r="AK6" s="61"/>
      <c r="AL6" s="61"/>
      <c r="AM6" s="61"/>
      <c r="AN6" s="61"/>
      <c r="AO6" s="61"/>
      <c r="AP6" s="61"/>
      <c r="AQ6" s="61"/>
      <c r="AR6" s="61"/>
      <c r="AS6" s="61"/>
      <c r="AT6" s="61"/>
      <c r="AU6" s="61"/>
      <c r="AV6" s="61"/>
      <c r="AW6" s="61"/>
      <c r="AX6" s="61"/>
      <c r="AY6" s="61"/>
      <c r="AZ6" s="61"/>
      <c r="BA6" s="61"/>
      <c r="BB6" s="61"/>
      <c r="BC6" s="61"/>
      <c r="BD6" s="61"/>
      <c r="BE6" s="61"/>
      <c r="BF6" s="61"/>
      <c r="BG6" s="61"/>
      <c r="BH6" s="61"/>
      <c r="BI6" s="61"/>
      <c r="BJ6" s="61"/>
      <c r="BK6" s="61"/>
      <c r="BL6" s="61"/>
      <c r="BM6" s="61"/>
      <c r="BN6" s="61"/>
      <c r="BO6" s="61"/>
      <c r="BP6" s="61"/>
      <c r="BQ6" s="61"/>
      <c r="BR6" s="61"/>
      <c r="BS6" s="61"/>
      <c r="BT6" s="61"/>
      <c r="BU6" s="61"/>
      <c r="BV6" s="61"/>
      <c r="BW6" s="61"/>
      <c r="BX6" s="61"/>
      <c r="BY6" s="61"/>
      <c r="BZ6" s="61"/>
      <c r="CA6" s="61"/>
      <c r="CB6" s="61"/>
      <c r="CC6" s="61"/>
      <c r="CD6" s="61"/>
      <c r="CE6" s="61"/>
      <c r="CF6" s="61"/>
      <c r="CG6" s="61"/>
      <c r="CH6" s="61"/>
      <c r="CI6" s="61"/>
      <c r="CJ6" s="61"/>
      <c r="CK6" s="61"/>
      <c r="CL6" s="61"/>
      <c r="CM6" s="61"/>
      <c r="CN6" s="61"/>
      <c r="CO6" s="61"/>
      <c r="CP6" s="61"/>
      <c r="CQ6" s="61"/>
      <c r="CR6" s="61"/>
      <c r="CS6" s="61"/>
      <c r="CT6" s="61"/>
      <c r="CU6" s="61"/>
      <c r="CV6" s="61"/>
      <c r="CW6" s="61"/>
      <c r="CX6" s="61"/>
      <c r="CY6" s="61"/>
      <c r="CZ6" s="61"/>
      <c r="DA6" s="61"/>
      <c r="DB6" s="61"/>
      <c r="DC6" s="61"/>
      <c r="DD6" s="61"/>
      <c r="DE6" s="61"/>
      <c r="DF6" s="61"/>
      <c r="DG6" s="61"/>
      <c r="DH6" s="61"/>
      <c r="DI6" s="61"/>
      <c r="DJ6" s="61"/>
      <c r="DK6" s="61"/>
      <c r="DL6" s="61"/>
      <c r="DM6" s="61"/>
      <c r="DN6" s="61"/>
      <c r="DO6" s="61"/>
      <c r="DP6" s="61"/>
      <c r="DQ6" s="61"/>
      <c r="DR6" s="61"/>
      <c r="DS6" s="61"/>
      <c r="DT6" s="61"/>
      <c r="DU6" s="61"/>
      <c r="DV6" s="61"/>
      <c r="DW6" s="61"/>
      <c r="DX6" s="61"/>
      <c r="DY6" s="61"/>
      <c r="DZ6" s="61"/>
      <c r="EA6" s="61"/>
      <c r="EB6" s="61"/>
      <c r="EC6" s="61"/>
      <c r="ED6" s="61"/>
      <c r="EE6" s="61"/>
      <c r="EF6" s="61"/>
      <c r="EG6" s="61"/>
      <c r="EH6" s="61"/>
      <c r="EI6" s="61"/>
      <c r="EJ6" s="61"/>
      <c r="EK6" s="61"/>
      <c r="EL6" s="61"/>
      <c r="EM6" s="61"/>
      <c r="EN6" s="61"/>
      <c r="EO6" s="61"/>
      <c r="EP6" s="61"/>
      <c r="EQ6" s="61"/>
      <c r="ER6" s="61"/>
      <c r="ES6" s="61"/>
      <c r="ET6" s="61"/>
      <c r="EU6" s="61"/>
      <c r="EV6" s="61"/>
      <c r="EW6" s="61"/>
      <c r="EX6" s="61"/>
      <c r="EY6" s="61"/>
      <c r="EZ6" s="61"/>
      <c r="FA6" s="61"/>
      <c r="FB6" s="61"/>
      <c r="FC6" s="61"/>
      <c r="FD6" s="61"/>
      <c r="FE6" s="61"/>
      <c r="FF6" s="61"/>
      <c r="FG6" s="61"/>
      <c r="FH6" s="61"/>
      <c r="FI6" s="61"/>
      <c r="FJ6" s="61"/>
      <c r="FK6" s="61"/>
      <c r="FL6" s="61"/>
      <c r="FM6" s="61"/>
      <c r="FN6" s="61"/>
      <c r="FO6" s="61"/>
      <c r="FP6" s="61"/>
      <c r="FQ6" s="61"/>
      <c r="FR6" s="61"/>
      <c r="FS6" s="61"/>
      <c r="FT6" s="61"/>
      <c r="FU6" s="61"/>
      <c r="FV6" s="61"/>
      <c r="FW6" s="61"/>
      <c r="FX6" s="61"/>
      <c r="FY6" s="61"/>
      <c r="FZ6" s="61"/>
      <c r="GA6" s="61"/>
      <c r="GB6" s="61"/>
      <c r="GC6" s="61"/>
      <c r="GD6" s="61"/>
      <c r="GE6" s="61"/>
      <c r="GF6" s="61"/>
      <c r="GG6" s="61"/>
      <c r="GH6" s="61"/>
      <c r="GI6" s="61"/>
      <c r="GJ6" s="61"/>
      <c r="GK6" s="61"/>
      <c r="GL6" s="61"/>
      <c r="GM6" s="61"/>
      <c r="GN6" s="61"/>
      <c r="GO6" s="61"/>
      <c r="GP6" s="61"/>
      <c r="GQ6" s="61"/>
      <c r="GR6" s="61"/>
      <c r="GS6" s="61"/>
      <c r="GT6" s="61"/>
      <c r="GU6" s="61"/>
      <c r="GV6" s="61"/>
      <c r="GW6" s="61"/>
      <c r="GX6" s="61"/>
      <c r="GY6" s="61"/>
      <c r="GZ6" s="61"/>
      <c r="HA6" s="61"/>
      <c r="HB6" s="61"/>
      <c r="HC6" s="61"/>
      <c r="HD6" s="61"/>
      <c r="HE6" s="61"/>
      <c r="HF6" s="61"/>
      <c r="HG6" s="61"/>
      <c r="HH6" s="61"/>
      <c r="HI6" s="61"/>
      <c r="HJ6" s="61"/>
      <c r="HK6" s="61"/>
    </row>
    <row r="7" spans="1:219" s="86" customFormat="1" ht="36" customHeight="1" x14ac:dyDescent="0.2">
      <c r="A7" s="1123" t="s">
        <v>252</v>
      </c>
      <c r="B7" s="1124"/>
      <c r="C7" s="790">
        <f>SUM(E7:AH7)</f>
        <v>195500000.217823</v>
      </c>
      <c r="D7" s="791" t="s">
        <v>215</v>
      </c>
      <c r="E7" s="904">
        <f>Inflation!E34</f>
        <v>0</v>
      </c>
      <c r="F7" s="904">
        <f>Inflation!F34</f>
        <v>0</v>
      </c>
      <c r="G7" s="904">
        <f>Inflation!G34</f>
        <v>0</v>
      </c>
      <c r="H7" s="904">
        <f>Inflation!H34</f>
        <v>0</v>
      </c>
      <c r="I7" s="904">
        <f>Inflation!I34</f>
        <v>0</v>
      </c>
      <c r="J7" s="904">
        <f>Inflation!J34</f>
        <v>0</v>
      </c>
      <c r="K7" s="904">
        <f>Inflation!K34</f>
        <v>0</v>
      </c>
      <c r="L7" s="904">
        <f>Inflation!L34</f>
        <v>0</v>
      </c>
      <c r="M7" s="904">
        <f>Inflation!M34</f>
        <v>0</v>
      </c>
      <c r="N7" s="904">
        <f>Inflation!N34</f>
        <v>0</v>
      </c>
      <c r="O7" s="904">
        <f>Inflation!O34</f>
        <v>2770772</v>
      </c>
      <c r="P7" s="904">
        <f>Inflation!P34</f>
        <v>6712676.3464952121</v>
      </c>
      <c r="Q7" s="904">
        <f>Inflation!Q34</f>
        <v>24467168.320464589</v>
      </c>
      <c r="R7" s="904">
        <f>Inflation!R34</f>
        <v>108103559.81832124</v>
      </c>
      <c r="S7" s="904">
        <f>Inflation!S34</f>
        <v>53445823.732541949</v>
      </c>
      <c r="T7" s="904">
        <f>Inflation!T34</f>
        <v>0</v>
      </c>
      <c r="U7" s="904">
        <f>Inflation!U34</f>
        <v>0</v>
      </c>
      <c r="V7" s="904">
        <f>Inflation!V34</f>
        <v>0</v>
      </c>
      <c r="W7" s="904">
        <f>Inflation!W34</f>
        <v>0</v>
      </c>
      <c r="X7" s="904">
        <f>Inflation!X34</f>
        <v>0</v>
      </c>
      <c r="Y7" s="904">
        <f>Inflation!Y34</f>
        <v>0</v>
      </c>
      <c r="Z7" s="904">
        <f>Inflation!Z34</f>
        <v>0</v>
      </c>
      <c r="AA7" s="904">
        <f>Inflation!AA34</f>
        <v>0</v>
      </c>
      <c r="AB7" s="904">
        <f>Inflation!AB34</f>
        <v>0</v>
      </c>
      <c r="AC7" s="904">
        <f>Inflation!AC34</f>
        <v>0</v>
      </c>
      <c r="AD7" s="904">
        <f>Inflation!AD34</f>
        <v>0</v>
      </c>
      <c r="AE7" s="904">
        <f>Inflation!AE34</f>
        <v>0</v>
      </c>
      <c r="AF7" s="904">
        <f>Inflation!AF34</f>
        <v>0</v>
      </c>
      <c r="AG7" s="904">
        <f>Inflation!AG34</f>
        <v>0</v>
      </c>
      <c r="AH7" s="904">
        <f>Inflation!AH34</f>
        <v>0</v>
      </c>
      <c r="AI7" s="85"/>
      <c r="AJ7" s="85"/>
      <c r="AK7" s="85"/>
      <c r="AL7" s="85"/>
      <c r="AM7" s="85"/>
      <c r="AN7" s="85"/>
      <c r="AO7" s="85"/>
      <c r="AP7" s="85"/>
      <c r="AQ7" s="85"/>
      <c r="AR7" s="85"/>
      <c r="AS7" s="85"/>
      <c r="AT7" s="85"/>
      <c r="AU7" s="85"/>
      <c r="AV7" s="85"/>
      <c r="AW7" s="85"/>
      <c r="AX7" s="85"/>
      <c r="AY7" s="85"/>
      <c r="AZ7" s="85"/>
      <c r="BA7" s="85"/>
      <c r="BB7" s="85"/>
      <c r="BC7" s="85"/>
      <c r="BD7" s="85"/>
      <c r="BE7" s="85"/>
      <c r="BF7" s="85"/>
      <c r="BG7" s="85"/>
      <c r="BH7" s="85"/>
      <c r="BI7" s="85"/>
      <c r="BJ7" s="85"/>
      <c r="BK7" s="85"/>
      <c r="BL7" s="85"/>
      <c r="BM7" s="85"/>
      <c r="BN7" s="85"/>
      <c r="BO7" s="85"/>
      <c r="BP7" s="85"/>
      <c r="BQ7" s="85"/>
      <c r="BR7" s="85"/>
      <c r="BS7" s="85"/>
      <c r="BT7" s="85"/>
      <c r="BU7" s="85"/>
      <c r="BV7" s="85"/>
      <c r="BW7" s="85"/>
      <c r="BX7" s="85"/>
      <c r="BY7" s="85"/>
      <c r="BZ7" s="85"/>
      <c r="CA7" s="85"/>
      <c r="CB7" s="85"/>
      <c r="CC7" s="85"/>
      <c r="CD7" s="85"/>
      <c r="CE7" s="85"/>
      <c r="CF7" s="85"/>
      <c r="CG7" s="85"/>
      <c r="CH7" s="85"/>
      <c r="CI7" s="85"/>
      <c r="CJ7" s="85"/>
      <c r="CK7" s="85"/>
      <c r="CL7" s="85"/>
      <c r="CM7" s="85"/>
      <c r="CN7" s="85"/>
      <c r="CO7" s="85"/>
      <c r="CP7" s="85"/>
      <c r="CQ7" s="85"/>
      <c r="CR7" s="85"/>
      <c r="CS7" s="85"/>
      <c r="CT7" s="85"/>
      <c r="CU7" s="85"/>
      <c r="CV7" s="85"/>
      <c r="CW7" s="85"/>
      <c r="CX7" s="85"/>
      <c r="CY7" s="85"/>
      <c r="CZ7" s="85"/>
      <c r="DA7" s="85"/>
      <c r="DB7" s="85"/>
      <c r="DC7" s="85"/>
      <c r="DD7" s="85"/>
      <c r="DE7" s="85"/>
      <c r="DF7" s="85"/>
      <c r="DG7" s="85"/>
      <c r="DH7" s="85"/>
      <c r="DI7" s="85"/>
      <c r="DJ7" s="85"/>
      <c r="DK7" s="85"/>
      <c r="DL7" s="85"/>
      <c r="DM7" s="85"/>
      <c r="DN7" s="85"/>
      <c r="DO7" s="85"/>
      <c r="DP7" s="85"/>
      <c r="DQ7" s="85"/>
      <c r="DR7" s="85"/>
      <c r="DS7" s="85"/>
      <c r="DT7" s="85"/>
      <c r="DU7" s="85"/>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5"/>
      <c r="FK7" s="85"/>
      <c r="FL7" s="85"/>
      <c r="FM7" s="85"/>
      <c r="FN7" s="85"/>
      <c r="FO7" s="85"/>
      <c r="FP7" s="85"/>
      <c r="FQ7" s="85"/>
      <c r="FR7" s="85"/>
      <c r="FS7" s="85"/>
      <c r="FT7" s="85"/>
      <c r="FU7" s="85"/>
      <c r="FV7" s="85"/>
      <c r="FW7" s="85"/>
      <c r="FX7" s="85"/>
      <c r="FY7" s="85"/>
      <c r="FZ7" s="85"/>
      <c r="GA7" s="85"/>
      <c r="GB7" s="85"/>
      <c r="GC7" s="85"/>
      <c r="GD7" s="85"/>
      <c r="GE7" s="85"/>
      <c r="GF7" s="85"/>
      <c r="GG7" s="85"/>
      <c r="GH7" s="85"/>
      <c r="GI7" s="85"/>
      <c r="GJ7" s="85"/>
      <c r="GK7" s="85"/>
      <c r="GL7" s="85"/>
      <c r="GM7" s="85"/>
      <c r="GN7" s="85"/>
      <c r="GO7" s="85"/>
      <c r="GP7" s="85"/>
      <c r="GQ7" s="85"/>
      <c r="GR7" s="85"/>
      <c r="GS7" s="85"/>
      <c r="GT7" s="85"/>
      <c r="GU7" s="85"/>
      <c r="GV7" s="85"/>
      <c r="GW7" s="85"/>
      <c r="GX7" s="85"/>
      <c r="GY7" s="85"/>
      <c r="GZ7" s="85"/>
      <c r="HA7" s="85"/>
      <c r="HB7" s="85"/>
      <c r="HC7" s="85"/>
      <c r="HD7" s="85"/>
      <c r="HE7" s="85"/>
      <c r="HF7" s="85"/>
      <c r="HG7" s="85"/>
      <c r="HH7" s="85"/>
      <c r="HI7" s="85"/>
      <c r="HJ7" s="85"/>
      <c r="HK7" s="85"/>
    </row>
    <row r="8" spans="1:219" ht="21" customHeight="1" x14ac:dyDescent="0.2">
      <c r="A8" s="792" t="s">
        <v>278</v>
      </c>
      <c r="B8" s="793"/>
      <c r="C8" s="794">
        <f>' Fund Source by Cat'!D19</f>
        <v>97749999.884933904</v>
      </c>
      <c r="D8" s="795">
        <f>SUM(E8:AH8)</f>
        <v>97749999.884933904</v>
      </c>
      <c r="E8" s="280"/>
      <c r="F8" s="280"/>
      <c r="G8" s="280"/>
      <c r="H8" s="280"/>
      <c r="I8" s="280"/>
      <c r="J8" s="280"/>
      <c r="K8" s="280"/>
      <c r="L8" s="280"/>
      <c r="M8" s="280"/>
      <c r="N8" s="280"/>
      <c r="O8" s="280"/>
      <c r="P8" s="280"/>
      <c r="Q8" s="280"/>
      <c r="R8" s="280">
        <f>C8/2</f>
        <v>48874999.942466952</v>
      </c>
      <c r="S8" s="280">
        <f>R8</f>
        <v>48874999.942466952</v>
      </c>
      <c r="T8" s="280"/>
      <c r="U8" s="280"/>
      <c r="V8" s="280"/>
      <c r="W8" s="365"/>
      <c r="X8" s="365"/>
      <c r="Y8" s="280"/>
      <c r="Z8" s="280"/>
      <c r="AA8" s="280"/>
      <c r="AB8" s="365"/>
      <c r="AC8" s="280"/>
      <c r="AD8" s="365"/>
      <c r="AE8" s="365"/>
      <c r="AF8" s="365"/>
      <c r="AG8" s="365"/>
      <c r="AH8" s="365"/>
    </row>
    <row r="9" spans="1:219" ht="21" customHeight="1" x14ac:dyDescent="0.2">
      <c r="A9" s="792" t="s">
        <v>225</v>
      </c>
      <c r="B9" s="793"/>
      <c r="C9" s="794">
        <f>' Fund Source by Cat'!F19</f>
        <v>69334240.33288911</v>
      </c>
      <c r="D9" s="795">
        <f>SUM(E9:AH9)</f>
        <v>69334240.33288908</v>
      </c>
      <c r="E9" s="280"/>
      <c r="F9" s="280"/>
      <c r="G9" s="280"/>
      <c r="H9" s="280"/>
      <c r="I9" s="280"/>
      <c r="J9" s="280"/>
      <c r="K9" s="280"/>
      <c r="L9" s="280"/>
      <c r="M9" s="280"/>
      <c r="N9" s="280"/>
      <c r="O9" s="280">
        <f>SUM(' Fund Source by Cat'!P16,' Fund Source by Cat'!T16)</f>
        <v>2770772</v>
      </c>
      <c r="P9" s="280">
        <f>P7-P10</f>
        <v>1379343.013161879</v>
      </c>
      <c r="Q9" s="280">
        <f>Q7-Q10</f>
        <v>12925954.987131257</v>
      </c>
      <c r="R9" s="280">
        <f>R7-R8-R10</f>
        <v>47687346.542520955</v>
      </c>
      <c r="S9" s="280">
        <f>S7-S8-S10</f>
        <v>4570823.7900749967</v>
      </c>
      <c r="T9" s="280"/>
      <c r="U9" s="280"/>
      <c r="V9" s="280"/>
      <c r="W9" s="280"/>
      <c r="X9" s="280"/>
      <c r="Y9" s="280"/>
      <c r="Z9" s="280"/>
      <c r="AA9" s="280"/>
      <c r="AB9" s="280"/>
      <c r="AC9" s="280"/>
      <c r="AD9" s="280"/>
      <c r="AE9" s="280"/>
      <c r="AF9" s="280"/>
      <c r="AG9" s="280"/>
      <c r="AH9" s="280"/>
    </row>
    <row r="10" spans="1:219" ht="21" customHeight="1" x14ac:dyDescent="0.2">
      <c r="A10" s="792" t="s">
        <v>250</v>
      </c>
      <c r="B10" s="793"/>
      <c r="C10" s="794">
        <f>' Fund Source by Cat'!E19</f>
        <v>28415760</v>
      </c>
      <c r="D10" s="795">
        <f>SUM(E10:AH10)</f>
        <v>28415759.999999996</v>
      </c>
      <c r="E10" s="280"/>
      <c r="F10" s="280"/>
      <c r="G10" s="280"/>
      <c r="H10" s="280"/>
      <c r="I10" s="280"/>
      <c r="J10" s="280"/>
      <c r="K10" s="280"/>
      <c r="L10" s="280"/>
      <c r="M10" s="280"/>
      <c r="N10" s="280"/>
      <c r="O10" s="280"/>
      <c r="P10" s="280">
        <v>5333333.333333333</v>
      </c>
      <c r="Q10" s="280">
        <v>11541213.333333332</v>
      </c>
      <c r="R10" s="280">
        <v>11541213.333333332</v>
      </c>
      <c r="S10" s="280"/>
      <c r="T10" s="280"/>
      <c r="U10" s="280"/>
      <c r="V10" s="280"/>
      <c r="W10" s="365"/>
      <c r="X10" s="365"/>
      <c r="Y10" s="280"/>
      <c r="Z10" s="280"/>
      <c r="AA10" s="280"/>
      <c r="AB10" s="365"/>
      <c r="AC10" s="280"/>
      <c r="AD10" s="365"/>
      <c r="AE10" s="365"/>
      <c r="AF10" s="365"/>
      <c r="AG10" s="365"/>
      <c r="AH10" s="365"/>
    </row>
    <row r="11" spans="1:219" s="39" customFormat="1" ht="26.25" customHeight="1" x14ac:dyDescent="0.2">
      <c r="A11" s="1119" t="str">
        <f>Inflation!A18</f>
        <v>Total Project Cost (10 - 100)</v>
      </c>
      <c r="B11" s="1120"/>
      <c r="C11" s="790">
        <f t="shared" ref="C11:X11" si="1">SUM(C8:C10)</f>
        <v>195500000.21782303</v>
      </c>
      <c r="D11" s="795">
        <f>SUM(E11:AH11)</f>
        <v>195500000.217823</v>
      </c>
      <c r="E11" s="796">
        <f t="shared" si="1"/>
        <v>0</v>
      </c>
      <c r="F11" s="796">
        <f t="shared" si="1"/>
        <v>0</v>
      </c>
      <c r="G11" s="796">
        <f t="shared" si="1"/>
        <v>0</v>
      </c>
      <c r="H11" s="796">
        <f t="shared" si="1"/>
        <v>0</v>
      </c>
      <c r="I11" s="796">
        <f>SUM(I8:I10)</f>
        <v>0</v>
      </c>
      <c r="J11" s="796">
        <f t="shared" si="1"/>
        <v>0</v>
      </c>
      <c r="K11" s="796">
        <f t="shared" si="1"/>
        <v>0</v>
      </c>
      <c r="L11" s="796">
        <f t="shared" si="1"/>
        <v>0</v>
      </c>
      <c r="M11" s="796">
        <f t="shared" si="1"/>
        <v>0</v>
      </c>
      <c r="N11" s="796">
        <f t="shared" si="1"/>
        <v>0</v>
      </c>
      <c r="O11" s="796">
        <f t="shared" si="1"/>
        <v>2770772</v>
      </c>
      <c r="P11" s="796">
        <f t="shared" si="1"/>
        <v>6712676.3464952121</v>
      </c>
      <c r="Q11" s="796">
        <f t="shared" si="1"/>
        <v>24467168.320464589</v>
      </c>
      <c r="R11" s="796">
        <f t="shared" si="1"/>
        <v>108103559.81832124</v>
      </c>
      <c r="S11" s="796">
        <f t="shared" si="1"/>
        <v>53445823.732541949</v>
      </c>
      <c r="T11" s="796">
        <f t="shared" si="1"/>
        <v>0</v>
      </c>
      <c r="U11" s="796">
        <f t="shared" si="1"/>
        <v>0</v>
      </c>
      <c r="V11" s="796">
        <f t="shared" si="1"/>
        <v>0</v>
      </c>
      <c r="W11" s="797">
        <f t="shared" si="1"/>
        <v>0</v>
      </c>
      <c r="X11" s="797">
        <f t="shared" si="1"/>
        <v>0</v>
      </c>
      <c r="Y11" s="797">
        <f t="shared" ref="Y11:AD11" si="2">SUM(Y8:Y10)</f>
        <v>0</v>
      </c>
      <c r="Z11" s="797">
        <f t="shared" si="2"/>
        <v>0</v>
      </c>
      <c r="AA11" s="797">
        <f t="shared" si="2"/>
        <v>0</v>
      </c>
      <c r="AB11" s="797">
        <f t="shared" si="2"/>
        <v>0</v>
      </c>
      <c r="AC11" s="797">
        <f t="shared" si="2"/>
        <v>0</v>
      </c>
      <c r="AD11" s="797">
        <f t="shared" si="2"/>
        <v>0</v>
      </c>
      <c r="AE11" s="797">
        <f>SUM(AE8:AE10)</f>
        <v>0</v>
      </c>
      <c r="AF11" s="797">
        <f>SUM(AF8:AF10)</f>
        <v>0</v>
      </c>
      <c r="AG11" s="797">
        <f>SUM(AG8:AG10)</f>
        <v>0</v>
      </c>
      <c r="AH11" s="797">
        <f>SUM(AH8:AH10)</f>
        <v>0</v>
      </c>
      <c r="AI11" s="61"/>
      <c r="AJ11" s="61"/>
      <c r="AK11" s="61"/>
      <c r="AL11" s="61"/>
      <c r="AM11" s="61"/>
      <c r="AN11" s="61"/>
      <c r="AO11" s="61"/>
      <c r="AP11" s="61"/>
      <c r="AQ11" s="61"/>
      <c r="AR11" s="61"/>
      <c r="AS11" s="61"/>
      <c r="AT11" s="61"/>
      <c r="AU11" s="61"/>
      <c r="AV11" s="61"/>
      <c r="AW11" s="61"/>
      <c r="AX11" s="61"/>
      <c r="AY11" s="61"/>
      <c r="AZ11" s="61"/>
      <c r="BA11" s="61"/>
      <c r="BB11" s="61"/>
      <c r="BC11" s="61"/>
      <c r="BD11" s="61"/>
      <c r="BE11" s="61"/>
      <c r="BF11" s="61"/>
      <c r="BG11" s="61"/>
      <c r="BH11" s="61"/>
      <c r="BI11" s="61"/>
      <c r="BJ11" s="61"/>
      <c r="BK11" s="61"/>
      <c r="BL11" s="61"/>
      <c r="BM11" s="61"/>
      <c r="BN11" s="61"/>
      <c r="BO11" s="61"/>
      <c r="BP11" s="61"/>
      <c r="BQ11" s="61"/>
      <c r="BR11" s="61"/>
      <c r="BS11" s="61"/>
      <c r="BT11" s="61"/>
      <c r="BU11" s="61"/>
      <c r="BV11" s="61"/>
      <c r="BW11" s="61"/>
      <c r="BX11" s="61"/>
      <c r="BY11" s="61"/>
      <c r="BZ11" s="61"/>
      <c r="CA11" s="61"/>
      <c r="CB11" s="61"/>
      <c r="CC11" s="61"/>
      <c r="CD11" s="61"/>
      <c r="CE11" s="61"/>
      <c r="CF11" s="61"/>
      <c r="CG11" s="61"/>
      <c r="CH11" s="61"/>
      <c r="CI11" s="61"/>
      <c r="CJ11" s="61"/>
      <c r="CK11" s="61"/>
      <c r="CL11" s="61"/>
      <c r="CM11" s="61"/>
      <c r="CN11" s="61"/>
      <c r="CO11" s="61"/>
      <c r="CP11" s="61"/>
      <c r="CQ11" s="61"/>
      <c r="CR11" s="61"/>
      <c r="CS11" s="61"/>
      <c r="CT11" s="61"/>
      <c r="CU11" s="61"/>
      <c r="CV11" s="61"/>
      <c r="CW11" s="61"/>
      <c r="CX11" s="61"/>
      <c r="CY11" s="61"/>
      <c r="CZ11" s="61"/>
      <c r="DA11" s="61"/>
      <c r="DB11" s="61"/>
      <c r="DC11" s="61"/>
      <c r="DD11" s="61"/>
      <c r="DE11" s="61"/>
      <c r="DF11" s="61"/>
      <c r="DG11" s="61"/>
      <c r="DH11" s="61"/>
      <c r="DI11" s="61"/>
      <c r="DJ11" s="61"/>
      <c r="DK11" s="61"/>
      <c r="DL11" s="61"/>
      <c r="DM11" s="61"/>
      <c r="DN11" s="61"/>
      <c r="DO11" s="61"/>
      <c r="DP11" s="61"/>
      <c r="DQ11" s="61"/>
      <c r="DR11" s="61"/>
      <c r="DS11" s="61"/>
      <c r="DT11" s="61"/>
      <c r="DU11" s="61"/>
      <c r="DV11" s="61"/>
      <c r="DW11" s="61"/>
      <c r="DX11" s="61"/>
      <c r="DY11" s="61"/>
      <c r="DZ11" s="61"/>
      <c r="EA11" s="61"/>
      <c r="EB11" s="61"/>
      <c r="EC11" s="61"/>
      <c r="ED11" s="61"/>
      <c r="EE11" s="61"/>
      <c r="EF11" s="61"/>
      <c r="EG11" s="61"/>
      <c r="EH11" s="61"/>
      <c r="EI11" s="61"/>
      <c r="EJ11" s="61"/>
      <c r="EK11" s="61"/>
      <c r="EL11" s="61"/>
      <c r="EM11" s="61"/>
      <c r="EN11" s="61"/>
      <c r="EO11" s="61"/>
      <c r="EP11" s="61"/>
      <c r="EQ11" s="61"/>
      <c r="ER11" s="61"/>
      <c r="ES11" s="61"/>
      <c r="ET11" s="61"/>
      <c r="EU11" s="61"/>
      <c r="EV11" s="61"/>
      <c r="EW11" s="61"/>
      <c r="EX11" s="61"/>
      <c r="EY11" s="61"/>
      <c r="EZ11" s="61"/>
      <c r="FA11" s="61"/>
      <c r="FB11" s="61"/>
      <c r="FC11" s="61"/>
      <c r="FD11" s="61"/>
      <c r="FE11" s="61"/>
      <c r="FF11" s="61"/>
      <c r="FG11" s="61"/>
      <c r="FH11" s="61"/>
      <c r="FI11" s="61"/>
      <c r="FJ11" s="61"/>
      <c r="FK11" s="61"/>
      <c r="FL11" s="61"/>
      <c r="FM11" s="61"/>
      <c r="FN11" s="61"/>
      <c r="FO11" s="61"/>
      <c r="FP11" s="61"/>
      <c r="FQ11" s="61"/>
      <c r="FR11" s="61"/>
      <c r="FS11" s="61"/>
      <c r="FT11" s="61"/>
      <c r="FU11" s="61"/>
      <c r="FV11" s="61"/>
      <c r="FW11" s="61"/>
      <c r="FX11" s="61"/>
      <c r="FY11" s="61"/>
      <c r="FZ11" s="61"/>
      <c r="GA11" s="61"/>
      <c r="GB11" s="61"/>
      <c r="GC11" s="61"/>
      <c r="GD11" s="61"/>
      <c r="GE11" s="61"/>
      <c r="GF11" s="61"/>
      <c r="GG11" s="61"/>
      <c r="GH11" s="61"/>
      <c r="GI11" s="61"/>
      <c r="GJ11" s="61"/>
      <c r="GK11" s="61"/>
      <c r="GL11" s="61"/>
      <c r="GM11" s="61"/>
      <c r="GN11" s="61"/>
      <c r="GO11" s="61"/>
      <c r="GP11" s="61"/>
      <c r="GQ11" s="61"/>
      <c r="GR11" s="61"/>
      <c r="GS11" s="61"/>
      <c r="GT11" s="61"/>
      <c r="GU11" s="61"/>
      <c r="GV11" s="61"/>
      <c r="GW11" s="61"/>
      <c r="GX11" s="61"/>
      <c r="GY11" s="61"/>
      <c r="GZ11" s="61"/>
      <c r="HA11" s="61"/>
      <c r="HB11" s="61"/>
      <c r="HC11" s="61"/>
      <c r="HD11" s="61"/>
      <c r="HE11" s="61"/>
      <c r="HF11" s="61"/>
      <c r="HG11" s="61"/>
      <c r="HH11" s="61"/>
      <c r="HI11" s="61"/>
      <c r="HJ11" s="61"/>
      <c r="HK11" s="61"/>
    </row>
    <row r="12" spans="1:219" s="39" customFormat="1" ht="15.75" customHeight="1" x14ac:dyDescent="0.2">
      <c r="A12" s="61"/>
      <c r="B12" s="94"/>
      <c r="C12" s="94"/>
      <c r="D12" s="29"/>
      <c r="E12" s="29"/>
      <c r="F12" s="29"/>
      <c r="G12" s="29"/>
      <c r="H12" s="29"/>
      <c r="I12" s="29"/>
      <c r="J12" s="29"/>
      <c r="K12" s="29"/>
      <c r="L12" s="29"/>
      <c r="M12" s="29"/>
      <c r="N12" s="376"/>
      <c r="O12" s="376"/>
      <c r="P12" s="376"/>
      <c r="Q12" s="29"/>
      <c r="R12" s="29"/>
      <c r="T12" s="61"/>
      <c r="V12" s="61"/>
      <c r="W12" s="61"/>
      <c r="X12" s="61"/>
      <c r="Y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c r="DA12" s="61"/>
      <c r="DB12" s="61"/>
      <c r="DC12" s="61"/>
      <c r="DD12" s="61"/>
      <c r="DE12" s="61"/>
      <c r="DF12" s="61"/>
      <c r="DG12" s="61"/>
      <c r="DH12" s="61"/>
      <c r="DI12" s="61"/>
      <c r="DJ12" s="61"/>
      <c r="DK12" s="61"/>
      <c r="DL12" s="61"/>
      <c r="DM12" s="61"/>
      <c r="DN12" s="61"/>
      <c r="DO12" s="61"/>
      <c r="DP12" s="61"/>
      <c r="DQ12" s="61"/>
      <c r="DR12" s="61"/>
      <c r="DS12" s="61"/>
      <c r="DT12" s="61"/>
      <c r="DU12" s="61"/>
      <c r="DV12" s="61"/>
      <c r="DW12" s="61"/>
      <c r="DX12" s="61"/>
      <c r="DY12" s="61"/>
      <c r="DZ12" s="61"/>
      <c r="EA12" s="61"/>
      <c r="EB12" s="61"/>
      <c r="EC12" s="61"/>
      <c r="ED12" s="61"/>
      <c r="EE12" s="61"/>
      <c r="EF12" s="61"/>
      <c r="EG12" s="61"/>
      <c r="EH12" s="61"/>
      <c r="EI12" s="61"/>
      <c r="EJ12" s="61"/>
      <c r="EK12" s="61"/>
      <c r="EL12" s="61"/>
      <c r="EM12" s="61"/>
      <c r="EN12" s="61"/>
      <c r="EO12" s="61"/>
      <c r="EP12" s="61"/>
      <c r="EQ12" s="61"/>
      <c r="ER12" s="61"/>
      <c r="ES12" s="61"/>
      <c r="ET12" s="61"/>
      <c r="EU12" s="61"/>
      <c r="EV12" s="61"/>
      <c r="EW12" s="61"/>
      <c r="EX12" s="61"/>
      <c r="EY12" s="61"/>
      <c r="EZ12" s="61"/>
      <c r="FA12" s="61"/>
      <c r="FB12" s="61"/>
      <c r="FC12" s="61"/>
      <c r="FD12" s="61"/>
      <c r="FE12" s="61"/>
      <c r="FF12" s="61"/>
      <c r="FG12" s="61"/>
      <c r="FH12" s="61"/>
      <c r="FI12" s="61"/>
      <c r="FJ12" s="61"/>
      <c r="FK12" s="61"/>
      <c r="FL12" s="61"/>
      <c r="FM12" s="61"/>
      <c r="FN12" s="61"/>
      <c r="FO12" s="61"/>
      <c r="FP12" s="61"/>
      <c r="FQ12" s="61"/>
      <c r="FR12" s="61"/>
      <c r="FS12" s="61"/>
      <c r="FT12" s="61"/>
      <c r="FU12" s="61"/>
      <c r="FV12" s="61"/>
      <c r="FW12" s="61"/>
      <c r="FX12" s="61"/>
      <c r="FY12" s="61"/>
      <c r="FZ12" s="61"/>
      <c r="GA12" s="61"/>
      <c r="GB12" s="61"/>
      <c r="GC12" s="61"/>
      <c r="GD12" s="61"/>
      <c r="GE12" s="61"/>
      <c r="GF12" s="61"/>
      <c r="GG12" s="61"/>
      <c r="GH12" s="61"/>
      <c r="GI12" s="61"/>
      <c r="GJ12" s="61"/>
      <c r="GK12" s="61"/>
      <c r="GL12" s="61"/>
      <c r="GM12" s="61"/>
      <c r="GN12" s="61"/>
      <c r="GO12" s="61"/>
      <c r="GP12" s="61"/>
      <c r="GQ12" s="61"/>
      <c r="GR12" s="61"/>
      <c r="GS12" s="61"/>
      <c r="GT12" s="61"/>
      <c r="GU12" s="61"/>
      <c r="GV12" s="61"/>
      <c r="GW12" s="61"/>
      <c r="GX12" s="61"/>
      <c r="GY12" s="61"/>
      <c r="GZ12" s="61"/>
      <c r="HA12" s="61"/>
      <c r="HB12" s="61"/>
      <c r="HC12" s="61"/>
      <c r="HD12" s="61"/>
      <c r="HE12" s="61"/>
      <c r="HF12" s="61"/>
      <c r="HG12" s="61"/>
      <c r="HH12" s="61"/>
      <c r="HI12" s="61"/>
      <c r="HJ12" s="61"/>
      <c r="HK12" s="61"/>
    </row>
    <row r="13" spans="1:219" x14ac:dyDescent="0.2">
      <c r="A13" s="74"/>
      <c r="B13" s="74"/>
      <c r="C13" s="74"/>
    </row>
    <row r="14" spans="1:219" x14ac:dyDescent="0.2">
      <c r="D14" s="279"/>
    </row>
    <row r="17" spans="15:16" x14ac:dyDescent="0.2">
      <c r="P17" s="120"/>
    </row>
    <row r="18" spans="15:16" x14ac:dyDescent="0.2">
      <c r="P18" s="120"/>
    </row>
    <row r="19" spans="15:16" x14ac:dyDescent="0.2">
      <c r="O19" s="120"/>
    </row>
  </sheetData>
  <sheetProtection password="C80C" sheet="1" formatCells="0" formatColumns="0" formatRows="0" insertColumns="0" insertRows="0" insertHyperlinks="0" deleteColumns="0" deleteRows="0" sort="0" autoFilter="0" pivotTables="0"/>
  <mergeCells count="4">
    <mergeCell ref="E2:F2"/>
    <mergeCell ref="A11:B11"/>
    <mergeCell ref="A6:B6"/>
    <mergeCell ref="A7:B7"/>
  </mergeCells>
  <phoneticPr fontId="0" type="noConversion"/>
  <pageMargins left="0.5" right="0.46" top="0.98" bottom="1" header="0.32" footer="0.5"/>
  <pageSetup scale="70" fitToWidth="2" orientation="landscape" r:id="rId1"/>
  <headerFooter alignWithMargins="0"/>
  <colBreaks count="1" manualBreakCount="1">
    <brk id="12" max="10" man="1"/>
  </colBreaks>
  <ignoredErrors>
    <ignoredError sqref="A2 A2:D2 A3:A4 M11:P11 C11 B11 K11 A11 L11 C8:C10 J11 Q11:X11 B8:B10 D7 E11 A1:D1" unlockedFormula="1"/>
    <ignoredError sqref="D11" formula="1"/>
  </ignoredError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indexed="15"/>
    <pageSetUpPr fitToPage="1"/>
  </sheetPr>
  <dimension ref="A1:BK1727"/>
  <sheetViews>
    <sheetView zoomScale="75" zoomScaleNormal="75" workbookViewId="0">
      <selection activeCell="C33" sqref="C33"/>
    </sheetView>
  </sheetViews>
  <sheetFormatPr defaultColWidth="9.140625" defaultRowHeight="12.75" x14ac:dyDescent="0.2"/>
  <cols>
    <col min="1" max="1" width="10.28515625" style="84" customWidth="1"/>
    <col min="2" max="2" width="54.140625" style="33" customWidth="1"/>
    <col min="3" max="3" width="13.28515625" style="111" customWidth="1"/>
    <col min="4" max="16384" width="9.140625" style="33"/>
  </cols>
  <sheetData>
    <row r="1" spans="1:3" ht="30" customHeight="1" x14ac:dyDescent="0.2">
      <c r="A1" s="799" t="s">
        <v>209</v>
      </c>
      <c r="B1" s="800"/>
      <c r="C1" s="801"/>
    </row>
    <row r="2" spans="1:3" ht="50.25" customHeight="1" x14ac:dyDescent="0.2">
      <c r="A2" s="802" t="s">
        <v>217</v>
      </c>
      <c r="B2" s="803"/>
      <c r="C2" s="804" t="s">
        <v>120</v>
      </c>
    </row>
    <row r="3" spans="1:3" s="102" customFormat="1" ht="15" customHeight="1" x14ac:dyDescent="0.2">
      <c r="A3" s="622" t="str">
        <f>'SCC List'!A3:B3</f>
        <v>10 GUIDEWAY &amp; TRACK ELEMENTS (route miles)</v>
      </c>
      <c r="B3" s="623"/>
      <c r="C3" s="646">
        <f>'BUILD Main'!J7</f>
        <v>27890395.72831187</v>
      </c>
    </row>
    <row r="4" spans="1:3" s="104" customFormat="1" ht="15" customHeight="1" x14ac:dyDescent="0.2">
      <c r="A4" s="624">
        <f>'SCC List'!A4:B4</f>
        <v>10.01</v>
      </c>
      <c r="B4" s="625" t="str">
        <f>'SCC List'!B4</f>
        <v>Guideway: At-grade exclusive right-of-way</v>
      </c>
      <c r="C4" s="805">
        <f>'BUILD Main'!J8</f>
        <v>0</v>
      </c>
    </row>
    <row r="5" spans="1:3" s="104" customFormat="1" ht="15" customHeight="1" x14ac:dyDescent="0.2">
      <c r="A5" s="624" t="str">
        <f>'SCC List'!A5:B5</f>
        <v>10.02</v>
      </c>
      <c r="B5" s="625" t="str">
        <f>'SCC List'!B5</f>
        <v>Guideway: At-grade semi-exclusive (allows cross-traffic)</v>
      </c>
      <c r="C5" s="805">
        <f>'BUILD Main'!J9</f>
        <v>27890395.72831187</v>
      </c>
    </row>
    <row r="6" spans="1:3" s="104" customFormat="1" ht="15" customHeight="1" x14ac:dyDescent="0.2">
      <c r="A6" s="624">
        <f>'SCC List'!A6:B6</f>
        <v>10.029999999999999</v>
      </c>
      <c r="B6" s="625" t="str">
        <f>'SCC List'!B6</f>
        <v>Guideway: At-grade in mixed traffic</v>
      </c>
      <c r="C6" s="805">
        <f>'BUILD Main'!J10</f>
        <v>0</v>
      </c>
    </row>
    <row r="7" spans="1:3" s="104" customFormat="1" ht="15" customHeight="1" x14ac:dyDescent="0.2">
      <c r="A7" s="624">
        <f>'SCC List'!A7:B7</f>
        <v>10.039999999999999</v>
      </c>
      <c r="B7" s="625" t="str">
        <f>'SCC List'!B7</f>
        <v>Guideway: Aerial structure</v>
      </c>
      <c r="C7" s="805">
        <f>'BUILD Main'!J11</f>
        <v>0</v>
      </c>
    </row>
    <row r="8" spans="1:3" s="104" customFormat="1" ht="15" customHeight="1" x14ac:dyDescent="0.2">
      <c r="A8" s="624">
        <f>'SCC List'!A8:B8</f>
        <v>10.050000000000001</v>
      </c>
      <c r="B8" s="625" t="str">
        <f>'SCC List'!B8</f>
        <v>Guideway: Built-up fill</v>
      </c>
      <c r="C8" s="805">
        <f>'BUILD Main'!J12</f>
        <v>0</v>
      </c>
    </row>
    <row r="9" spans="1:3" s="104" customFormat="1" ht="15" customHeight="1" x14ac:dyDescent="0.2">
      <c r="A9" s="624">
        <f>'SCC List'!A9:B9</f>
        <v>10.06</v>
      </c>
      <c r="B9" s="625" t="str">
        <f>'SCC List'!B9</f>
        <v>Guideway: Underground cut &amp; cover</v>
      </c>
      <c r="C9" s="805">
        <f>'BUILD Main'!J13</f>
        <v>0</v>
      </c>
    </row>
    <row r="10" spans="1:3" s="104" customFormat="1" ht="15" customHeight="1" x14ac:dyDescent="0.2">
      <c r="A10" s="624">
        <f>'SCC List'!A10:B10</f>
        <v>10.07</v>
      </c>
      <c r="B10" s="625" t="str">
        <f>'SCC List'!B10</f>
        <v>Guideway: Underground tunnel</v>
      </c>
      <c r="C10" s="805">
        <f>'BUILD Main'!J14</f>
        <v>0</v>
      </c>
    </row>
    <row r="11" spans="1:3" s="104" customFormat="1" ht="15" customHeight="1" x14ac:dyDescent="0.2">
      <c r="A11" s="624">
        <f>'SCC List'!A11:B11</f>
        <v>10.08</v>
      </c>
      <c r="B11" s="625" t="str">
        <f>'SCC List'!B11</f>
        <v>Guideway: Retained cut or fill</v>
      </c>
      <c r="C11" s="805">
        <f>'BUILD Main'!J15</f>
        <v>0</v>
      </c>
    </row>
    <row r="12" spans="1:3" s="104" customFormat="1" ht="15" customHeight="1" x14ac:dyDescent="0.2">
      <c r="A12" s="624">
        <f>'SCC List'!A12:B12</f>
        <v>10.09</v>
      </c>
      <c r="B12" s="625" t="str">
        <f>'SCC List'!B12</f>
        <v>Track:  Direct fixation</v>
      </c>
      <c r="C12" s="805">
        <f>'BUILD Main'!J16</f>
        <v>0</v>
      </c>
    </row>
    <row r="13" spans="1:3" s="104" customFormat="1" ht="15" customHeight="1" x14ac:dyDescent="0.2">
      <c r="A13" s="624">
        <f>'SCC List'!A13:B13</f>
        <v>10.1</v>
      </c>
      <c r="B13" s="625" t="str">
        <f>'SCC List'!B13</f>
        <v>Track:  Embedded</v>
      </c>
      <c r="C13" s="805">
        <f>'BUILD Main'!J17</f>
        <v>0</v>
      </c>
    </row>
    <row r="14" spans="1:3" s="104" customFormat="1" ht="15" customHeight="1" x14ac:dyDescent="0.2">
      <c r="A14" s="624">
        <f>'SCC List'!A14:B14</f>
        <v>10.11</v>
      </c>
      <c r="B14" s="625" t="str">
        <f>'SCC List'!B14</f>
        <v>Track:  Ballasted</v>
      </c>
      <c r="C14" s="805">
        <f>'BUILD Main'!J18</f>
        <v>0</v>
      </c>
    </row>
    <row r="15" spans="1:3" s="104" customFormat="1" ht="15" customHeight="1" x14ac:dyDescent="0.2">
      <c r="A15" s="624">
        <f>'SCC List'!A15:B15</f>
        <v>10.119999999999999</v>
      </c>
      <c r="B15" s="625" t="str">
        <f>'SCC List'!B15</f>
        <v>Track:  Special (switches, turnouts)</v>
      </c>
      <c r="C15" s="805">
        <f>'BUILD Main'!J19</f>
        <v>0</v>
      </c>
    </row>
    <row r="16" spans="1:3" s="104" customFormat="1" ht="15" customHeight="1" x14ac:dyDescent="0.2">
      <c r="A16" s="624">
        <f>'SCC List'!A16:B16</f>
        <v>10.130000000000001</v>
      </c>
      <c r="B16" s="625" t="str">
        <f>'SCC List'!B16</f>
        <v>Track:  Vibration and noise dampening</v>
      </c>
      <c r="C16" s="805">
        <f>'BUILD Main'!J20</f>
        <v>0</v>
      </c>
    </row>
    <row r="17" spans="1:3" s="102" customFormat="1" ht="15" customHeight="1" x14ac:dyDescent="0.2">
      <c r="A17" s="622" t="str">
        <f>'SCC List'!A17:B17</f>
        <v>20 STATIONS, STOPS, TERMINALS, INTERMODAL (number)</v>
      </c>
      <c r="B17" s="623"/>
      <c r="C17" s="646">
        <f>'BUILD Main'!J21</f>
        <v>16537659.377806101</v>
      </c>
    </row>
    <row r="18" spans="1:3" s="104" customFormat="1" ht="15" customHeight="1" x14ac:dyDescent="0.2">
      <c r="A18" s="626">
        <f>'SCC List'!A18</f>
        <v>20.010000000000002</v>
      </c>
      <c r="B18" s="627" t="str">
        <f>'SCC List'!B18</f>
        <v>At-grade station, stop, shelter, mall, terminal, platform</v>
      </c>
      <c r="C18" s="805">
        <f>'BUILD Main'!J22</f>
        <v>16537659.377806101</v>
      </c>
    </row>
    <row r="19" spans="1:3" s="104" customFormat="1" ht="15" customHeight="1" x14ac:dyDescent="0.2">
      <c r="A19" s="626">
        <f>'SCC List'!A19</f>
        <v>20.02</v>
      </c>
      <c r="B19" s="627" t="str">
        <f>'SCC List'!B19</f>
        <v>Aerial station, stop, shelter, mall, terminal, platform</v>
      </c>
      <c r="C19" s="805">
        <f>'BUILD Main'!J23</f>
        <v>0</v>
      </c>
    </row>
    <row r="20" spans="1:3" s="104" customFormat="1" ht="15" customHeight="1" x14ac:dyDescent="0.2">
      <c r="A20" s="626">
        <f>'SCC List'!A20</f>
        <v>20.03</v>
      </c>
      <c r="B20" s="627" t="str">
        <f>'SCC List'!B20</f>
        <v xml:space="preserve">Underground station, stop, shelter, mall, terminal, platform </v>
      </c>
      <c r="C20" s="805">
        <f>'BUILD Main'!J24</f>
        <v>0</v>
      </c>
    </row>
    <row r="21" spans="1:3" s="104" customFormat="1" ht="15" customHeight="1" x14ac:dyDescent="0.2">
      <c r="A21" s="626">
        <f>'SCC List'!A21</f>
        <v>20.04</v>
      </c>
      <c r="B21" s="627" t="str">
        <f>'SCC List'!B21</f>
        <v xml:space="preserve">Other stations, landings, terminals:  Intermodal, ferry, trolley, etc. </v>
      </c>
      <c r="C21" s="805">
        <f>'BUILD Main'!J25</f>
        <v>0</v>
      </c>
    </row>
    <row r="22" spans="1:3" s="104" customFormat="1" ht="15" customHeight="1" x14ac:dyDescent="0.2">
      <c r="A22" s="626">
        <f>'SCC List'!A22</f>
        <v>20.05</v>
      </c>
      <c r="B22" s="627" t="str">
        <f>'SCC List'!B22</f>
        <v xml:space="preserve">Joint development </v>
      </c>
      <c r="C22" s="805">
        <f>'BUILD Main'!J26</f>
        <v>0</v>
      </c>
    </row>
    <row r="23" spans="1:3" s="104" customFormat="1" ht="15" customHeight="1" x14ac:dyDescent="0.2">
      <c r="A23" s="626">
        <f>'SCC List'!A23</f>
        <v>20.059999999999999</v>
      </c>
      <c r="B23" s="627" t="str">
        <f>'SCC List'!B23</f>
        <v>Automobile parking multi-story structure</v>
      </c>
      <c r="C23" s="805">
        <f>'BUILD Main'!J27</f>
        <v>0</v>
      </c>
    </row>
    <row r="24" spans="1:3" s="104" customFormat="1" ht="15" customHeight="1" x14ac:dyDescent="0.2">
      <c r="A24" s="626">
        <f>'SCC List'!A24</f>
        <v>20.07</v>
      </c>
      <c r="B24" s="627" t="str">
        <f>'SCC List'!B24</f>
        <v>Elevators, escalators</v>
      </c>
      <c r="C24" s="805">
        <f>'BUILD Main'!J28</f>
        <v>0</v>
      </c>
    </row>
    <row r="25" spans="1:3" s="102" customFormat="1" ht="15" customHeight="1" x14ac:dyDescent="0.2">
      <c r="A25" s="622" t="str">
        <f>'SCC List'!A25</f>
        <v>30 SUPPORT FACILITIES: YARDS, SHOPS, ADMIN. BLDGS</v>
      </c>
      <c r="B25" s="623"/>
      <c r="C25" s="646">
        <f>'BUILD Main'!J29</f>
        <v>10534997.2213034</v>
      </c>
    </row>
    <row r="26" spans="1:3" s="104" customFormat="1" ht="15" customHeight="1" x14ac:dyDescent="0.2">
      <c r="A26" s="626">
        <f>'SCC List'!A26</f>
        <v>30.01</v>
      </c>
      <c r="B26" s="627" t="str">
        <f>'SCC List'!B26</f>
        <v>Administration Building:  Office, sales, storage, revenue counting</v>
      </c>
      <c r="C26" s="805">
        <f>'BUILD Main'!J30</f>
        <v>0</v>
      </c>
    </row>
    <row r="27" spans="1:3" s="104" customFormat="1" ht="15" customHeight="1" x14ac:dyDescent="0.2">
      <c r="A27" s="626">
        <f>'SCC List'!A27</f>
        <v>30.02</v>
      </c>
      <c r="B27" s="628" t="str">
        <f>'SCC List'!B27</f>
        <v xml:space="preserve">Light Maintenance Facility </v>
      </c>
      <c r="C27" s="805">
        <f>'BUILD Main'!J31</f>
        <v>10534997.2213034</v>
      </c>
    </row>
    <row r="28" spans="1:3" s="104" customFormat="1" ht="15" customHeight="1" x14ac:dyDescent="0.2">
      <c r="A28" s="626">
        <f>'SCC List'!A28</f>
        <v>30.03</v>
      </c>
      <c r="B28" s="628" t="str">
        <f>'SCC List'!B28</f>
        <v>Heavy Maintenance Facility</v>
      </c>
      <c r="C28" s="805">
        <f>'BUILD Main'!J32</f>
        <v>0</v>
      </c>
    </row>
    <row r="29" spans="1:3" s="104" customFormat="1" ht="15" customHeight="1" x14ac:dyDescent="0.2">
      <c r="A29" s="626">
        <f>'SCC List'!A29</f>
        <v>30.04</v>
      </c>
      <c r="B29" s="628" t="str">
        <f>'SCC List'!B29</f>
        <v>Storage or Maintenance of Way Building</v>
      </c>
      <c r="C29" s="805">
        <f>'BUILD Main'!J33</f>
        <v>0</v>
      </c>
    </row>
    <row r="30" spans="1:3" s="104" customFormat="1" ht="15" customHeight="1" x14ac:dyDescent="0.2">
      <c r="A30" s="626">
        <f>'SCC List'!A30</f>
        <v>30.05</v>
      </c>
      <c r="B30" s="628" t="str">
        <f>'SCC List'!B30</f>
        <v>Yard and Yard Track</v>
      </c>
      <c r="C30" s="805">
        <f>'BUILD Main'!J34</f>
        <v>0</v>
      </c>
    </row>
    <row r="31" spans="1:3" s="102" customFormat="1" ht="15" customHeight="1" x14ac:dyDescent="0.2">
      <c r="A31" s="622" t="str">
        <f>'SCC List'!A31</f>
        <v>40 SITEWORK &amp; SPECIAL CONDITIONS</v>
      </c>
      <c r="B31" s="629"/>
      <c r="C31" s="646">
        <f>'BUILD Main'!J35</f>
        <v>18582975.498134382</v>
      </c>
    </row>
    <row r="32" spans="1:3" s="104" customFormat="1" ht="15" customHeight="1" x14ac:dyDescent="0.2">
      <c r="A32" s="626">
        <f>'SCC List'!A32</f>
        <v>40.01</v>
      </c>
      <c r="B32" s="627" t="str">
        <f>'SCC List'!B32</f>
        <v>Demolition, Clearing, Earthwork</v>
      </c>
      <c r="C32" s="805">
        <f>'BUILD Main'!J36</f>
        <v>328908.57341446518</v>
      </c>
    </row>
    <row r="33" spans="1:3" s="104" customFormat="1" ht="15" customHeight="1" x14ac:dyDescent="0.2">
      <c r="A33" s="626">
        <f>'SCC List'!A33</f>
        <v>40.020000000000003</v>
      </c>
      <c r="B33" s="627" t="str">
        <f>'SCC List'!B33</f>
        <v>Site Utilities, Utility Relocation</v>
      </c>
      <c r="C33" s="805">
        <f>'BUILD Main'!J37</f>
        <v>5526477.4895623503</v>
      </c>
    </row>
    <row r="34" spans="1:3" s="104" customFormat="1" x14ac:dyDescent="0.2">
      <c r="A34" s="626">
        <f>'SCC List'!A34</f>
        <v>40.03</v>
      </c>
      <c r="B34" s="627" t="str">
        <f>'SCC List'!B34</f>
        <v>Haz. mat'l, contam'd soil removal/mitigation, ground water treatments</v>
      </c>
      <c r="C34" s="805">
        <f>'BUILD Main'!J38</f>
        <v>56723.209258499999</v>
      </c>
    </row>
    <row r="35" spans="1:3" s="104" customFormat="1" ht="12.75" customHeight="1" x14ac:dyDescent="0.2">
      <c r="A35" s="626">
        <f>'SCC List'!A35</f>
        <v>40.04</v>
      </c>
      <c r="B35" s="627" t="str">
        <f>'SCC List'!B35</f>
        <v>Environmental mitigation, e.g. wetlands, historic/archeologic, parks</v>
      </c>
      <c r="C35" s="805">
        <f>'BUILD Main'!J39</f>
        <v>0</v>
      </c>
    </row>
    <row r="36" spans="1:3" s="104" customFormat="1" x14ac:dyDescent="0.2">
      <c r="A36" s="626">
        <f>'SCC List'!A36</f>
        <v>40.049999999999997</v>
      </c>
      <c r="B36" s="627" t="str">
        <f>'SCC List'!B36</f>
        <v>Site structures including retaining walls, sound walls</v>
      </c>
      <c r="C36" s="805">
        <f>'BUILD Main'!J40</f>
        <v>0</v>
      </c>
    </row>
    <row r="37" spans="1:3" s="104" customFormat="1" ht="12.75" customHeight="1" x14ac:dyDescent="0.2">
      <c r="A37" s="626">
        <f>'SCC List'!A37</f>
        <v>40.06</v>
      </c>
      <c r="B37" s="630" t="str">
        <f>'SCC List'!B37</f>
        <v>Pedestrian / bike access and accommodation, landscaping</v>
      </c>
      <c r="C37" s="805">
        <f>'BUILD Main'!J41</f>
        <v>12670866.225899065</v>
      </c>
    </row>
    <row r="38" spans="1:3" s="104" customFormat="1" ht="12.75" customHeight="1" x14ac:dyDescent="0.2">
      <c r="A38" s="626">
        <f>'SCC List'!A38</f>
        <v>40.07</v>
      </c>
      <c r="B38" s="630" t="str">
        <f>'SCC List'!B38</f>
        <v>Automobile, bus, van accessways including roads, parking lots</v>
      </c>
      <c r="C38" s="805">
        <f>'BUILD Main'!J42</f>
        <v>0</v>
      </c>
    </row>
    <row r="39" spans="1:3" s="104" customFormat="1" x14ac:dyDescent="0.2">
      <c r="A39" s="626">
        <f>'SCC List'!A39</f>
        <v>40.08</v>
      </c>
      <c r="B39" s="627" t="str">
        <f>'SCC List'!B39</f>
        <v>Temporary Facilities and other indirect costs during construction</v>
      </c>
      <c r="C39" s="805">
        <f>'BUILD Main'!J43</f>
        <v>0</v>
      </c>
    </row>
    <row r="40" spans="1:3" s="102" customFormat="1" ht="15" customHeight="1" x14ac:dyDescent="0.2">
      <c r="A40" s="622" t="str">
        <f>'SCC List'!A40</f>
        <v>50  SYSTEMS</v>
      </c>
      <c r="B40" s="623"/>
      <c r="C40" s="646">
        <f>'BUILD Main'!J44</f>
        <v>51197289.841934875</v>
      </c>
    </row>
    <row r="41" spans="1:3" s="104" customFormat="1" ht="15" customHeight="1" x14ac:dyDescent="0.2">
      <c r="A41" s="626">
        <f>'SCC List'!A41</f>
        <v>50.01</v>
      </c>
      <c r="B41" s="627" t="str">
        <f>'SCC List'!B41</f>
        <v>Train control and signals</v>
      </c>
      <c r="C41" s="805">
        <f>'BUILD Main'!J45</f>
        <v>0</v>
      </c>
    </row>
    <row r="42" spans="1:3" s="104" customFormat="1" ht="15" customHeight="1" x14ac:dyDescent="0.2">
      <c r="A42" s="626">
        <f>'SCC List'!A42</f>
        <v>50.02</v>
      </c>
      <c r="B42" s="627" t="str">
        <f>'SCC List'!B42</f>
        <v>Traffic signals and crossing protection</v>
      </c>
      <c r="C42" s="805">
        <f>'BUILD Main'!J46</f>
        <v>31772993.847643279</v>
      </c>
    </row>
    <row r="43" spans="1:3" s="104" customFormat="1" ht="15" customHeight="1" x14ac:dyDescent="0.2">
      <c r="A43" s="626">
        <f>'SCC List'!A43</f>
        <v>50.03</v>
      </c>
      <c r="B43" s="627" t="str">
        <f>'SCC List'!B43</f>
        <v xml:space="preserve">Traction power supply:  substations </v>
      </c>
      <c r="C43" s="805">
        <f>'BUILD Main'!J47</f>
        <v>0</v>
      </c>
    </row>
    <row r="44" spans="1:3" s="104" customFormat="1" ht="15" customHeight="1" x14ac:dyDescent="0.2">
      <c r="A44" s="626">
        <f>'SCC List'!A44</f>
        <v>50.04</v>
      </c>
      <c r="B44" s="627" t="str">
        <f>'SCC List'!B44</f>
        <v>Traction power distribution:  catenary and third rail</v>
      </c>
      <c r="C44" s="805">
        <f>'BUILD Main'!J48</f>
        <v>0</v>
      </c>
    </row>
    <row r="45" spans="1:3" s="104" customFormat="1" ht="15" customHeight="1" x14ac:dyDescent="0.2">
      <c r="A45" s="626">
        <f>'SCC List'!A45</f>
        <v>50.05</v>
      </c>
      <c r="B45" s="627" t="str">
        <f>'SCC List'!B45</f>
        <v>Communications</v>
      </c>
      <c r="C45" s="805">
        <f>'BUILD Main'!J49</f>
        <v>3831790.0099329944</v>
      </c>
    </row>
    <row r="46" spans="1:3" s="104" customFormat="1" ht="15" customHeight="1" x14ac:dyDescent="0.2">
      <c r="A46" s="626">
        <f>'SCC List'!A46</f>
        <v>50.06</v>
      </c>
      <c r="B46" s="627" t="str">
        <f>'SCC List'!B46</f>
        <v>Fare collection system and equipment</v>
      </c>
      <c r="C46" s="805">
        <f>'BUILD Main'!J50</f>
        <v>15592505.984358599</v>
      </c>
    </row>
    <row r="47" spans="1:3" s="104" customFormat="1" ht="15" customHeight="1" x14ac:dyDescent="0.2">
      <c r="A47" s="626">
        <f>'SCC List'!A47</f>
        <v>50.07</v>
      </c>
      <c r="B47" s="627" t="str">
        <f>'SCC List'!B47</f>
        <v>Central Control</v>
      </c>
      <c r="C47" s="805">
        <f>'BUILD Main'!J51</f>
        <v>0</v>
      </c>
    </row>
    <row r="48" spans="1:3" s="104" customFormat="1" ht="15" customHeight="1" x14ac:dyDescent="0.2">
      <c r="A48" s="631" t="str">
        <f>'BUILD Main'!A52:B52</f>
        <v>Construction Subtotal (10 - 50)</v>
      </c>
      <c r="B48" s="629"/>
      <c r="C48" s="646">
        <f>'BUILD Main'!J52</f>
        <v>124743317.66749063</v>
      </c>
    </row>
    <row r="49" spans="1:3" s="102" customFormat="1" ht="15" x14ac:dyDescent="0.2">
      <c r="A49" s="622" t="str">
        <f>'SCC List'!A48:B48</f>
        <v>60 ROW, LAND, EXISTING IMPROVEMENTS</v>
      </c>
      <c r="B49" s="629"/>
      <c r="C49" s="646">
        <f>'BUILD Main'!J53</f>
        <v>1464265.5316299999</v>
      </c>
    </row>
    <row r="50" spans="1:3" s="104" customFormat="1" x14ac:dyDescent="0.2">
      <c r="A50" s="626">
        <f>'SCC List'!A49</f>
        <v>60.01</v>
      </c>
      <c r="B50" s="627" t="str">
        <f>'SCC List'!B49</f>
        <v xml:space="preserve">Purchase or lease of real estate  </v>
      </c>
      <c r="C50" s="805">
        <f>'BUILD Main'!J54</f>
        <v>1464265.5316299999</v>
      </c>
    </row>
    <row r="51" spans="1:3" s="104" customFormat="1" x14ac:dyDescent="0.2">
      <c r="A51" s="626">
        <f>'SCC List'!A50</f>
        <v>60.02</v>
      </c>
      <c r="B51" s="627" t="str">
        <f>'SCC List'!B50</f>
        <v>Relocation of existing households and businesses</v>
      </c>
      <c r="C51" s="805">
        <f>'BUILD Main'!J55</f>
        <v>0</v>
      </c>
    </row>
    <row r="52" spans="1:3" s="102" customFormat="1" ht="15" customHeight="1" x14ac:dyDescent="0.2">
      <c r="A52" s="631" t="str">
        <f>'SCC List'!A51</f>
        <v>70 VEHICLES (number)</v>
      </c>
      <c r="B52" s="623"/>
      <c r="C52" s="646">
        <f>'BUILD Main'!J56</f>
        <v>36965083.060973167</v>
      </c>
    </row>
    <row r="53" spans="1:3" s="104" customFormat="1" ht="15" customHeight="1" x14ac:dyDescent="0.2">
      <c r="A53" s="626">
        <f>'SCC List'!A52</f>
        <v>70.010000000000005</v>
      </c>
      <c r="B53" s="627" t="str">
        <f>'SCC List'!B52</f>
        <v>Light Rail</v>
      </c>
      <c r="C53" s="805">
        <f>'BUILD Main'!J57</f>
        <v>0</v>
      </c>
    </row>
    <row r="54" spans="1:3" s="104" customFormat="1" ht="15" customHeight="1" x14ac:dyDescent="0.2">
      <c r="A54" s="626">
        <f>'SCC List'!A53</f>
        <v>70.02</v>
      </c>
      <c r="B54" s="627" t="str">
        <f>'SCC List'!B53</f>
        <v>Heavy Rail</v>
      </c>
      <c r="C54" s="805">
        <f>'BUILD Main'!J58</f>
        <v>0</v>
      </c>
    </row>
    <row r="55" spans="1:3" s="104" customFormat="1" ht="15" customHeight="1" x14ac:dyDescent="0.2">
      <c r="A55" s="626">
        <f>'SCC List'!A54</f>
        <v>70.03</v>
      </c>
      <c r="B55" s="627" t="str">
        <f>'SCC List'!B54</f>
        <v>Commuter Rail</v>
      </c>
      <c r="C55" s="805">
        <f>'BUILD Main'!J59</f>
        <v>0</v>
      </c>
    </row>
    <row r="56" spans="1:3" s="104" customFormat="1" ht="15" customHeight="1" x14ac:dyDescent="0.2">
      <c r="A56" s="626">
        <f>'SCC List'!A55</f>
        <v>70.040000000000006</v>
      </c>
      <c r="B56" s="627" t="str">
        <f>'SCC List'!B55</f>
        <v>Bus</v>
      </c>
      <c r="C56" s="805">
        <f>'BUILD Main'!J60</f>
        <v>36965083.060973167</v>
      </c>
    </row>
    <row r="57" spans="1:3" s="104" customFormat="1" ht="15" customHeight="1" x14ac:dyDescent="0.2">
      <c r="A57" s="626">
        <f>'SCC List'!A56</f>
        <v>70.05</v>
      </c>
      <c r="B57" s="627" t="str">
        <f>'SCC List'!B56</f>
        <v>Other</v>
      </c>
      <c r="C57" s="805">
        <f>'BUILD Main'!J61</f>
        <v>0</v>
      </c>
    </row>
    <row r="58" spans="1:3" s="104" customFormat="1" ht="15" customHeight="1" x14ac:dyDescent="0.2">
      <c r="A58" s="626">
        <f>'SCC List'!A57</f>
        <v>70.06</v>
      </c>
      <c r="B58" s="627" t="str">
        <f>'SCC List'!B57</f>
        <v>Non-revenue vehicles</v>
      </c>
      <c r="C58" s="805">
        <f>'BUILD Main'!J62</f>
        <v>0</v>
      </c>
    </row>
    <row r="59" spans="1:3" s="104" customFormat="1" ht="15" customHeight="1" x14ac:dyDescent="0.2">
      <c r="A59" s="626">
        <f>'SCC List'!A58</f>
        <v>70.069999999999993</v>
      </c>
      <c r="B59" s="627" t="str">
        <f>'SCC List'!B58</f>
        <v>Spare parts</v>
      </c>
      <c r="C59" s="805">
        <f>'BUILD Main'!J63</f>
        <v>0</v>
      </c>
    </row>
    <row r="60" spans="1:3" s="107" customFormat="1" ht="15" customHeight="1" x14ac:dyDescent="0.2">
      <c r="A60" s="631" t="str">
        <f>'SCC List'!A59</f>
        <v>80 PROFESSIONAL SERVICES (applies to Cats. 10-50)</v>
      </c>
      <c r="B60" s="632"/>
      <c r="C60" s="646">
        <f>'BUILD Main'!J64</f>
        <v>27780993.169586062</v>
      </c>
    </row>
    <row r="61" spans="1:3" s="104" customFormat="1" ht="15" customHeight="1" x14ac:dyDescent="0.2">
      <c r="A61" s="633">
        <f>'SCC List'!A60</f>
        <v>80.010000000000005</v>
      </c>
      <c r="B61" s="625" t="str">
        <f>'SCC List'!B60</f>
        <v>Project Development</v>
      </c>
      <c r="C61" s="805">
        <f>'BUILD Main'!J65</f>
        <v>2952773.1509083593</v>
      </c>
    </row>
    <row r="62" spans="1:3" s="104" customFormat="1" ht="15" customHeight="1" x14ac:dyDescent="0.2">
      <c r="A62" s="633">
        <f>'SCC List'!A61</f>
        <v>80.02</v>
      </c>
      <c r="B62" s="625" t="str">
        <f>'SCC List'!B61</f>
        <v>Engineering (not applicable to Small Starts)</v>
      </c>
      <c r="C62" s="805">
        <f>'BUILD Main'!J66</f>
        <v>0</v>
      </c>
    </row>
    <row r="63" spans="1:3" s="104" customFormat="1" ht="15" customHeight="1" x14ac:dyDescent="0.2">
      <c r="A63" s="633">
        <f>'SCC List'!A62</f>
        <v>80.03</v>
      </c>
      <c r="B63" s="625" t="str">
        <f>'SCC List'!B62</f>
        <v>Project Management for Design and Construction</v>
      </c>
      <c r="C63" s="805">
        <f>'BUILD Main'!J67</f>
        <v>11033803.385774432</v>
      </c>
    </row>
    <row r="64" spans="1:3" s="104" customFormat="1" ht="15" customHeight="1" x14ac:dyDescent="0.2">
      <c r="A64" s="633">
        <f>'SCC List'!A63</f>
        <v>80.040000000000006</v>
      </c>
      <c r="B64" s="625" t="str">
        <f>'SCC List'!B63</f>
        <v xml:space="preserve">Construction Administration &amp; Management </v>
      </c>
      <c r="C64" s="805">
        <f>'BUILD Main'!J68</f>
        <v>11300118.33713528</v>
      </c>
    </row>
    <row r="65" spans="1:63" s="104" customFormat="1" ht="15" customHeight="1" x14ac:dyDescent="0.2">
      <c r="A65" s="633">
        <f>'SCC List'!A64</f>
        <v>80.05</v>
      </c>
      <c r="B65" s="625" t="str">
        <f>'SCC List'!B64</f>
        <v xml:space="preserve">Professional Liability and other Non-Construction Insurance </v>
      </c>
      <c r="C65" s="805">
        <f>'BUILD Main'!J69</f>
        <v>551690.16928872152</v>
      </c>
    </row>
    <row r="66" spans="1:63" s="104" customFormat="1" ht="15" customHeight="1" x14ac:dyDescent="0.2">
      <c r="A66" s="633">
        <f>'SCC List'!A65</f>
        <v>80.06</v>
      </c>
      <c r="B66" s="625" t="str">
        <f>'SCC List'!B65</f>
        <v>Legal; Permits; Review Fees by other agencies, cities, etc.</v>
      </c>
      <c r="C66" s="805">
        <f>'BUILD Main'!J70</f>
        <v>551690.16928872152</v>
      </c>
    </row>
    <row r="67" spans="1:63" s="104" customFormat="1" ht="15" customHeight="1" x14ac:dyDescent="0.2">
      <c r="A67" s="633">
        <f>'SCC List'!A66</f>
        <v>80.069999999999993</v>
      </c>
      <c r="B67" s="625" t="str">
        <f>'SCC List'!B66</f>
        <v>Surveys, Testing, Investigation, Inspection</v>
      </c>
      <c r="C67" s="805">
        <f>'BUILD Main'!J71</f>
        <v>551690.16928872152</v>
      </c>
    </row>
    <row r="68" spans="1:63" s="104" customFormat="1" ht="15" customHeight="1" x14ac:dyDescent="0.2">
      <c r="A68" s="633">
        <f>'SCC List'!A67</f>
        <v>80.08</v>
      </c>
      <c r="B68" s="625" t="str">
        <f>'SCC List'!B67</f>
        <v>Start up</v>
      </c>
      <c r="C68" s="805">
        <f>'BUILD Main'!J72</f>
        <v>839227.78790183144</v>
      </c>
    </row>
    <row r="69" spans="1:63" s="102" customFormat="1" ht="15" customHeight="1" x14ac:dyDescent="0.2">
      <c r="A69" s="622" t="str">
        <f>'BUILD Main'!A73</f>
        <v>Subtotal (10 - 80)</v>
      </c>
      <c r="B69" s="623"/>
      <c r="C69" s="646">
        <f>'BUILD Main'!J73</f>
        <v>190953659.42967987</v>
      </c>
    </row>
    <row r="70" spans="1:63" s="102" customFormat="1" ht="15" customHeight="1" x14ac:dyDescent="0.2">
      <c r="A70" s="622" t="str">
        <f>'SCC List'!A68</f>
        <v>90 UNALLOCATED CONTINGENCY</v>
      </c>
      <c r="B70" s="629"/>
      <c r="C70" s="646">
        <f>'BUILD Main'!J74</f>
        <v>4546340.7881431514</v>
      </c>
    </row>
    <row r="71" spans="1:63" s="102" customFormat="1" ht="15" customHeight="1" x14ac:dyDescent="0.2">
      <c r="A71" s="622" t="str">
        <f>'BUILD Main'!A75</f>
        <v>Subtotal (10 - 90)</v>
      </c>
      <c r="B71" s="629"/>
      <c r="C71" s="646">
        <f>'BUILD Main'!J75</f>
        <v>195500000.21782303</v>
      </c>
    </row>
    <row r="72" spans="1:63" s="102" customFormat="1" ht="15" customHeight="1" x14ac:dyDescent="0.2">
      <c r="A72" s="631" t="str">
        <f>'SCC List'!A69</f>
        <v>100  FINANCE CHARGES</v>
      </c>
      <c r="B72" s="629"/>
      <c r="C72" s="646">
        <f>'BUILD Main'!J76</f>
        <v>0</v>
      </c>
    </row>
    <row r="73" spans="1:63" s="105" customFormat="1" ht="15.95" customHeight="1" x14ac:dyDescent="0.2">
      <c r="A73" s="806" t="str">
        <f>'SCC Definitions'!A76</f>
        <v>Total Project Cost (10 - 100)</v>
      </c>
      <c r="B73" s="807"/>
      <c r="C73" s="808">
        <f>'BUILD Main'!J77</f>
        <v>195500000.217823</v>
      </c>
      <c r="D73" s="102"/>
      <c r="E73" s="102"/>
      <c r="F73" s="102"/>
      <c r="G73" s="102"/>
      <c r="H73" s="102"/>
      <c r="I73" s="102"/>
      <c r="J73" s="102"/>
      <c r="K73" s="102"/>
      <c r="L73" s="102"/>
      <c r="M73" s="102"/>
      <c r="N73" s="102"/>
      <c r="O73" s="102"/>
      <c r="P73" s="102"/>
      <c r="Q73" s="102"/>
      <c r="R73" s="102"/>
      <c r="S73" s="102"/>
      <c r="T73" s="102"/>
      <c r="U73" s="102"/>
      <c r="V73" s="102"/>
      <c r="W73" s="102"/>
      <c r="X73" s="102"/>
      <c r="Y73" s="102"/>
      <c r="Z73" s="102"/>
      <c r="AA73" s="102"/>
      <c r="AB73" s="102"/>
      <c r="AC73" s="102"/>
      <c r="AD73" s="102"/>
      <c r="AE73" s="102"/>
      <c r="AF73" s="102"/>
      <c r="AG73" s="102"/>
      <c r="AH73" s="102"/>
      <c r="AI73" s="102"/>
      <c r="AJ73" s="102"/>
      <c r="AK73" s="102"/>
      <c r="AL73" s="102"/>
      <c r="AM73" s="102"/>
      <c r="AN73" s="102"/>
      <c r="AO73" s="102"/>
      <c r="AP73" s="102"/>
      <c r="AQ73" s="102"/>
      <c r="AR73" s="102"/>
      <c r="AS73" s="102"/>
      <c r="AT73" s="102"/>
      <c r="AU73" s="102"/>
      <c r="AV73" s="102"/>
      <c r="AW73" s="102"/>
      <c r="AX73" s="102"/>
      <c r="AY73" s="102"/>
      <c r="AZ73" s="102"/>
      <c r="BA73" s="102"/>
      <c r="BB73" s="102"/>
      <c r="BC73" s="102"/>
      <c r="BD73" s="102"/>
      <c r="BE73" s="102"/>
      <c r="BF73" s="102"/>
      <c r="BG73" s="102"/>
      <c r="BH73" s="102"/>
      <c r="BI73" s="102"/>
      <c r="BJ73" s="102"/>
      <c r="BK73" s="102"/>
    </row>
    <row r="74" spans="1:63" s="109" customFormat="1" ht="15" customHeight="1" x14ac:dyDescent="0.2">
      <c r="C74" s="100"/>
    </row>
    <row r="75" spans="1:63" s="109" customFormat="1" ht="15" customHeight="1" x14ac:dyDescent="0.2">
      <c r="C75" s="100"/>
    </row>
    <row r="76" spans="1:63" s="109" customFormat="1" ht="15" customHeight="1" x14ac:dyDescent="0.2">
      <c r="C76" s="100"/>
    </row>
    <row r="77" spans="1:63" s="109" customFormat="1" ht="15" customHeight="1" x14ac:dyDescent="0.2">
      <c r="C77" s="100"/>
    </row>
    <row r="78" spans="1:63" s="109" customFormat="1" ht="15" customHeight="1" x14ac:dyDescent="0.2">
      <c r="C78" s="100"/>
    </row>
    <row r="79" spans="1:63" s="109" customFormat="1" ht="15" customHeight="1" x14ac:dyDescent="0.2">
      <c r="C79" s="100"/>
    </row>
    <row r="80" spans="1:63" s="109" customFormat="1" ht="15" customHeight="1" x14ac:dyDescent="0.2">
      <c r="C80" s="100"/>
    </row>
    <row r="81" spans="3:3" s="109" customFormat="1" ht="15" customHeight="1" x14ac:dyDescent="0.2">
      <c r="C81" s="100"/>
    </row>
    <row r="82" spans="3:3" s="109" customFormat="1" ht="15" customHeight="1" x14ac:dyDescent="0.2">
      <c r="C82" s="100"/>
    </row>
    <row r="83" spans="3:3" s="109" customFormat="1" ht="15" customHeight="1" x14ac:dyDescent="0.2">
      <c r="C83" s="100"/>
    </row>
    <row r="84" spans="3:3" s="109" customFormat="1" ht="15" customHeight="1" x14ac:dyDescent="0.2">
      <c r="C84" s="100"/>
    </row>
    <row r="85" spans="3:3" s="109" customFormat="1" ht="15" customHeight="1" x14ac:dyDescent="0.2">
      <c r="C85" s="100"/>
    </row>
    <row r="86" spans="3:3" s="109" customFormat="1" ht="15" customHeight="1" x14ac:dyDescent="0.2">
      <c r="C86" s="100"/>
    </row>
    <row r="87" spans="3:3" s="109" customFormat="1" ht="15" customHeight="1" x14ac:dyDescent="0.2">
      <c r="C87" s="100"/>
    </row>
    <row r="88" spans="3:3" s="109" customFormat="1" ht="15" customHeight="1" x14ac:dyDescent="0.2">
      <c r="C88" s="100"/>
    </row>
    <row r="89" spans="3:3" s="109" customFormat="1" ht="15" customHeight="1" x14ac:dyDescent="0.2">
      <c r="C89" s="100"/>
    </row>
    <row r="90" spans="3:3" s="109" customFormat="1" ht="15" customHeight="1" x14ac:dyDescent="0.2">
      <c r="C90" s="100"/>
    </row>
    <row r="91" spans="3:3" s="109" customFormat="1" ht="15" customHeight="1" x14ac:dyDescent="0.2">
      <c r="C91" s="100"/>
    </row>
    <row r="92" spans="3:3" s="109" customFormat="1" ht="15" customHeight="1" x14ac:dyDescent="0.2">
      <c r="C92" s="100"/>
    </row>
    <row r="93" spans="3:3" s="109" customFormat="1" ht="15" customHeight="1" x14ac:dyDescent="0.2">
      <c r="C93" s="100"/>
    </row>
    <row r="94" spans="3:3" s="109" customFormat="1" ht="15" customHeight="1" x14ac:dyDescent="0.2">
      <c r="C94" s="100"/>
    </row>
    <row r="95" spans="3:3" s="109" customFormat="1" ht="14.25" x14ac:dyDescent="0.2">
      <c r="C95" s="100"/>
    </row>
    <row r="96" spans="3:3" s="109" customFormat="1" ht="14.25" x14ac:dyDescent="0.2">
      <c r="C96" s="100"/>
    </row>
    <row r="97" spans="3:3" s="109" customFormat="1" ht="14.25" x14ac:dyDescent="0.2">
      <c r="C97" s="100"/>
    </row>
    <row r="98" spans="3:3" s="109" customFormat="1" ht="14.25" x14ac:dyDescent="0.2">
      <c r="C98" s="100"/>
    </row>
    <row r="99" spans="3:3" s="109" customFormat="1" ht="14.25" x14ac:dyDescent="0.2">
      <c r="C99" s="100"/>
    </row>
    <row r="100" spans="3:3" s="109" customFormat="1" ht="14.25" x14ac:dyDescent="0.2">
      <c r="C100" s="100"/>
    </row>
    <row r="101" spans="3:3" s="109" customFormat="1" ht="14.25" x14ac:dyDescent="0.2">
      <c r="C101" s="100"/>
    </row>
    <row r="102" spans="3:3" s="109" customFormat="1" ht="14.25" x14ac:dyDescent="0.2">
      <c r="C102" s="100"/>
    </row>
    <row r="103" spans="3:3" s="109" customFormat="1" ht="14.25" x14ac:dyDescent="0.2">
      <c r="C103" s="100"/>
    </row>
    <row r="104" spans="3:3" s="109" customFormat="1" ht="14.25" x14ac:dyDescent="0.2">
      <c r="C104" s="100"/>
    </row>
    <row r="105" spans="3:3" s="109" customFormat="1" ht="14.25" x14ac:dyDescent="0.2">
      <c r="C105" s="100"/>
    </row>
    <row r="106" spans="3:3" s="109" customFormat="1" ht="14.25" x14ac:dyDescent="0.2">
      <c r="C106" s="100"/>
    </row>
    <row r="107" spans="3:3" s="109" customFormat="1" ht="14.25" x14ac:dyDescent="0.2">
      <c r="C107" s="100"/>
    </row>
    <row r="108" spans="3:3" s="109" customFormat="1" ht="14.25" x14ac:dyDescent="0.2">
      <c r="C108" s="100"/>
    </row>
    <row r="109" spans="3:3" s="109" customFormat="1" ht="14.25" x14ac:dyDescent="0.2">
      <c r="C109" s="100"/>
    </row>
    <row r="110" spans="3:3" s="109" customFormat="1" ht="14.25" x14ac:dyDescent="0.2">
      <c r="C110" s="100"/>
    </row>
    <row r="111" spans="3:3" s="109" customFormat="1" ht="14.25" x14ac:dyDescent="0.2">
      <c r="C111" s="100"/>
    </row>
    <row r="112" spans="3:3" s="109" customFormat="1" ht="14.25" x14ac:dyDescent="0.2">
      <c r="C112" s="100"/>
    </row>
    <row r="113" spans="1:3" s="109" customFormat="1" ht="14.25" x14ac:dyDescent="0.2">
      <c r="C113" s="100"/>
    </row>
    <row r="114" spans="1:3" s="109" customFormat="1" ht="14.25" x14ac:dyDescent="0.2">
      <c r="C114" s="100"/>
    </row>
    <row r="115" spans="1:3" s="109" customFormat="1" ht="14.25" x14ac:dyDescent="0.2">
      <c r="C115" s="100"/>
    </row>
    <row r="116" spans="1:3" s="109" customFormat="1" ht="14.25" x14ac:dyDescent="0.2">
      <c r="C116" s="100"/>
    </row>
    <row r="117" spans="1:3" s="109" customFormat="1" ht="14.25" x14ac:dyDescent="0.2">
      <c r="C117" s="100"/>
    </row>
    <row r="118" spans="1:3" s="109" customFormat="1" ht="14.25" x14ac:dyDescent="0.2">
      <c r="C118" s="100"/>
    </row>
    <row r="119" spans="1:3" s="104" customFormat="1" ht="14.25" x14ac:dyDescent="0.2">
      <c r="A119" s="109"/>
      <c r="B119" s="109"/>
      <c r="C119" s="100"/>
    </row>
    <row r="120" spans="1:3" s="104" customFormat="1" ht="14.25" x14ac:dyDescent="0.2">
      <c r="A120" s="109"/>
      <c r="B120" s="109"/>
      <c r="C120" s="100"/>
    </row>
    <row r="121" spans="1:3" s="104" customFormat="1" ht="14.25" x14ac:dyDescent="0.2">
      <c r="A121" s="109"/>
      <c r="B121" s="109"/>
      <c r="C121" s="100"/>
    </row>
    <row r="122" spans="1:3" s="104" customFormat="1" ht="14.25" x14ac:dyDescent="0.2">
      <c r="A122" s="109"/>
      <c r="B122" s="109"/>
      <c r="C122" s="100"/>
    </row>
    <row r="123" spans="1:3" s="104" customFormat="1" ht="14.25" x14ac:dyDescent="0.2">
      <c r="A123" s="109"/>
      <c r="B123" s="109"/>
      <c r="C123" s="100"/>
    </row>
    <row r="124" spans="1:3" s="104" customFormat="1" ht="14.25" x14ac:dyDescent="0.2">
      <c r="A124" s="109"/>
      <c r="B124" s="109"/>
      <c r="C124" s="100"/>
    </row>
    <row r="125" spans="1:3" s="104" customFormat="1" ht="14.25" x14ac:dyDescent="0.2">
      <c r="A125" s="109"/>
      <c r="B125" s="109"/>
      <c r="C125" s="100"/>
    </row>
    <row r="126" spans="1:3" s="104" customFormat="1" ht="14.25" x14ac:dyDescent="0.2">
      <c r="A126" s="109"/>
      <c r="B126" s="109"/>
      <c r="C126" s="100"/>
    </row>
    <row r="127" spans="1:3" s="104" customFormat="1" ht="14.25" x14ac:dyDescent="0.2">
      <c r="A127" s="109"/>
      <c r="B127" s="109"/>
      <c r="C127" s="100"/>
    </row>
    <row r="128" spans="1:3" s="104" customFormat="1" ht="14.25" x14ac:dyDescent="0.2">
      <c r="A128" s="109"/>
      <c r="B128" s="109"/>
      <c r="C128" s="100"/>
    </row>
    <row r="129" spans="1:3" s="104" customFormat="1" ht="14.25" x14ac:dyDescent="0.2">
      <c r="A129" s="109"/>
      <c r="B129" s="109"/>
      <c r="C129" s="100"/>
    </row>
    <row r="130" spans="1:3" s="104" customFormat="1" ht="14.25" x14ac:dyDescent="0.2">
      <c r="A130" s="109"/>
      <c r="B130" s="109"/>
      <c r="C130" s="100"/>
    </row>
    <row r="131" spans="1:3" s="104" customFormat="1" ht="14.25" x14ac:dyDescent="0.2">
      <c r="A131" s="109"/>
      <c r="B131" s="109"/>
      <c r="C131" s="100"/>
    </row>
    <row r="132" spans="1:3" s="104" customFormat="1" ht="14.25" x14ac:dyDescent="0.2">
      <c r="A132" s="109"/>
      <c r="B132" s="109"/>
      <c r="C132" s="100"/>
    </row>
    <row r="133" spans="1:3" s="104" customFormat="1" ht="14.25" x14ac:dyDescent="0.2">
      <c r="A133" s="109"/>
      <c r="B133" s="109"/>
      <c r="C133" s="100"/>
    </row>
    <row r="134" spans="1:3" s="104" customFormat="1" ht="14.25" x14ac:dyDescent="0.2">
      <c r="A134" s="109"/>
      <c r="B134" s="109"/>
      <c r="C134" s="100"/>
    </row>
    <row r="135" spans="1:3" s="104" customFormat="1" ht="14.25" x14ac:dyDescent="0.2">
      <c r="A135" s="109"/>
      <c r="B135" s="109"/>
      <c r="C135" s="100"/>
    </row>
    <row r="136" spans="1:3" s="104" customFormat="1" ht="14.25" x14ac:dyDescent="0.2">
      <c r="A136" s="109"/>
      <c r="B136" s="109"/>
      <c r="C136" s="100"/>
    </row>
    <row r="137" spans="1:3" s="104" customFormat="1" ht="14.25" x14ac:dyDescent="0.2">
      <c r="A137" s="109"/>
      <c r="B137" s="109"/>
      <c r="C137" s="100"/>
    </row>
    <row r="138" spans="1:3" s="104" customFormat="1" ht="14.25" x14ac:dyDescent="0.2">
      <c r="A138" s="109"/>
      <c r="B138" s="109"/>
      <c r="C138" s="100"/>
    </row>
    <row r="139" spans="1:3" s="104" customFormat="1" ht="14.25" x14ac:dyDescent="0.2">
      <c r="A139" s="109"/>
      <c r="B139" s="109"/>
      <c r="C139" s="100"/>
    </row>
    <row r="140" spans="1:3" s="104" customFormat="1" ht="14.25" x14ac:dyDescent="0.2">
      <c r="A140" s="109"/>
      <c r="B140" s="109"/>
      <c r="C140" s="100"/>
    </row>
    <row r="141" spans="1:3" s="104" customFormat="1" ht="14.25" x14ac:dyDescent="0.2">
      <c r="A141" s="109"/>
      <c r="B141" s="109"/>
      <c r="C141" s="100"/>
    </row>
    <row r="142" spans="1:3" s="104" customFormat="1" ht="14.25" x14ac:dyDescent="0.2">
      <c r="A142" s="109"/>
      <c r="B142" s="109"/>
      <c r="C142" s="100"/>
    </row>
    <row r="143" spans="1:3" s="104" customFormat="1" ht="14.25" x14ac:dyDescent="0.2">
      <c r="A143" s="109"/>
      <c r="B143" s="109"/>
      <c r="C143" s="100"/>
    </row>
    <row r="144" spans="1:3" s="104" customFormat="1" ht="14.25" x14ac:dyDescent="0.2">
      <c r="A144" s="109"/>
      <c r="B144" s="109"/>
      <c r="C144" s="100"/>
    </row>
    <row r="145" spans="1:3" s="104" customFormat="1" ht="14.25" x14ac:dyDescent="0.2">
      <c r="A145" s="109"/>
      <c r="B145" s="109"/>
      <c r="C145" s="100"/>
    </row>
    <row r="146" spans="1:3" s="104" customFormat="1" ht="14.25" x14ac:dyDescent="0.2">
      <c r="A146" s="109"/>
      <c r="B146" s="109"/>
      <c r="C146" s="100"/>
    </row>
    <row r="147" spans="1:3" s="104" customFormat="1" ht="14.25" x14ac:dyDescent="0.2">
      <c r="A147" s="109"/>
      <c r="B147" s="109"/>
      <c r="C147" s="100"/>
    </row>
    <row r="148" spans="1:3" s="104" customFormat="1" ht="14.25" x14ac:dyDescent="0.2">
      <c r="A148" s="109"/>
      <c r="B148" s="109"/>
      <c r="C148" s="100"/>
    </row>
    <row r="149" spans="1:3" s="104" customFormat="1" ht="14.25" x14ac:dyDescent="0.2">
      <c r="A149" s="109"/>
      <c r="B149" s="109"/>
      <c r="C149" s="100"/>
    </row>
    <row r="150" spans="1:3" s="104" customFormat="1" ht="14.25" x14ac:dyDescent="0.2">
      <c r="A150" s="109"/>
      <c r="B150" s="109"/>
      <c r="C150" s="100"/>
    </row>
    <row r="151" spans="1:3" s="104" customFormat="1" ht="14.25" x14ac:dyDescent="0.2">
      <c r="A151" s="109"/>
      <c r="B151" s="109"/>
      <c r="C151" s="100"/>
    </row>
    <row r="152" spans="1:3" s="104" customFormat="1" ht="14.25" x14ac:dyDescent="0.2">
      <c r="A152" s="109"/>
      <c r="B152" s="109"/>
      <c r="C152" s="100"/>
    </row>
    <row r="153" spans="1:3" s="104" customFormat="1" ht="14.25" x14ac:dyDescent="0.2">
      <c r="A153" s="109"/>
      <c r="B153" s="109"/>
      <c r="C153" s="100"/>
    </row>
    <row r="154" spans="1:3" s="104" customFormat="1" ht="14.25" x14ac:dyDescent="0.2">
      <c r="A154" s="109"/>
      <c r="B154" s="109"/>
      <c r="C154" s="100"/>
    </row>
    <row r="155" spans="1:3" s="104" customFormat="1" ht="14.25" x14ac:dyDescent="0.2">
      <c r="A155" s="109"/>
      <c r="B155" s="109"/>
      <c r="C155" s="100"/>
    </row>
    <row r="156" spans="1:3" s="104" customFormat="1" ht="14.25" x14ac:dyDescent="0.2">
      <c r="A156" s="109"/>
      <c r="B156" s="109"/>
      <c r="C156" s="100"/>
    </row>
    <row r="157" spans="1:3" s="104" customFormat="1" ht="14.25" x14ac:dyDescent="0.2">
      <c r="A157" s="109"/>
      <c r="B157" s="109"/>
      <c r="C157" s="100"/>
    </row>
    <row r="158" spans="1:3" s="104" customFormat="1" ht="14.25" x14ac:dyDescent="0.2">
      <c r="A158" s="109"/>
      <c r="B158" s="109"/>
      <c r="C158" s="100"/>
    </row>
    <row r="159" spans="1:3" ht="14.25" x14ac:dyDescent="0.2">
      <c r="A159" s="94"/>
      <c r="B159" s="94"/>
    </row>
    <row r="160" spans="1:3" ht="14.25" x14ac:dyDescent="0.2">
      <c r="A160" s="94"/>
      <c r="B160" s="94"/>
    </row>
    <row r="161" spans="1:2" ht="14.25" x14ac:dyDescent="0.2">
      <c r="A161" s="94"/>
      <c r="B161" s="94"/>
    </row>
    <row r="162" spans="1:2" ht="14.25" x14ac:dyDescent="0.2">
      <c r="A162" s="94"/>
      <c r="B162" s="94"/>
    </row>
    <row r="163" spans="1:2" ht="14.25" x14ac:dyDescent="0.2">
      <c r="A163" s="94"/>
      <c r="B163" s="94"/>
    </row>
    <row r="164" spans="1:2" ht="14.25" x14ac:dyDescent="0.2">
      <c r="A164" s="94"/>
      <c r="B164" s="94"/>
    </row>
    <row r="165" spans="1:2" ht="14.25" x14ac:dyDescent="0.2">
      <c r="A165" s="94"/>
      <c r="B165" s="94"/>
    </row>
    <row r="166" spans="1:2" ht="14.25" x14ac:dyDescent="0.2">
      <c r="A166" s="94"/>
      <c r="B166" s="94"/>
    </row>
    <row r="167" spans="1:2" ht="14.25" x14ac:dyDescent="0.2">
      <c r="A167" s="94"/>
      <c r="B167" s="94"/>
    </row>
    <row r="168" spans="1:2" ht="14.25" x14ac:dyDescent="0.2">
      <c r="A168" s="94"/>
      <c r="B168" s="94"/>
    </row>
    <row r="169" spans="1:2" ht="14.25" x14ac:dyDescent="0.2">
      <c r="A169" s="94"/>
      <c r="B169" s="94"/>
    </row>
    <row r="170" spans="1:2" ht="14.25" x14ac:dyDescent="0.2">
      <c r="A170" s="94"/>
      <c r="B170" s="94"/>
    </row>
    <row r="171" spans="1:2" ht="14.25" x14ac:dyDescent="0.2">
      <c r="A171" s="94"/>
      <c r="B171" s="94"/>
    </row>
    <row r="172" spans="1:2" ht="14.25" x14ac:dyDescent="0.2">
      <c r="A172" s="94"/>
      <c r="B172" s="94"/>
    </row>
    <row r="173" spans="1:2" ht="14.25" x14ac:dyDescent="0.2">
      <c r="A173" s="94"/>
      <c r="B173" s="94"/>
    </row>
    <row r="174" spans="1:2" ht="14.25" x14ac:dyDescent="0.2">
      <c r="A174" s="94"/>
      <c r="B174" s="94"/>
    </row>
    <row r="175" spans="1:2" ht="14.25" x14ac:dyDescent="0.2">
      <c r="A175" s="94"/>
      <c r="B175" s="94"/>
    </row>
    <row r="176" spans="1:2" ht="14.25" x14ac:dyDescent="0.2">
      <c r="A176" s="94"/>
      <c r="B176" s="94"/>
    </row>
    <row r="177" spans="1:2" ht="14.25" x14ac:dyDescent="0.2">
      <c r="A177" s="94"/>
      <c r="B177" s="94"/>
    </row>
    <row r="178" spans="1:2" ht="14.25" x14ac:dyDescent="0.2">
      <c r="A178" s="94"/>
      <c r="B178" s="94"/>
    </row>
    <row r="179" spans="1:2" ht="14.25" x14ac:dyDescent="0.2">
      <c r="A179" s="94"/>
      <c r="B179" s="94"/>
    </row>
    <row r="180" spans="1:2" ht="14.25" x14ac:dyDescent="0.2">
      <c r="A180" s="94"/>
      <c r="B180" s="94"/>
    </row>
    <row r="181" spans="1:2" ht="14.25" x14ac:dyDescent="0.2">
      <c r="A181" s="94"/>
      <c r="B181" s="94"/>
    </row>
    <row r="182" spans="1:2" ht="14.25" x14ac:dyDescent="0.2">
      <c r="A182" s="94"/>
      <c r="B182" s="94"/>
    </row>
    <row r="183" spans="1:2" ht="14.25" x14ac:dyDescent="0.2">
      <c r="A183" s="94"/>
      <c r="B183" s="94"/>
    </row>
    <row r="184" spans="1:2" ht="14.25" x14ac:dyDescent="0.2">
      <c r="A184" s="94"/>
      <c r="B184" s="94"/>
    </row>
    <row r="185" spans="1:2" ht="14.25" x14ac:dyDescent="0.2">
      <c r="A185" s="94"/>
      <c r="B185" s="94"/>
    </row>
    <row r="186" spans="1:2" ht="14.25" x14ac:dyDescent="0.2">
      <c r="A186" s="94"/>
      <c r="B186" s="94"/>
    </row>
    <row r="187" spans="1:2" ht="14.25" x14ac:dyDescent="0.2">
      <c r="A187" s="94"/>
      <c r="B187" s="94"/>
    </row>
    <row r="188" spans="1:2" ht="14.25" x14ac:dyDescent="0.2">
      <c r="A188" s="94"/>
      <c r="B188" s="94"/>
    </row>
    <row r="189" spans="1:2" ht="14.25" x14ac:dyDescent="0.2">
      <c r="A189" s="94"/>
      <c r="B189" s="94"/>
    </row>
    <row r="190" spans="1:2" ht="14.25" x14ac:dyDescent="0.2">
      <c r="A190" s="94"/>
      <c r="B190" s="94"/>
    </row>
    <row r="191" spans="1:2" ht="14.25" x14ac:dyDescent="0.2">
      <c r="A191" s="94"/>
      <c r="B191" s="94"/>
    </row>
    <row r="192" spans="1:2" ht="14.25" x14ac:dyDescent="0.2">
      <c r="A192" s="94"/>
      <c r="B192" s="94"/>
    </row>
    <row r="193" spans="1:2" ht="14.25" x14ac:dyDescent="0.2">
      <c r="A193" s="94"/>
      <c r="B193" s="94"/>
    </row>
    <row r="194" spans="1:2" ht="14.25" x14ac:dyDescent="0.2">
      <c r="A194" s="94"/>
      <c r="B194" s="94"/>
    </row>
    <row r="195" spans="1:2" ht="14.25" x14ac:dyDescent="0.2">
      <c r="A195" s="94"/>
      <c r="B195" s="94"/>
    </row>
    <row r="196" spans="1:2" ht="14.25" x14ac:dyDescent="0.2">
      <c r="A196" s="94"/>
      <c r="B196" s="94"/>
    </row>
    <row r="197" spans="1:2" ht="14.25" x14ac:dyDescent="0.2">
      <c r="A197" s="94"/>
      <c r="B197" s="94"/>
    </row>
    <row r="198" spans="1:2" ht="14.25" x14ac:dyDescent="0.2">
      <c r="A198" s="94"/>
      <c r="B198" s="94"/>
    </row>
    <row r="199" spans="1:2" ht="14.25" x14ac:dyDescent="0.2">
      <c r="A199" s="94"/>
      <c r="B199" s="94"/>
    </row>
    <row r="200" spans="1:2" ht="14.25" x14ac:dyDescent="0.2">
      <c r="A200" s="94"/>
      <c r="B200" s="94"/>
    </row>
    <row r="201" spans="1:2" ht="14.25" x14ac:dyDescent="0.2">
      <c r="A201" s="94"/>
      <c r="B201" s="94"/>
    </row>
    <row r="202" spans="1:2" ht="14.25" x14ac:dyDescent="0.2">
      <c r="A202" s="94"/>
      <c r="B202" s="94"/>
    </row>
    <row r="203" spans="1:2" ht="14.25" x14ac:dyDescent="0.2">
      <c r="A203" s="94"/>
      <c r="B203" s="94"/>
    </row>
    <row r="204" spans="1:2" ht="14.25" x14ac:dyDescent="0.2">
      <c r="A204" s="94"/>
      <c r="B204" s="94"/>
    </row>
    <row r="205" spans="1:2" ht="14.25" x14ac:dyDescent="0.2">
      <c r="A205" s="94"/>
      <c r="B205" s="94"/>
    </row>
    <row r="206" spans="1:2" ht="14.25" x14ac:dyDescent="0.2">
      <c r="A206" s="94"/>
      <c r="B206" s="94"/>
    </row>
    <row r="207" spans="1:2" ht="14.25" x14ac:dyDescent="0.2">
      <c r="A207" s="94"/>
      <c r="B207" s="94"/>
    </row>
    <row r="208" spans="1:2" ht="14.25" x14ac:dyDescent="0.2">
      <c r="A208" s="94"/>
      <c r="B208" s="94"/>
    </row>
    <row r="209" spans="1:2" ht="14.25" x14ac:dyDescent="0.2">
      <c r="A209" s="94"/>
      <c r="B209" s="94"/>
    </row>
    <row r="210" spans="1:2" ht="14.25" x14ac:dyDescent="0.2">
      <c r="A210" s="94"/>
      <c r="B210" s="94"/>
    </row>
    <row r="211" spans="1:2" ht="14.25" x14ac:dyDescent="0.2">
      <c r="A211" s="94"/>
      <c r="B211" s="94"/>
    </row>
    <row r="212" spans="1:2" ht="14.25" x14ac:dyDescent="0.2">
      <c r="A212" s="94"/>
      <c r="B212" s="94"/>
    </row>
    <row r="213" spans="1:2" ht="14.25" x14ac:dyDescent="0.2">
      <c r="A213" s="94"/>
      <c r="B213" s="94"/>
    </row>
    <row r="214" spans="1:2" ht="14.25" x14ac:dyDescent="0.2">
      <c r="A214" s="94"/>
      <c r="B214" s="94"/>
    </row>
    <row r="215" spans="1:2" ht="14.25" x14ac:dyDescent="0.2">
      <c r="A215" s="94"/>
      <c r="B215" s="94"/>
    </row>
    <row r="216" spans="1:2" ht="14.25" x14ac:dyDescent="0.2">
      <c r="A216" s="94"/>
      <c r="B216" s="94"/>
    </row>
    <row r="217" spans="1:2" ht="14.25" x14ac:dyDescent="0.2">
      <c r="A217" s="94"/>
      <c r="B217" s="94"/>
    </row>
    <row r="218" spans="1:2" ht="14.25" x14ac:dyDescent="0.2">
      <c r="A218" s="94"/>
      <c r="B218" s="94"/>
    </row>
    <row r="219" spans="1:2" ht="14.25" x14ac:dyDescent="0.2">
      <c r="A219" s="94"/>
      <c r="B219" s="94"/>
    </row>
    <row r="220" spans="1:2" ht="14.25" x14ac:dyDescent="0.2">
      <c r="A220" s="94"/>
      <c r="B220" s="94"/>
    </row>
    <row r="221" spans="1:2" ht="14.25" x14ac:dyDescent="0.2">
      <c r="A221" s="94"/>
      <c r="B221" s="94"/>
    </row>
    <row r="222" spans="1:2" ht="14.25" x14ac:dyDescent="0.2">
      <c r="A222" s="94"/>
      <c r="B222" s="94"/>
    </row>
    <row r="223" spans="1:2" ht="14.25" x14ac:dyDescent="0.2">
      <c r="A223" s="94"/>
      <c r="B223" s="94"/>
    </row>
    <row r="224" spans="1:2" ht="14.25" x14ac:dyDescent="0.2">
      <c r="A224" s="94"/>
      <c r="B224" s="94"/>
    </row>
    <row r="225" spans="1:2" ht="14.25" x14ac:dyDescent="0.2">
      <c r="A225" s="94"/>
      <c r="B225" s="94"/>
    </row>
    <row r="226" spans="1:2" ht="14.25" x14ac:dyDescent="0.2">
      <c r="A226" s="94"/>
      <c r="B226" s="94"/>
    </row>
    <row r="227" spans="1:2" ht="14.25" x14ac:dyDescent="0.2">
      <c r="A227" s="94"/>
      <c r="B227" s="94"/>
    </row>
    <row r="228" spans="1:2" ht="14.25" x14ac:dyDescent="0.2">
      <c r="A228" s="94"/>
      <c r="B228" s="94"/>
    </row>
    <row r="229" spans="1:2" ht="14.25" x14ac:dyDescent="0.2">
      <c r="A229" s="94"/>
      <c r="B229" s="94"/>
    </row>
    <row r="230" spans="1:2" ht="14.25" x14ac:dyDescent="0.2">
      <c r="A230" s="94"/>
      <c r="B230" s="94"/>
    </row>
    <row r="231" spans="1:2" ht="14.25" x14ac:dyDescent="0.2">
      <c r="A231" s="94"/>
      <c r="B231" s="94"/>
    </row>
    <row r="232" spans="1:2" ht="14.25" x14ac:dyDescent="0.2">
      <c r="A232" s="94"/>
      <c r="B232" s="94"/>
    </row>
    <row r="233" spans="1:2" ht="14.25" x14ac:dyDescent="0.2">
      <c r="A233" s="94"/>
      <c r="B233" s="94"/>
    </row>
    <row r="234" spans="1:2" ht="14.25" x14ac:dyDescent="0.2">
      <c r="A234" s="94"/>
      <c r="B234" s="94"/>
    </row>
    <row r="235" spans="1:2" ht="14.25" x14ac:dyDescent="0.2">
      <c r="A235" s="94"/>
      <c r="B235" s="94"/>
    </row>
    <row r="236" spans="1:2" ht="14.25" x14ac:dyDescent="0.2">
      <c r="A236" s="94"/>
      <c r="B236" s="94"/>
    </row>
    <row r="237" spans="1:2" ht="14.25" x14ac:dyDescent="0.2">
      <c r="A237" s="94"/>
      <c r="B237" s="94"/>
    </row>
    <row r="238" spans="1:2" ht="14.25" x14ac:dyDescent="0.2">
      <c r="A238" s="94"/>
      <c r="B238" s="94"/>
    </row>
    <row r="239" spans="1:2" ht="14.25" x14ac:dyDescent="0.2">
      <c r="A239" s="94"/>
      <c r="B239" s="94"/>
    </row>
    <row r="240" spans="1:2" ht="14.25" x14ac:dyDescent="0.2">
      <c r="A240" s="94"/>
      <c r="B240" s="94"/>
    </row>
    <row r="241" spans="1:2" ht="14.25" x14ac:dyDescent="0.2">
      <c r="A241" s="112"/>
      <c r="B241" s="94"/>
    </row>
    <row r="242" spans="1:2" ht="14.25" x14ac:dyDescent="0.2">
      <c r="A242" s="112"/>
      <c r="B242" s="94"/>
    </row>
    <row r="243" spans="1:2" ht="14.25" x14ac:dyDescent="0.2">
      <c r="A243" s="112"/>
      <c r="B243" s="94"/>
    </row>
    <row r="244" spans="1:2" ht="14.25" x14ac:dyDescent="0.2">
      <c r="A244" s="112"/>
      <c r="B244" s="94"/>
    </row>
    <row r="245" spans="1:2" ht="14.25" x14ac:dyDescent="0.2">
      <c r="A245" s="112"/>
      <c r="B245" s="94"/>
    </row>
    <row r="246" spans="1:2" ht="14.25" x14ac:dyDescent="0.2">
      <c r="A246" s="112"/>
      <c r="B246" s="94"/>
    </row>
    <row r="247" spans="1:2" ht="14.25" x14ac:dyDescent="0.2">
      <c r="A247" s="112"/>
      <c r="B247" s="94"/>
    </row>
    <row r="248" spans="1:2" ht="14.25" x14ac:dyDescent="0.2">
      <c r="A248" s="112"/>
      <c r="B248" s="94"/>
    </row>
    <row r="249" spans="1:2" ht="14.25" x14ac:dyDescent="0.2">
      <c r="A249" s="112"/>
      <c r="B249" s="94"/>
    </row>
    <row r="250" spans="1:2" ht="14.25" x14ac:dyDescent="0.2">
      <c r="A250" s="112"/>
      <c r="B250" s="94"/>
    </row>
    <row r="251" spans="1:2" ht="14.25" x14ac:dyDescent="0.2">
      <c r="A251" s="112"/>
      <c r="B251" s="94"/>
    </row>
    <row r="252" spans="1:2" ht="14.25" x14ac:dyDescent="0.2">
      <c r="A252" s="112"/>
      <c r="B252" s="94"/>
    </row>
    <row r="253" spans="1:2" ht="14.25" x14ac:dyDescent="0.2">
      <c r="A253" s="112"/>
      <c r="B253" s="94"/>
    </row>
    <row r="254" spans="1:2" ht="14.25" x14ac:dyDescent="0.2">
      <c r="A254" s="112"/>
      <c r="B254" s="94"/>
    </row>
    <row r="255" spans="1:2" ht="14.25" x14ac:dyDescent="0.2">
      <c r="A255" s="112"/>
      <c r="B255" s="94"/>
    </row>
    <row r="256" spans="1:2" ht="14.25" x14ac:dyDescent="0.2">
      <c r="A256" s="112"/>
      <c r="B256" s="94"/>
    </row>
    <row r="257" spans="1:2" ht="14.25" x14ac:dyDescent="0.2">
      <c r="A257" s="112"/>
      <c r="B257" s="94"/>
    </row>
    <row r="258" spans="1:2" ht="14.25" x14ac:dyDescent="0.2">
      <c r="A258" s="112"/>
      <c r="B258" s="94"/>
    </row>
    <row r="259" spans="1:2" ht="14.25" x14ac:dyDescent="0.2">
      <c r="A259" s="112"/>
      <c r="B259" s="94"/>
    </row>
    <row r="260" spans="1:2" ht="14.25" x14ac:dyDescent="0.2">
      <c r="A260" s="112"/>
      <c r="B260" s="94"/>
    </row>
    <row r="261" spans="1:2" ht="14.25" x14ac:dyDescent="0.2">
      <c r="A261" s="112"/>
      <c r="B261" s="94"/>
    </row>
    <row r="262" spans="1:2" ht="14.25" x14ac:dyDescent="0.2">
      <c r="A262" s="112"/>
      <c r="B262" s="94"/>
    </row>
    <row r="263" spans="1:2" ht="14.25" x14ac:dyDescent="0.2">
      <c r="A263" s="112"/>
      <c r="B263" s="94"/>
    </row>
    <row r="264" spans="1:2" ht="14.25" x14ac:dyDescent="0.2">
      <c r="A264" s="112"/>
      <c r="B264" s="94"/>
    </row>
    <row r="265" spans="1:2" ht="14.25" x14ac:dyDescent="0.2">
      <c r="A265" s="112"/>
      <c r="B265" s="94"/>
    </row>
    <row r="266" spans="1:2" ht="14.25" x14ac:dyDescent="0.2">
      <c r="A266" s="112"/>
      <c r="B266" s="94"/>
    </row>
    <row r="267" spans="1:2" ht="14.25" x14ac:dyDescent="0.2">
      <c r="A267" s="112"/>
      <c r="B267" s="94"/>
    </row>
    <row r="268" spans="1:2" ht="14.25" x14ac:dyDescent="0.2">
      <c r="A268" s="112"/>
      <c r="B268" s="94"/>
    </row>
    <row r="269" spans="1:2" ht="14.25" x14ac:dyDescent="0.2">
      <c r="A269" s="112"/>
      <c r="B269" s="94"/>
    </row>
    <row r="270" spans="1:2" ht="14.25" x14ac:dyDescent="0.2">
      <c r="A270" s="112"/>
      <c r="B270" s="94"/>
    </row>
    <row r="271" spans="1:2" ht="14.25" x14ac:dyDescent="0.2">
      <c r="A271" s="112"/>
      <c r="B271" s="94"/>
    </row>
    <row r="272" spans="1:2" ht="14.25" x14ac:dyDescent="0.2">
      <c r="A272" s="112"/>
      <c r="B272" s="94"/>
    </row>
    <row r="273" spans="1:2" ht="14.25" x14ac:dyDescent="0.2">
      <c r="A273" s="112"/>
      <c r="B273" s="94"/>
    </row>
    <row r="274" spans="1:2" ht="14.25" x14ac:dyDescent="0.2">
      <c r="A274" s="112"/>
      <c r="B274" s="94"/>
    </row>
    <row r="275" spans="1:2" ht="14.25" x14ac:dyDescent="0.2">
      <c r="A275" s="112"/>
      <c r="B275" s="94"/>
    </row>
    <row r="276" spans="1:2" ht="14.25" x14ac:dyDescent="0.2">
      <c r="A276" s="112"/>
      <c r="B276" s="94"/>
    </row>
    <row r="277" spans="1:2" ht="14.25" x14ac:dyDescent="0.2">
      <c r="A277" s="112"/>
      <c r="B277" s="94"/>
    </row>
    <row r="278" spans="1:2" ht="14.25" x14ac:dyDescent="0.2">
      <c r="A278" s="112"/>
      <c r="B278" s="94"/>
    </row>
    <row r="279" spans="1:2" ht="14.25" x14ac:dyDescent="0.2">
      <c r="A279" s="112"/>
      <c r="B279" s="94"/>
    </row>
    <row r="280" spans="1:2" ht="14.25" x14ac:dyDescent="0.2">
      <c r="A280" s="112"/>
      <c r="B280" s="94"/>
    </row>
    <row r="281" spans="1:2" ht="14.25" x14ac:dyDescent="0.2">
      <c r="A281" s="112"/>
      <c r="B281" s="94"/>
    </row>
    <row r="282" spans="1:2" ht="14.25" x14ac:dyDescent="0.2">
      <c r="A282" s="112"/>
      <c r="B282" s="94"/>
    </row>
    <row r="283" spans="1:2" ht="14.25" x14ac:dyDescent="0.2">
      <c r="A283" s="112"/>
      <c r="B283" s="94"/>
    </row>
    <row r="284" spans="1:2" ht="14.25" x14ac:dyDescent="0.2">
      <c r="A284" s="112"/>
      <c r="B284" s="94"/>
    </row>
    <row r="285" spans="1:2" ht="14.25" x14ac:dyDescent="0.2">
      <c r="A285" s="112"/>
      <c r="B285" s="94"/>
    </row>
    <row r="286" spans="1:2" ht="14.25" x14ac:dyDescent="0.2">
      <c r="A286" s="112"/>
      <c r="B286" s="94"/>
    </row>
    <row r="287" spans="1:2" ht="14.25" x14ac:dyDescent="0.2">
      <c r="A287" s="112"/>
      <c r="B287" s="94"/>
    </row>
    <row r="288" spans="1:2" ht="14.25" x14ac:dyDescent="0.2">
      <c r="A288" s="112"/>
      <c r="B288" s="94"/>
    </row>
    <row r="289" spans="1:2" ht="14.25" x14ac:dyDescent="0.2">
      <c r="A289" s="112"/>
      <c r="B289" s="94"/>
    </row>
    <row r="290" spans="1:2" ht="14.25" x14ac:dyDescent="0.2">
      <c r="A290" s="112"/>
      <c r="B290" s="94"/>
    </row>
    <row r="291" spans="1:2" ht="14.25" x14ac:dyDescent="0.2">
      <c r="A291" s="112"/>
      <c r="B291" s="94"/>
    </row>
    <row r="292" spans="1:2" ht="14.25" x14ac:dyDescent="0.2">
      <c r="A292" s="112"/>
      <c r="B292" s="94"/>
    </row>
    <row r="293" spans="1:2" ht="14.25" x14ac:dyDescent="0.2">
      <c r="A293" s="112"/>
      <c r="B293" s="94"/>
    </row>
    <row r="294" spans="1:2" ht="14.25" x14ac:dyDescent="0.2">
      <c r="A294" s="112"/>
      <c r="B294" s="94"/>
    </row>
    <row r="295" spans="1:2" ht="14.25" x14ac:dyDescent="0.2">
      <c r="A295" s="112"/>
      <c r="B295" s="94"/>
    </row>
    <row r="296" spans="1:2" ht="14.25" x14ac:dyDescent="0.2">
      <c r="A296" s="112"/>
      <c r="B296" s="94"/>
    </row>
    <row r="297" spans="1:2" ht="14.25" x14ac:dyDescent="0.2">
      <c r="A297" s="112"/>
      <c r="B297" s="94"/>
    </row>
    <row r="298" spans="1:2" ht="14.25" x14ac:dyDescent="0.2">
      <c r="A298" s="112"/>
      <c r="B298" s="94"/>
    </row>
    <row r="299" spans="1:2" ht="14.25" x14ac:dyDescent="0.2">
      <c r="A299" s="112"/>
      <c r="B299" s="94"/>
    </row>
    <row r="300" spans="1:2" ht="14.25" x14ac:dyDescent="0.2">
      <c r="A300" s="112"/>
      <c r="B300" s="94"/>
    </row>
    <row r="301" spans="1:2" ht="14.25" x14ac:dyDescent="0.2">
      <c r="A301" s="112"/>
      <c r="B301" s="94"/>
    </row>
    <row r="302" spans="1:2" ht="14.25" x14ac:dyDescent="0.2">
      <c r="A302" s="112"/>
      <c r="B302" s="94"/>
    </row>
    <row r="303" spans="1:2" ht="14.25" x14ac:dyDescent="0.2">
      <c r="A303" s="112"/>
      <c r="B303" s="94"/>
    </row>
    <row r="304" spans="1:2" ht="14.25" x14ac:dyDescent="0.2">
      <c r="A304" s="112"/>
      <c r="B304" s="94"/>
    </row>
    <row r="305" spans="1:2" ht="14.25" x14ac:dyDescent="0.2">
      <c r="A305" s="112"/>
      <c r="B305" s="94"/>
    </row>
    <row r="306" spans="1:2" ht="14.25" x14ac:dyDescent="0.2">
      <c r="A306" s="112"/>
      <c r="B306" s="94"/>
    </row>
    <row r="307" spans="1:2" ht="14.25" x14ac:dyDescent="0.2">
      <c r="A307" s="112"/>
      <c r="B307" s="94"/>
    </row>
    <row r="308" spans="1:2" ht="14.25" x14ac:dyDescent="0.2">
      <c r="A308" s="112"/>
      <c r="B308" s="94"/>
    </row>
    <row r="309" spans="1:2" ht="14.25" x14ac:dyDescent="0.2">
      <c r="A309" s="112"/>
      <c r="B309" s="94"/>
    </row>
    <row r="310" spans="1:2" ht="14.25" x14ac:dyDescent="0.2">
      <c r="A310" s="112"/>
      <c r="B310" s="94"/>
    </row>
    <row r="311" spans="1:2" ht="14.25" x14ac:dyDescent="0.2">
      <c r="A311" s="112"/>
      <c r="B311" s="94"/>
    </row>
    <row r="312" spans="1:2" ht="14.25" x14ac:dyDescent="0.2">
      <c r="A312" s="112"/>
      <c r="B312" s="94"/>
    </row>
    <row r="313" spans="1:2" ht="14.25" x14ac:dyDescent="0.2">
      <c r="A313" s="112"/>
      <c r="B313" s="94"/>
    </row>
    <row r="314" spans="1:2" ht="14.25" x14ac:dyDescent="0.2">
      <c r="A314" s="112"/>
      <c r="B314" s="94"/>
    </row>
    <row r="315" spans="1:2" ht="14.25" x14ac:dyDescent="0.2">
      <c r="A315" s="112"/>
      <c r="B315" s="94"/>
    </row>
    <row r="316" spans="1:2" ht="14.25" x14ac:dyDescent="0.2">
      <c r="A316" s="112"/>
      <c r="B316" s="94"/>
    </row>
    <row r="317" spans="1:2" ht="14.25" x14ac:dyDescent="0.2">
      <c r="A317" s="112"/>
      <c r="B317" s="94"/>
    </row>
    <row r="318" spans="1:2" ht="14.25" x14ac:dyDescent="0.2">
      <c r="A318" s="112"/>
      <c r="B318" s="94"/>
    </row>
    <row r="319" spans="1:2" ht="14.25" x14ac:dyDescent="0.2">
      <c r="A319" s="112"/>
      <c r="B319" s="94"/>
    </row>
    <row r="320" spans="1:2" ht="14.25" x14ac:dyDescent="0.2">
      <c r="A320" s="112"/>
      <c r="B320" s="94"/>
    </row>
    <row r="321" spans="1:2" ht="14.25" x14ac:dyDescent="0.2">
      <c r="A321" s="112"/>
      <c r="B321" s="94"/>
    </row>
    <row r="322" spans="1:2" ht="14.25" x14ac:dyDescent="0.2">
      <c r="A322" s="112"/>
      <c r="B322" s="94"/>
    </row>
    <row r="323" spans="1:2" ht="14.25" x14ac:dyDescent="0.2">
      <c r="A323" s="112"/>
      <c r="B323" s="94"/>
    </row>
    <row r="324" spans="1:2" ht="14.25" x14ac:dyDescent="0.2">
      <c r="A324" s="112"/>
      <c r="B324" s="94"/>
    </row>
    <row r="325" spans="1:2" ht="14.25" x14ac:dyDescent="0.2">
      <c r="A325" s="112"/>
      <c r="B325" s="94"/>
    </row>
    <row r="326" spans="1:2" ht="14.25" x14ac:dyDescent="0.2">
      <c r="A326" s="112"/>
      <c r="B326" s="94"/>
    </row>
    <row r="327" spans="1:2" ht="14.25" x14ac:dyDescent="0.2">
      <c r="A327" s="112"/>
      <c r="B327" s="94"/>
    </row>
    <row r="328" spans="1:2" ht="14.25" x14ac:dyDescent="0.2">
      <c r="A328" s="112"/>
      <c r="B328" s="94"/>
    </row>
    <row r="329" spans="1:2" ht="14.25" x14ac:dyDescent="0.2">
      <c r="A329" s="112"/>
      <c r="B329" s="94"/>
    </row>
    <row r="330" spans="1:2" ht="14.25" x14ac:dyDescent="0.2">
      <c r="A330" s="112"/>
      <c r="B330" s="94"/>
    </row>
    <row r="331" spans="1:2" ht="14.25" x14ac:dyDescent="0.2">
      <c r="A331" s="112"/>
      <c r="B331" s="94"/>
    </row>
    <row r="332" spans="1:2" ht="14.25" x14ac:dyDescent="0.2">
      <c r="A332" s="112"/>
      <c r="B332" s="94"/>
    </row>
    <row r="333" spans="1:2" ht="14.25" x14ac:dyDescent="0.2">
      <c r="A333" s="112"/>
      <c r="B333" s="94"/>
    </row>
    <row r="334" spans="1:2" ht="14.25" x14ac:dyDescent="0.2">
      <c r="A334" s="112"/>
      <c r="B334" s="94"/>
    </row>
    <row r="335" spans="1:2" ht="14.25" x14ac:dyDescent="0.2">
      <c r="A335" s="112"/>
      <c r="B335" s="94"/>
    </row>
    <row r="336" spans="1:2" ht="14.25" x14ac:dyDescent="0.2">
      <c r="A336" s="112"/>
      <c r="B336" s="94"/>
    </row>
    <row r="337" spans="1:2" ht="14.25" x14ac:dyDescent="0.2">
      <c r="A337" s="112"/>
      <c r="B337" s="94"/>
    </row>
    <row r="338" spans="1:2" ht="14.25" x14ac:dyDescent="0.2">
      <c r="A338" s="112"/>
      <c r="B338" s="94"/>
    </row>
    <row r="339" spans="1:2" ht="14.25" x14ac:dyDescent="0.2">
      <c r="A339" s="112"/>
      <c r="B339" s="94"/>
    </row>
    <row r="340" spans="1:2" ht="14.25" x14ac:dyDescent="0.2">
      <c r="A340" s="112"/>
      <c r="B340" s="94"/>
    </row>
    <row r="341" spans="1:2" ht="14.25" x14ac:dyDescent="0.2">
      <c r="A341" s="112"/>
      <c r="B341" s="94"/>
    </row>
    <row r="342" spans="1:2" ht="14.25" x14ac:dyDescent="0.2">
      <c r="A342" s="112"/>
      <c r="B342" s="94"/>
    </row>
    <row r="343" spans="1:2" ht="14.25" x14ac:dyDescent="0.2">
      <c r="A343" s="112"/>
      <c r="B343" s="94"/>
    </row>
    <row r="344" spans="1:2" ht="14.25" x14ac:dyDescent="0.2">
      <c r="A344" s="112"/>
      <c r="B344" s="94"/>
    </row>
    <row r="345" spans="1:2" ht="14.25" x14ac:dyDescent="0.2">
      <c r="A345" s="112"/>
      <c r="B345" s="94"/>
    </row>
    <row r="346" spans="1:2" ht="14.25" x14ac:dyDescent="0.2">
      <c r="A346" s="112"/>
      <c r="B346" s="94"/>
    </row>
    <row r="347" spans="1:2" ht="14.25" x14ac:dyDescent="0.2">
      <c r="A347" s="112"/>
      <c r="B347" s="94"/>
    </row>
    <row r="348" spans="1:2" ht="14.25" x14ac:dyDescent="0.2">
      <c r="A348" s="112"/>
      <c r="B348" s="94"/>
    </row>
    <row r="349" spans="1:2" ht="14.25" x14ac:dyDescent="0.2">
      <c r="A349" s="112"/>
      <c r="B349" s="94"/>
    </row>
    <row r="350" spans="1:2" ht="14.25" x14ac:dyDescent="0.2">
      <c r="A350" s="112"/>
      <c r="B350" s="94"/>
    </row>
    <row r="351" spans="1:2" ht="14.25" x14ac:dyDescent="0.2">
      <c r="A351" s="112"/>
      <c r="B351" s="94"/>
    </row>
    <row r="352" spans="1:2" ht="14.25" x14ac:dyDescent="0.2">
      <c r="A352" s="112"/>
      <c r="B352" s="94"/>
    </row>
    <row r="353" spans="1:2" ht="14.25" x14ac:dyDescent="0.2">
      <c r="A353" s="112"/>
      <c r="B353" s="94"/>
    </row>
    <row r="354" spans="1:2" ht="14.25" x14ac:dyDescent="0.2">
      <c r="A354" s="112"/>
      <c r="B354" s="94"/>
    </row>
    <row r="355" spans="1:2" ht="14.25" x14ac:dyDescent="0.2">
      <c r="A355" s="112"/>
      <c r="B355" s="94"/>
    </row>
    <row r="356" spans="1:2" ht="14.25" x14ac:dyDescent="0.2">
      <c r="A356" s="112"/>
      <c r="B356" s="94"/>
    </row>
    <row r="357" spans="1:2" ht="14.25" x14ac:dyDescent="0.2">
      <c r="A357" s="112"/>
      <c r="B357" s="94"/>
    </row>
    <row r="358" spans="1:2" ht="14.25" x14ac:dyDescent="0.2">
      <c r="A358" s="112"/>
      <c r="B358" s="94"/>
    </row>
    <row r="359" spans="1:2" ht="14.25" x14ac:dyDescent="0.2">
      <c r="A359" s="112"/>
      <c r="B359" s="94"/>
    </row>
    <row r="360" spans="1:2" ht="14.25" x14ac:dyDescent="0.2">
      <c r="A360" s="112"/>
      <c r="B360" s="94"/>
    </row>
    <row r="361" spans="1:2" ht="14.25" x14ac:dyDescent="0.2">
      <c r="A361" s="112"/>
      <c r="B361" s="94"/>
    </row>
    <row r="362" spans="1:2" ht="14.25" x14ac:dyDescent="0.2">
      <c r="A362" s="112"/>
      <c r="B362" s="94"/>
    </row>
    <row r="363" spans="1:2" ht="14.25" x14ac:dyDescent="0.2">
      <c r="A363" s="112"/>
      <c r="B363" s="94"/>
    </row>
    <row r="364" spans="1:2" ht="14.25" x14ac:dyDescent="0.2">
      <c r="A364" s="112"/>
      <c r="B364" s="94"/>
    </row>
    <row r="365" spans="1:2" ht="14.25" x14ac:dyDescent="0.2">
      <c r="A365" s="112"/>
      <c r="B365" s="94"/>
    </row>
    <row r="366" spans="1:2" ht="14.25" x14ac:dyDescent="0.2">
      <c r="A366" s="112"/>
      <c r="B366" s="94"/>
    </row>
    <row r="367" spans="1:2" ht="14.25" x14ac:dyDescent="0.2">
      <c r="A367" s="112"/>
      <c r="B367" s="94"/>
    </row>
    <row r="368" spans="1:2" ht="14.25" x14ac:dyDescent="0.2">
      <c r="A368" s="112"/>
      <c r="B368" s="94"/>
    </row>
    <row r="369" spans="1:2" ht="14.25" x14ac:dyDescent="0.2">
      <c r="A369" s="112"/>
      <c r="B369" s="94"/>
    </row>
    <row r="370" spans="1:2" ht="14.25" x14ac:dyDescent="0.2">
      <c r="A370" s="112"/>
      <c r="B370" s="94"/>
    </row>
    <row r="371" spans="1:2" ht="14.25" x14ac:dyDescent="0.2">
      <c r="A371" s="112"/>
      <c r="B371" s="94"/>
    </row>
    <row r="372" spans="1:2" ht="14.25" x14ac:dyDescent="0.2">
      <c r="A372" s="112"/>
      <c r="B372" s="94"/>
    </row>
    <row r="373" spans="1:2" ht="14.25" x14ac:dyDescent="0.2">
      <c r="A373" s="112"/>
      <c r="B373" s="94"/>
    </row>
    <row r="374" spans="1:2" ht="14.25" x14ac:dyDescent="0.2">
      <c r="A374" s="112"/>
      <c r="B374" s="94"/>
    </row>
    <row r="375" spans="1:2" ht="14.25" x14ac:dyDescent="0.2">
      <c r="A375" s="112"/>
      <c r="B375" s="94"/>
    </row>
    <row r="376" spans="1:2" ht="14.25" x14ac:dyDescent="0.2">
      <c r="A376" s="112"/>
      <c r="B376" s="94"/>
    </row>
    <row r="377" spans="1:2" ht="14.25" x14ac:dyDescent="0.2">
      <c r="A377" s="112"/>
      <c r="B377" s="94"/>
    </row>
    <row r="378" spans="1:2" ht="14.25" x14ac:dyDescent="0.2">
      <c r="A378" s="112"/>
      <c r="B378" s="94"/>
    </row>
    <row r="379" spans="1:2" ht="14.25" x14ac:dyDescent="0.2">
      <c r="A379" s="112"/>
      <c r="B379" s="94"/>
    </row>
    <row r="380" spans="1:2" ht="14.25" x14ac:dyDescent="0.2">
      <c r="A380" s="112"/>
      <c r="B380" s="94"/>
    </row>
    <row r="381" spans="1:2" ht="14.25" x14ac:dyDescent="0.2">
      <c r="A381" s="112"/>
      <c r="B381" s="94"/>
    </row>
    <row r="382" spans="1:2" ht="14.25" x14ac:dyDescent="0.2">
      <c r="A382" s="112"/>
      <c r="B382" s="94"/>
    </row>
    <row r="383" spans="1:2" ht="14.25" x14ac:dyDescent="0.2">
      <c r="A383" s="112"/>
      <c r="B383" s="94"/>
    </row>
    <row r="384" spans="1:2" ht="14.25" x14ac:dyDescent="0.2">
      <c r="A384" s="112"/>
      <c r="B384" s="94"/>
    </row>
    <row r="385" spans="1:2" ht="14.25" x14ac:dyDescent="0.2">
      <c r="A385" s="112"/>
      <c r="B385" s="94"/>
    </row>
    <row r="386" spans="1:2" ht="14.25" x14ac:dyDescent="0.2">
      <c r="A386" s="112"/>
      <c r="B386" s="94"/>
    </row>
    <row r="387" spans="1:2" ht="14.25" x14ac:dyDescent="0.2">
      <c r="A387" s="112"/>
      <c r="B387" s="94"/>
    </row>
    <row r="388" spans="1:2" ht="14.25" x14ac:dyDescent="0.2">
      <c r="A388" s="112"/>
      <c r="B388" s="94"/>
    </row>
    <row r="389" spans="1:2" ht="14.25" x14ac:dyDescent="0.2">
      <c r="A389" s="112"/>
      <c r="B389" s="94"/>
    </row>
    <row r="390" spans="1:2" ht="14.25" x14ac:dyDescent="0.2">
      <c r="A390" s="112"/>
      <c r="B390" s="94"/>
    </row>
    <row r="391" spans="1:2" ht="14.25" x14ac:dyDescent="0.2">
      <c r="A391" s="112"/>
      <c r="B391" s="94"/>
    </row>
    <row r="392" spans="1:2" ht="14.25" x14ac:dyDescent="0.2">
      <c r="A392" s="112"/>
      <c r="B392" s="94"/>
    </row>
    <row r="393" spans="1:2" ht="14.25" x14ac:dyDescent="0.2">
      <c r="A393" s="112"/>
      <c r="B393" s="94"/>
    </row>
    <row r="394" spans="1:2" ht="14.25" x14ac:dyDescent="0.2">
      <c r="A394" s="112"/>
      <c r="B394" s="94"/>
    </row>
    <row r="395" spans="1:2" ht="14.25" x14ac:dyDescent="0.2">
      <c r="A395" s="112"/>
      <c r="B395" s="94"/>
    </row>
    <row r="396" spans="1:2" ht="14.25" x14ac:dyDescent="0.2">
      <c r="A396" s="112"/>
      <c r="B396" s="94"/>
    </row>
    <row r="397" spans="1:2" ht="14.25" x14ac:dyDescent="0.2">
      <c r="A397" s="112"/>
      <c r="B397" s="94"/>
    </row>
    <row r="398" spans="1:2" ht="14.25" x14ac:dyDescent="0.2">
      <c r="A398" s="112"/>
      <c r="B398" s="94"/>
    </row>
    <row r="399" spans="1:2" ht="14.25" x14ac:dyDescent="0.2">
      <c r="A399" s="112"/>
      <c r="B399" s="94"/>
    </row>
    <row r="400" spans="1:2" ht="14.25" x14ac:dyDescent="0.2">
      <c r="A400" s="112"/>
      <c r="B400" s="94"/>
    </row>
    <row r="401" spans="1:2" ht="14.25" x14ac:dyDescent="0.2">
      <c r="A401" s="112"/>
      <c r="B401" s="94"/>
    </row>
    <row r="402" spans="1:2" ht="14.25" x14ac:dyDescent="0.2">
      <c r="A402" s="112"/>
      <c r="B402" s="94"/>
    </row>
    <row r="403" spans="1:2" ht="14.25" x14ac:dyDescent="0.2">
      <c r="A403" s="112"/>
      <c r="B403" s="94"/>
    </row>
    <row r="404" spans="1:2" ht="14.25" x14ac:dyDescent="0.2">
      <c r="A404" s="112"/>
      <c r="B404" s="94"/>
    </row>
    <row r="405" spans="1:2" ht="14.25" x14ac:dyDescent="0.2">
      <c r="A405" s="112"/>
      <c r="B405" s="94"/>
    </row>
    <row r="406" spans="1:2" ht="14.25" x14ac:dyDescent="0.2">
      <c r="A406" s="112"/>
      <c r="B406" s="94"/>
    </row>
    <row r="407" spans="1:2" ht="14.25" x14ac:dyDescent="0.2">
      <c r="A407" s="112"/>
      <c r="B407" s="94"/>
    </row>
    <row r="408" spans="1:2" ht="14.25" x14ac:dyDescent="0.2">
      <c r="A408" s="112"/>
      <c r="B408" s="94"/>
    </row>
    <row r="409" spans="1:2" ht="14.25" x14ac:dyDescent="0.2">
      <c r="A409" s="112"/>
      <c r="B409" s="94"/>
    </row>
    <row r="410" spans="1:2" ht="14.25" x14ac:dyDescent="0.2">
      <c r="A410" s="112"/>
      <c r="B410" s="94"/>
    </row>
    <row r="411" spans="1:2" ht="14.25" x14ac:dyDescent="0.2">
      <c r="A411" s="112"/>
      <c r="B411" s="94"/>
    </row>
    <row r="412" spans="1:2" ht="14.25" x14ac:dyDescent="0.2">
      <c r="A412" s="112"/>
      <c r="B412" s="94"/>
    </row>
    <row r="413" spans="1:2" ht="14.25" x14ac:dyDescent="0.2">
      <c r="A413" s="112"/>
      <c r="B413" s="94"/>
    </row>
    <row r="414" spans="1:2" ht="14.25" x14ac:dyDescent="0.2">
      <c r="A414" s="112"/>
      <c r="B414" s="94"/>
    </row>
    <row r="415" spans="1:2" ht="14.25" x14ac:dyDescent="0.2">
      <c r="A415" s="112"/>
      <c r="B415" s="94"/>
    </row>
    <row r="416" spans="1:2" ht="14.25" x14ac:dyDescent="0.2">
      <c r="A416" s="112"/>
      <c r="B416" s="94"/>
    </row>
    <row r="417" spans="1:2" ht="14.25" x14ac:dyDescent="0.2">
      <c r="A417" s="112"/>
      <c r="B417" s="94"/>
    </row>
    <row r="418" spans="1:2" ht="14.25" x14ac:dyDescent="0.2">
      <c r="A418" s="112"/>
      <c r="B418" s="94"/>
    </row>
    <row r="419" spans="1:2" ht="14.25" x14ac:dyDescent="0.2">
      <c r="A419" s="112"/>
      <c r="B419" s="94"/>
    </row>
    <row r="420" spans="1:2" ht="14.25" x14ac:dyDescent="0.2">
      <c r="A420" s="112"/>
      <c r="B420" s="94"/>
    </row>
    <row r="421" spans="1:2" ht="14.25" x14ac:dyDescent="0.2">
      <c r="A421" s="112"/>
      <c r="B421" s="94"/>
    </row>
    <row r="422" spans="1:2" ht="14.25" x14ac:dyDescent="0.2">
      <c r="A422" s="112"/>
      <c r="B422" s="94"/>
    </row>
    <row r="423" spans="1:2" ht="14.25" x14ac:dyDescent="0.2">
      <c r="A423" s="112"/>
      <c r="B423" s="94"/>
    </row>
    <row r="424" spans="1:2" ht="14.25" x14ac:dyDescent="0.2">
      <c r="A424" s="112"/>
      <c r="B424" s="94"/>
    </row>
    <row r="425" spans="1:2" ht="14.25" x14ac:dyDescent="0.2">
      <c r="A425" s="112"/>
      <c r="B425" s="94"/>
    </row>
    <row r="426" spans="1:2" ht="14.25" x14ac:dyDescent="0.2">
      <c r="A426" s="112"/>
      <c r="B426" s="94"/>
    </row>
    <row r="427" spans="1:2" ht="14.25" x14ac:dyDescent="0.2">
      <c r="A427" s="112"/>
      <c r="B427" s="94"/>
    </row>
    <row r="428" spans="1:2" ht="14.25" x14ac:dyDescent="0.2">
      <c r="A428" s="112"/>
      <c r="B428" s="94"/>
    </row>
    <row r="429" spans="1:2" ht="14.25" x14ac:dyDescent="0.2">
      <c r="A429" s="112"/>
      <c r="B429" s="94"/>
    </row>
    <row r="430" spans="1:2" ht="14.25" x14ac:dyDescent="0.2">
      <c r="A430" s="112"/>
      <c r="B430" s="94"/>
    </row>
    <row r="431" spans="1:2" ht="14.25" x14ac:dyDescent="0.2">
      <c r="A431" s="112"/>
      <c r="B431" s="94"/>
    </row>
    <row r="432" spans="1:2" ht="14.25" x14ac:dyDescent="0.2">
      <c r="A432" s="112"/>
      <c r="B432" s="94"/>
    </row>
    <row r="433" spans="1:2" ht="14.25" x14ac:dyDescent="0.2">
      <c r="A433" s="112"/>
      <c r="B433" s="94"/>
    </row>
    <row r="434" spans="1:2" ht="14.25" x14ac:dyDescent="0.2">
      <c r="A434" s="112"/>
      <c r="B434" s="94"/>
    </row>
    <row r="435" spans="1:2" ht="14.25" x14ac:dyDescent="0.2">
      <c r="A435" s="112"/>
      <c r="B435" s="94"/>
    </row>
    <row r="436" spans="1:2" ht="14.25" x14ac:dyDescent="0.2">
      <c r="A436" s="112"/>
      <c r="B436" s="94"/>
    </row>
    <row r="437" spans="1:2" ht="14.25" x14ac:dyDescent="0.2">
      <c r="A437" s="112"/>
      <c r="B437" s="94"/>
    </row>
    <row r="438" spans="1:2" ht="14.25" x14ac:dyDescent="0.2">
      <c r="A438" s="112"/>
      <c r="B438" s="94"/>
    </row>
    <row r="439" spans="1:2" ht="14.25" x14ac:dyDescent="0.2">
      <c r="A439" s="112"/>
      <c r="B439" s="94"/>
    </row>
    <row r="440" spans="1:2" ht="14.25" x14ac:dyDescent="0.2">
      <c r="A440" s="112"/>
      <c r="B440" s="94"/>
    </row>
    <row r="441" spans="1:2" ht="14.25" x14ac:dyDescent="0.2">
      <c r="A441" s="112"/>
      <c r="B441" s="94"/>
    </row>
    <row r="442" spans="1:2" ht="14.25" x14ac:dyDescent="0.2">
      <c r="A442" s="112"/>
      <c r="B442" s="94"/>
    </row>
    <row r="443" spans="1:2" ht="14.25" x14ac:dyDescent="0.2">
      <c r="A443" s="112"/>
      <c r="B443" s="94"/>
    </row>
    <row r="444" spans="1:2" ht="14.25" x14ac:dyDescent="0.2">
      <c r="A444" s="112"/>
      <c r="B444" s="94"/>
    </row>
    <row r="445" spans="1:2" ht="14.25" x14ac:dyDescent="0.2">
      <c r="A445" s="112"/>
      <c r="B445" s="94"/>
    </row>
    <row r="446" spans="1:2" ht="14.25" x14ac:dyDescent="0.2">
      <c r="A446" s="112"/>
      <c r="B446" s="94"/>
    </row>
    <row r="447" spans="1:2" ht="14.25" x14ac:dyDescent="0.2">
      <c r="A447" s="112"/>
      <c r="B447" s="94"/>
    </row>
    <row r="448" spans="1:2" ht="14.25" x14ac:dyDescent="0.2">
      <c r="A448" s="112"/>
      <c r="B448" s="94"/>
    </row>
    <row r="449" spans="1:2" ht="14.25" x14ac:dyDescent="0.2">
      <c r="A449" s="112"/>
      <c r="B449" s="94"/>
    </row>
    <row r="450" spans="1:2" ht="14.25" x14ac:dyDescent="0.2">
      <c r="A450" s="112"/>
      <c r="B450" s="94"/>
    </row>
    <row r="451" spans="1:2" ht="14.25" x14ac:dyDescent="0.2">
      <c r="A451" s="112"/>
      <c r="B451" s="94"/>
    </row>
    <row r="452" spans="1:2" ht="14.25" x14ac:dyDescent="0.2">
      <c r="A452" s="112"/>
      <c r="B452" s="94"/>
    </row>
    <row r="453" spans="1:2" ht="14.25" x14ac:dyDescent="0.2">
      <c r="A453" s="112"/>
      <c r="B453" s="94"/>
    </row>
    <row r="454" spans="1:2" ht="14.25" x14ac:dyDescent="0.2">
      <c r="A454" s="112"/>
      <c r="B454" s="94"/>
    </row>
    <row r="455" spans="1:2" ht="14.25" x14ac:dyDescent="0.2">
      <c r="A455" s="112"/>
      <c r="B455" s="94"/>
    </row>
    <row r="456" spans="1:2" ht="14.25" x14ac:dyDescent="0.2">
      <c r="A456" s="112"/>
      <c r="B456" s="94"/>
    </row>
    <row r="457" spans="1:2" ht="14.25" x14ac:dyDescent="0.2">
      <c r="A457" s="112"/>
      <c r="B457" s="94"/>
    </row>
    <row r="458" spans="1:2" ht="14.25" x14ac:dyDescent="0.2">
      <c r="A458" s="112"/>
      <c r="B458" s="94"/>
    </row>
    <row r="459" spans="1:2" ht="14.25" x14ac:dyDescent="0.2">
      <c r="A459" s="112"/>
      <c r="B459" s="94"/>
    </row>
    <row r="460" spans="1:2" ht="14.25" x14ac:dyDescent="0.2">
      <c r="A460" s="112"/>
      <c r="B460" s="94"/>
    </row>
    <row r="461" spans="1:2" ht="14.25" x14ac:dyDescent="0.2">
      <c r="A461" s="112"/>
      <c r="B461" s="94"/>
    </row>
    <row r="462" spans="1:2" ht="14.25" x14ac:dyDescent="0.2">
      <c r="A462" s="112"/>
      <c r="B462" s="94"/>
    </row>
    <row r="463" spans="1:2" ht="14.25" x14ac:dyDescent="0.2">
      <c r="A463" s="112"/>
      <c r="B463" s="94"/>
    </row>
    <row r="464" spans="1:2" ht="14.25" x14ac:dyDescent="0.2">
      <c r="A464" s="112"/>
      <c r="B464" s="94"/>
    </row>
    <row r="465" spans="1:2" ht="14.25" x14ac:dyDescent="0.2">
      <c r="A465" s="112"/>
      <c r="B465" s="94"/>
    </row>
    <row r="466" spans="1:2" ht="14.25" x14ac:dyDescent="0.2">
      <c r="A466" s="112"/>
      <c r="B466" s="94"/>
    </row>
    <row r="467" spans="1:2" ht="14.25" x14ac:dyDescent="0.2">
      <c r="A467" s="112"/>
      <c r="B467" s="94"/>
    </row>
    <row r="468" spans="1:2" ht="14.25" x14ac:dyDescent="0.2">
      <c r="A468" s="112"/>
      <c r="B468" s="94"/>
    </row>
    <row r="469" spans="1:2" ht="14.25" x14ac:dyDescent="0.2">
      <c r="A469" s="112"/>
      <c r="B469" s="94"/>
    </row>
    <row r="470" spans="1:2" ht="14.25" x14ac:dyDescent="0.2">
      <c r="A470" s="112"/>
      <c r="B470" s="94"/>
    </row>
    <row r="471" spans="1:2" ht="14.25" x14ac:dyDescent="0.2">
      <c r="A471" s="112"/>
      <c r="B471" s="94"/>
    </row>
    <row r="472" spans="1:2" ht="14.25" x14ac:dyDescent="0.2">
      <c r="A472" s="112"/>
      <c r="B472" s="94"/>
    </row>
    <row r="473" spans="1:2" ht="14.25" x14ac:dyDescent="0.2">
      <c r="A473" s="112"/>
      <c r="B473" s="94"/>
    </row>
    <row r="474" spans="1:2" ht="14.25" x14ac:dyDescent="0.2">
      <c r="A474" s="112"/>
      <c r="B474" s="94"/>
    </row>
    <row r="475" spans="1:2" ht="14.25" x14ac:dyDescent="0.2">
      <c r="A475" s="112"/>
      <c r="B475" s="94"/>
    </row>
    <row r="476" spans="1:2" ht="14.25" x14ac:dyDescent="0.2">
      <c r="A476" s="112"/>
      <c r="B476" s="94"/>
    </row>
    <row r="477" spans="1:2" ht="14.25" x14ac:dyDescent="0.2">
      <c r="A477" s="112"/>
      <c r="B477" s="94"/>
    </row>
    <row r="478" spans="1:2" ht="14.25" x14ac:dyDescent="0.2">
      <c r="A478" s="112"/>
      <c r="B478" s="94"/>
    </row>
    <row r="479" spans="1:2" ht="14.25" x14ac:dyDescent="0.2">
      <c r="A479" s="112"/>
      <c r="B479" s="94"/>
    </row>
    <row r="480" spans="1:2" ht="14.25" x14ac:dyDescent="0.2">
      <c r="A480" s="112"/>
      <c r="B480" s="94"/>
    </row>
    <row r="481" spans="1:2" ht="14.25" x14ac:dyDescent="0.2">
      <c r="A481" s="112"/>
      <c r="B481" s="94"/>
    </row>
    <row r="482" spans="1:2" ht="14.25" x14ac:dyDescent="0.2">
      <c r="A482" s="112"/>
      <c r="B482" s="94"/>
    </row>
    <row r="483" spans="1:2" ht="14.25" x14ac:dyDescent="0.2">
      <c r="A483" s="112"/>
      <c r="B483" s="94"/>
    </row>
    <row r="484" spans="1:2" ht="14.25" x14ac:dyDescent="0.2">
      <c r="A484" s="112"/>
      <c r="B484" s="94"/>
    </row>
    <row r="485" spans="1:2" ht="14.25" x14ac:dyDescent="0.2">
      <c r="A485" s="112"/>
      <c r="B485" s="94"/>
    </row>
    <row r="486" spans="1:2" ht="14.25" x14ac:dyDescent="0.2">
      <c r="A486" s="112"/>
      <c r="B486" s="94"/>
    </row>
    <row r="487" spans="1:2" ht="14.25" x14ac:dyDescent="0.2">
      <c r="A487" s="112"/>
      <c r="B487" s="94"/>
    </row>
    <row r="488" spans="1:2" ht="14.25" x14ac:dyDescent="0.2">
      <c r="A488" s="112"/>
      <c r="B488" s="94"/>
    </row>
    <row r="489" spans="1:2" ht="14.25" x14ac:dyDescent="0.2">
      <c r="A489" s="112"/>
      <c r="B489" s="94"/>
    </row>
    <row r="490" spans="1:2" ht="14.25" x14ac:dyDescent="0.2">
      <c r="A490" s="112"/>
      <c r="B490" s="94"/>
    </row>
    <row r="491" spans="1:2" ht="14.25" x14ac:dyDescent="0.2">
      <c r="A491" s="112"/>
      <c r="B491" s="94"/>
    </row>
    <row r="492" spans="1:2" ht="14.25" x14ac:dyDescent="0.2">
      <c r="A492" s="112"/>
      <c r="B492" s="94"/>
    </row>
    <row r="493" spans="1:2" ht="14.25" x14ac:dyDescent="0.2">
      <c r="A493" s="112"/>
      <c r="B493" s="94"/>
    </row>
    <row r="494" spans="1:2" ht="14.25" x14ac:dyDescent="0.2">
      <c r="A494" s="112"/>
      <c r="B494" s="94"/>
    </row>
    <row r="495" spans="1:2" ht="14.25" x14ac:dyDescent="0.2">
      <c r="A495" s="112"/>
      <c r="B495" s="94"/>
    </row>
    <row r="496" spans="1:2" ht="14.25" x14ac:dyDescent="0.2">
      <c r="A496" s="112"/>
      <c r="B496" s="94"/>
    </row>
    <row r="497" spans="1:2" ht="14.25" x14ac:dyDescent="0.2">
      <c r="A497" s="112"/>
      <c r="B497" s="94"/>
    </row>
    <row r="498" spans="1:2" ht="14.25" x14ac:dyDescent="0.2">
      <c r="A498" s="112"/>
      <c r="B498" s="94"/>
    </row>
    <row r="499" spans="1:2" ht="14.25" x14ac:dyDescent="0.2">
      <c r="A499" s="112"/>
      <c r="B499" s="94"/>
    </row>
    <row r="500" spans="1:2" ht="14.25" x14ac:dyDescent="0.2">
      <c r="A500" s="112"/>
      <c r="B500" s="94"/>
    </row>
    <row r="501" spans="1:2" ht="14.25" x14ac:dyDescent="0.2">
      <c r="A501" s="112"/>
      <c r="B501" s="94"/>
    </row>
    <row r="502" spans="1:2" ht="14.25" x14ac:dyDescent="0.2">
      <c r="A502" s="112"/>
      <c r="B502" s="94"/>
    </row>
    <row r="503" spans="1:2" ht="14.25" x14ac:dyDescent="0.2">
      <c r="A503" s="112"/>
      <c r="B503" s="94"/>
    </row>
    <row r="504" spans="1:2" ht="14.25" x14ac:dyDescent="0.2">
      <c r="A504" s="112"/>
      <c r="B504" s="94"/>
    </row>
    <row r="505" spans="1:2" ht="14.25" x14ac:dyDescent="0.2">
      <c r="A505" s="112"/>
      <c r="B505" s="94"/>
    </row>
    <row r="506" spans="1:2" ht="14.25" x14ac:dyDescent="0.2">
      <c r="A506" s="112"/>
      <c r="B506" s="94"/>
    </row>
    <row r="507" spans="1:2" ht="14.25" x14ac:dyDescent="0.2">
      <c r="A507" s="112"/>
      <c r="B507" s="94"/>
    </row>
    <row r="508" spans="1:2" ht="14.25" x14ac:dyDescent="0.2">
      <c r="A508" s="112"/>
      <c r="B508" s="94"/>
    </row>
    <row r="509" spans="1:2" ht="14.25" x14ac:dyDescent="0.2">
      <c r="A509" s="112"/>
      <c r="B509" s="94"/>
    </row>
    <row r="510" spans="1:2" ht="14.25" x14ac:dyDescent="0.2">
      <c r="A510" s="112"/>
      <c r="B510" s="94"/>
    </row>
    <row r="511" spans="1:2" ht="14.25" x14ac:dyDescent="0.2">
      <c r="A511" s="112"/>
      <c r="B511" s="94"/>
    </row>
    <row r="512" spans="1:2" ht="14.25" x14ac:dyDescent="0.2">
      <c r="A512" s="112"/>
      <c r="B512" s="94"/>
    </row>
    <row r="513" spans="1:2" ht="14.25" x14ac:dyDescent="0.2">
      <c r="A513" s="112"/>
      <c r="B513" s="94"/>
    </row>
    <row r="514" spans="1:2" ht="14.25" x14ac:dyDescent="0.2">
      <c r="A514" s="112"/>
      <c r="B514" s="94"/>
    </row>
    <row r="515" spans="1:2" ht="14.25" x14ac:dyDescent="0.2">
      <c r="A515" s="112"/>
      <c r="B515" s="94"/>
    </row>
    <row r="516" spans="1:2" ht="14.25" x14ac:dyDescent="0.2">
      <c r="A516" s="112"/>
      <c r="B516" s="94"/>
    </row>
    <row r="517" spans="1:2" ht="14.25" x14ac:dyDescent="0.2">
      <c r="A517" s="112"/>
      <c r="B517" s="94"/>
    </row>
    <row r="518" spans="1:2" ht="14.25" x14ac:dyDescent="0.2">
      <c r="A518" s="112"/>
      <c r="B518" s="94"/>
    </row>
    <row r="519" spans="1:2" ht="14.25" x14ac:dyDescent="0.2">
      <c r="A519" s="112"/>
      <c r="B519" s="94"/>
    </row>
    <row r="520" spans="1:2" ht="14.25" x14ac:dyDescent="0.2">
      <c r="A520" s="112"/>
      <c r="B520" s="94"/>
    </row>
    <row r="521" spans="1:2" ht="14.25" x14ac:dyDescent="0.2">
      <c r="A521" s="112"/>
      <c r="B521" s="94"/>
    </row>
    <row r="522" spans="1:2" ht="14.25" x14ac:dyDescent="0.2">
      <c r="A522" s="112"/>
      <c r="B522" s="94"/>
    </row>
    <row r="523" spans="1:2" ht="14.25" x14ac:dyDescent="0.2">
      <c r="A523" s="112"/>
      <c r="B523" s="94"/>
    </row>
    <row r="524" spans="1:2" ht="14.25" x14ac:dyDescent="0.2">
      <c r="A524" s="112"/>
      <c r="B524" s="94"/>
    </row>
    <row r="525" spans="1:2" ht="14.25" x14ac:dyDescent="0.2">
      <c r="A525" s="112"/>
      <c r="B525" s="94"/>
    </row>
    <row r="526" spans="1:2" ht="14.25" x14ac:dyDescent="0.2">
      <c r="A526" s="112"/>
      <c r="B526" s="94"/>
    </row>
    <row r="527" spans="1:2" ht="14.25" x14ac:dyDescent="0.2">
      <c r="A527" s="112"/>
      <c r="B527" s="94"/>
    </row>
    <row r="528" spans="1:2" ht="14.25" x14ac:dyDescent="0.2">
      <c r="A528" s="112"/>
      <c r="B528" s="94"/>
    </row>
    <row r="529" spans="1:2" ht="14.25" x14ac:dyDescent="0.2">
      <c r="A529" s="112"/>
      <c r="B529" s="94"/>
    </row>
    <row r="530" spans="1:2" ht="14.25" x14ac:dyDescent="0.2">
      <c r="A530" s="112"/>
      <c r="B530" s="94"/>
    </row>
    <row r="531" spans="1:2" ht="14.25" x14ac:dyDescent="0.2">
      <c r="A531" s="112"/>
      <c r="B531" s="94"/>
    </row>
    <row r="532" spans="1:2" ht="14.25" x14ac:dyDescent="0.2">
      <c r="A532" s="112"/>
      <c r="B532" s="94"/>
    </row>
    <row r="533" spans="1:2" ht="14.25" x14ac:dyDescent="0.2">
      <c r="A533" s="112"/>
      <c r="B533" s="94"/>
    </row>
    <row r="534" spans="1:2" ht="14.25" x14ac:dyDescent="0.2">
      <c r="A534" s="112"/>
      <c r="B534" s="94"/>
    </row>
    <row r="535" spans="1:2" ht="14.25" x14ac:dyDescent="0.2">
      <c r="A535" s="112"/>
      <c r="B535" s="94"/>
    </row>
    <row r="536" spans="1:2" ht="14.25" x14ac:dyDescent="0.2">
      <c r="A536" s="112"/>
      <c r="B536" s="94"/>
    </row>
    <row r="537" spans="1:2" ht="14.25" x14ac:dyDescent="0.2">
      <c r="A537" s="112"/>
      <c r="B537" s="94"/>
    </row>
    <row r="538" spans="1:2" ht="14.25" x14ac:dyDescent="0.2">
      <c r="A538" s="112"/>
      <c r="B538" s="94"/>
    </row>
    <row r="539" spans="1:2" ht="14.25" x14ac:dyDescent="0.2">
      <c r="A539" s="112"/>
      <c r="B539" s="94"/>
    </row>
    <row r="540" spans="1:2" ht="14.25" x14ac:dyDescent="0.2">
      <c r="A540" s="112"/>
      <c r="B540" s="94"/>
    </row>
    <row r="541" spans="1:2" ht="14.25" x14ac:dyDescent="0.2">
      <c r="A541" s="112"/>
      <c r="B541" s="94"/>
    </row>
    <row r="542" spans="1:2" ht="14.25" x14ac:dyDescent="0.2">
      <c r="A542" s="112"/>
      <c r="B542" s="94"/>
    </row>
    <row r="543" spans="1:2" ht="14.25" x14ac:dyDescent="0.2">
      <c r="A543" s="112"/>
      <c r="B543" s="94"/>
    </row>
    <row r="544" spans="1:2" ht="14.25" x14ac:dyDescent="0.2">
      <c r="A544" s="112"/>
      <c r="B544" s="94"/>
    </row>
    <row r="545" spans="1:2" ht="14.25" x14ac:dyDescent="0.2">
      <c r="A545" s="112"/>
      <c r="B545" s="94"/>
    </row>
    <row r="546" spans="1:2" ht="14.25" x14ac:dyDescent="0.2">
      <c r="A546" s="112"/>
      <c r="B546" s="94"/>
    </row>
    <row r="547" spans="1:2" ht="14.25" x14ac:dyDescent="0.2">
      <c r="A547" s="112"/>
      <c r="B547" s="94"/>
    </row>
    <row r="548" spans="1:2" ht="14.25" x14ac:dyDescent="0.2">
      <c r="A548" s="112"/>
      <c r="B548" s="94"/>
    </row>
    <row r="549" spans="1:2" ht="14.25" x14ac:dyDescent="0.2">
      <c r="A549" s="112"/>
      <c r="B549" s="94"/>
    </row>
    <row r="550" spans="1:2" ht="14.25" x14ac:dyDescent="0.2">
      <c r="A550" s="112"/>
      <c r="B550" s="94"/>
    </row>
    <row r="551" spans="1:2" ht="14.25" x14ac:dyDescent="0.2">
      <c r="A551" s="112"/>
      <c r="B551" s="94"/>
    </row>
    <row r="552" spans="1:2" ht="14.25" x14ac:dyDescent="0.2">
      <c r="A552" s="112"/>
      <c r="B552" s="94"/>
    </row>
    <row r="553" spans="1:2" ht="14.25" x14ac:dyDescent="0.2">
      <c r="A553" s="112"/>
      <c r="B553" s="94"/>
    </row>
    <row r="554" spans="1:2" ht="14.25" x14ac:dyDescent="0.2">
      <c r="A554" s="112"/>
      <c r="B554" s="94"/>
    </row>
    <row r="555" spans="1:2" ht="14.25" x14ac:dyDescent="0.2">
      <c r="A555" s="112"/>
      <c r="B555" s="94"/>
    </row>
    <row r="556" spans="1:2" ht="14.25" x14ac:dyDescent="0.2">
      <c r="A556" s="112"/>
      <c r="B556" s="94"/>
    </row>
    <row r="557" spans="1:2" ht="14.25" x14ac:dyDescent="0.2">
      <c r="A557" s="112"/>
      <c r="B557" s="94"/>
    </row>
    <row r="558" spans="1:2" ht="14.25" x14ac:dyDescent="0.2">
      <c r="A558" s="112"/>
      <c r="B558" s="94"/>
    </row>
    <row r="559" spans="1:2" ht="14.25" x14ac:dyDescent="0.2">
      <c r="A559" s="112"/>
      <c r="B559" s="94"/>
    </row>
    <row r="560" spans="1:2" ht="14.25" x14ac:dyDescent="0.2">
      <c r="A560" s="112"/>
      <c r="B560" s="94"/>
    </row>
    <row r="561" spans="1:2" ht="14.25" x14ac:dyDescent="0.2">
      <c r="A561" s="112"/>
      <c r="B561" s="94"/>
    </row>
    <row r="562" spans="1:2" ht="14.25" x14ac:dyDescent="0.2">
      <c r="A562" s="112"/>
      <c r="B562" s="94"/>
    </row>
    <row r="563" spans="1:2" ht="14.25" x14ac:dyDescent="0.2">
      <c r="A563" s="112"/>
      <c r="B563" s="94"/>
    </row>
    <row r="564" spans="1:2" ht="14.25" x14ac:dyDescent="0.2">
      <c r="A564" s="112"/>
      <c r="B564" s="94"/>
    </row>
    <row r="565" spans="1:2" ht="14.25" x14ac:dyDescent="0.2">
      <c r="A565" s="112"/>
      <c r="B565" s="94"/>
    </row>
    <row r="566" spans="1:2" ht="14.25" x14ac:dyDescent="0.2">
      <c r="A566" s="112"/>
      <c r="B566" s="94"/>
    </row>
    <row r="567" spans="1:2" ht="14.25" x14ac:dyDescent="0.2">
      <c r="A567" s="112"/>
      <c r="B567" s="94"/>
    </row>
    <row r="568" spans="1:2" ht="14.25" x14ac:dyDescent="0.2">
      <c r="A568" s="112"/>
      <c r="B568" s="94"/>
    </row>
    <row r="569" spans="1:2" ht="14.25" x14ac:dyDescent="0.2">
      <c r="A569" s="112"/>
      <c r="B569" s="94"/>
    </row>
    <row r="570" spans="1:2" ht="14.25" x14ac:dyDescent="0.2">
      <c r="A570" s="112"/>
      <c r="B570" s="94"/>
    </row>
    <row r="571" spans="1:2" ht="14.25" x14ac:dyDescent="0.2">
      <c r="A571" s="112"/>
      <c r="B571" s="94"/>
    </row>
    <row r="572" spans="1:2" ht="14.25" x14ac:dyDescent="0.2">
      <c r="A572" s="112"/>
      <c r="B572" s="94"/>
    </row>
    <row r="573" spans="1:2" ht="14.25" x14ac:dyDescent="0.2">
      <c r="A573" s="112"/>
      <c r="B573" s="94"/>
    </row>
    <row r="574" spans="1:2" ht="14.25" x14ac:dyDescent="0.2">
      <c r="A574" s="112"/>
      <c r="B574" s="94"/>
    </row>
    <row r="575" spans="1:2" ht="14.25" x14ac:dyDescent="0.2">
      <c r="A575" s="112"/>
      <c r="B575" s="94"/>
    </row>
    <row r="576" spans="1:2" ht="14.25" x14ac:dyDescent="0.2">
      <c r="A576" s="112"/>
      <c r="B576" s="94"/>
    </row>
    <row r="577" spans="1:2" ht="14.25" x14ac:dyDescent="0.2">
      <c r="A577" s="112"/>
      <c r="B577" s="94"/>
    </row>
    <row r="578" spans="1:2" ht="14.25" x14ac:dyDescent="0.2">
      <c r="A578" s="112"/>
      <c r="B578" s="94"/>
    </row>
    <row r="579" spans="1:2" ht="14.25" x14ac:dyDescent="0.2">
      <c r="A579" s="112"/>
      <c r="B579" s="94"/>
    </row>
    <row r="580" spans="1:2" ht="14.25" x14ac:dyDescent="0.2">
      <c r="A580" s="112"/>
      <c r="B580" s="94"/>
    </row>
    <row r="581" spans="1:2" ht="14.25" x14ac:dyDescent="0.2">
      <c r="A581" s="112"/>
      <c r="B581" s="94"/>
    </row>
    <row r="582" spans="1:2" ht="14.25" x14ac:dyDescent="0.2">
      <c r="A582" s="112"/>
      <c r="B582" s="94"/>
    </row>
    <row r="583" spans="1:2" ht="14.25" x14ac:dyDescent="0.2">
      <c r="A583" s="112"/>
      <c r="B583" s="94"/>
    </row>
    <row r="584" spans="1:2" ht="14.25" x14ac:dyDescent="0.2">
      <c r="A584" s="112"/>
      <c r="B584" s="94"/>
    </row>
    <row r="585" spans="1:2" ht="14.25" x14ac:dyDescent="0.2">
      <c r="A585" s="112"/>
      <c r="B585" s="94"/>
    </row>
    <row r="586" spans="1:2" ht="14.25" x14ac:dyDescent="0.2">
      <c r="A586" s="112"/>
      <c r="B586" s="94"/>
    </row>
    <row r="587" spans="1:2" ht="14.25" x14ac:dyDescent="0.2">
      <c r="A587" s="112"/>
      <c r="B587" s="94"/>
    </row>
    <row r="588" spans="1:2" ht="14.25" x14ac:dyDescent="0.2">
      <c r="A588" s="112"/>
      <c r="B588" s="94"/>
    </row>
    <row r="589" spans="1:2" ht="14.25" x14ac:dyDescent="0.2">
      <c r="A589" s="112"/>
      <c r="B589" s="94"/>
    </row>
    <row r="590" spans="1:2" ht="14.25" x14ac:dyDescent="0.2">
      <c r="A590" s="112"/>
      <c r="B590" s="94"/>
    </row>
    <row r="591" spans="1:2" ht="14.25" x14ac:dyDescent="0.2">
      <c r="A591" s="112"/>
      <c r="B591" s="94"/>
    </row>
    <row r="592" spans="1:2" ht="14.25" x14ac:dyDescent="0.2">
      <c r="A592" s="112"/>
      <c r="B592" s="94"/>
    </row>
    <row r="593" spans="1:2" ht="14.25" x14ac:dyDescent="0.2">
      <c r="A593" s="112"/>
      <c r="B593" s="94"/>
    </row>
    <row r="594" spans="1:2" ht="14.25" x14ac:dyDescent="0.2">
      <c r="A594" s="112"/>
      <c r="B594" s="94"/>
    </row>
    <row r="595" spans="1:2" ht="14.25" x14ac:dyDescent="0.2">
      <c r="A595" s="112"/>
      <c r="B595" s="94"/>
    </row>
    <row r="596" spans="1:2" ht="14.25" x14ac:dyDescent="0.2">
      <c r="A596" s="112"/>
      <c r="B596" s="94"/>
    </row>
    <row r="597" spans="1:2" ht="14.25" x14ac:dyDescent="0.2">
      <c r="A597" s="112"/>
      <c r="B597" s="94"/>
    </row>
    <row r="598" spans="1:2" ht="14.25" x14ac:dyDescent="0.2">
      <c r="A598" s="112"/>
      <c r="B598" s="94"/>
    </row>
    <row r="599" spans="1:2" ht="14.25" x14ac:dyDescent="0.2">
      <c r="A599" s="112"/>
      <c r="B599" s="94"/>
    </row>
    <row r="600" spans="1:2" ht="14.25" x14ac:dyDescent="0.2">
      <c r="A600" s="112"/>
      <c r="B600" s="94"/>
    </row>
    <row r="601" spans="1:2" ht="14.25" x14ac:dyDescent="0.2">
      <c r="A601" s="112"/>
      <c r="B601" s="94"/>
    </row>
    <row r="602" spans="1:2" ht="14.25" x14ac:dyDescent="0.2">
      <c r="A602" s="112"/>
      <c r="B602" s="94"/>
    </row>
    <row r="603" spans="1:2" ht="14.25" x14ac:dyDescent="0.2">
      <c r="A603" s="112"/>
      <c r="B603" s="94"/>
    </row>
    <row r="604" spans="1:2" ht="14.25" x14ac:dyDescent="0.2">
      <c r="A604" s="112"/>
      <c r="B604" s="94"/>
    </row>
    <row r="605" spans="1:2" ht="14.25" x14ac:dyDescent="0.2">
      <c r="A605" s="112"/>
      <c r="B605" s="94"/>
    </row>
    <row r="606" spans="1:2" ht="14.25" x14ac:dyDescent="0.2">
      <c r="A606" s="112"/>
      <c r="B606" s="94"/>
    </row>
    <row r="607" spans="1:2" ht="14.25" x14ac:dyDescent="0.2">
      <c r="A607" s="112"/>
      <c r="B607" s="94"/>
    </row>
    <row r="608" spans="1:2" ht="14.25" x14ac:dyDescent="0.2">
      <c r="A608" s="112"/>
      <c r="B608" s="94"/>
    </row>
    <row r="609" spans="1:2" ht="14.25" x14ac:dyDescent="0.2">
      <c r="A609" s="112"/>
      <c r="B609" s="94"/>
    </row>
    <row r="610" spans="1:2" ht="14.25" x14ac:dyDescent="0.2">
      <c r="A610" s="112"/>
      <c r="B610" s="94"/>
    </row>
    <row r="611" spans="1:2" ht="14.25" x14ac:dyDescent="0.2">
      <c r="A611" s="112"/>
      <c r="B611" s="94"/>
    </row>
    <row r="612" spans="1:2" ht="14.25" x14ac:dyDescent="0.2">
      <c r="A612" s="112"/>
      <c r="B612" s="94"/>
    </row>
    <row r="613" spans="1:2" ht="14.25" x14ac:dyDescent="0.2">
      <c r="A613" s="112"/>
      <c r="B613" s="94"/>
    </row>
    <row r="614" spans="1:2" ht="14.25" x14ac:dyDescent="0.2">
      <c r="A614" s="112"/>
      <c r="B614" s="94"/>
    </row>
    <row r="615" spans="1:2" ht="14.25" x14ac:dyDescent="0.2">
      <c r="A615" s="112"/>
      <c r="B615" s="94"/>
    </row>
    <row r="616" spans="1:2" ht="14.25" x14ac:dyDescent="0.2">
      <c r="A616" s="112"/>
      <c r="B616" s="94"/>
    </row>
    <row r="617" spans="1:2" ht="14.25" x14ac:dyDescent="0.2">
      <c r="A617" s="112"/>
      <c r="B617" s="94"/>
    </row>
    <row r="618" spans="1:2" ht="14.25" x14ac:dyDescent="0.2">
      <c r="A618" s="112"/>
      <c r="B618" s="94"/>
    </row>
    <row r="619" spans="1:2" ht="14.25" x14ac:dyDescent="0.2">
      <c r="A619" s="112"/>
      <c r="B619" s="94"/>
    </row>
    <row r="620" spans="1:2" ht="14.25" x14ac:dyDescent="0.2">
      <c r="A620" s="112"/>
      <c r="B620" s="94"/>
    </row>
    <row r="621" spans="1:2" ht="14.25" x14ac:dyDescent="0.2">
      <c r="A621" s="112"/>
      <c r="B621" s="94"/>
    </row>
    <row r="622" spans="1:2" ht="14.25" x14ac:dyDescent="0.2">
      <c r="A622" s="112"/>
      <c r="B622" s="94"/>
    </row>
    <row r="623" spans="1:2" ht="14.25" x14ac:dyDescent="0.2">
      <c r="A623" s="112"/>
      <c r="B623" s="94"/>
    </row>
    <row r="624" spans="1:2" ht="14.25" x14ac:dyDescent="0.2">
      <c r="A624" s="112"/>
      <c r="B624" s="94"/>
    </row>
    <row r="625" spans="1:2" ht="14.25" x14ac:dyDescent="0.2">
      <c r="A625" s="112"/>
      <c r="B625" s="94"/>
    </row>
    <row r="626" spans="1:2" ht="14.25" x14ac:dyDescent="0.2">
      <c r="A626" s="112"/>
      <c r="B626" s="94"/>
    </row>
    <row r="627" spans="1:2" ht="14.25" x14ac:dyDescent="0.2">
      <c r="A627" s="112"/>
      <c r="B627" s="94"/>
    </row>
    <row r="628" spans="1:2" ht="14.25" x14ac:dyDescent="0.2">
      <c r="A628" s="112"/>
      <c r="B628" s="94"/>
    </row>
    <row r="629" spans="1:2" ht="14.25" x14ac:dyDescent="0.2">
      <c r="A629" s="112"/>
      <c r="B629" s="94"/>
    </row>
    <row r="630" spans="1:2" ht="14.25" x14ac:dyDescent="0.2">
      <c r="A630" s="112"/>
      <c r="B630" s="94"/>
    </row>
    <row r="631" spans="1:2" ht="14.25" x14ac:dyDescent="0.2">
      <c r="A631" s="112"/>
      <c r="B631" s="94"/>
    </row>
    <row r="632" spans="1:2" ht="14.25" x14ac:dyDescent="0.2">
      <c r="A632" s="112"/>
      <c r="B632" s="94"/>
    </row>
    <row r="633" spans="1:2" ht="14.25" x14ac:dyDescent="0.2">
      <c r="A633" s="112"/>
      <c r="B633" s="94"/>
    </row>
    <row r="634" spans="1:2" ht="14.25" x14ac:dyDescent="0.2">
      <c r="A634" s="112"/>
      <c r="B634" s="94"/>
    </row>
    <row r="635" spans="1:2" ht="14.25" x14ac:dyDescent="0.2">
      <c r="A635" s="112"/>
      <c r="B635" s="94"/>
    </row>
    <row r="636" spans="1:2" ht="14.25" x14ac:dyDescent="0.2">
      <c r="A636" s="112"/>
      <c r="B636" s="94"/>
    </row>
    <row r="637" spans="1:2" ht="14.25" x14ac:dyDescent="0.2">
      <c r="A637" s="112"/>
      <c r="B637" s="94"/>
    </row>
    <row r="638" spans="1:2" ht="14.25" x14ac:dyDescent="0.2">
      <c r="A638" s="112"/>
      <c r="B638" s="94"/>
    </row>
    <row r="639" spans="1:2" ht="14.25" x14ac:dyDescent="0.2">
      <c r="A639" s="112"/>
      <c r="B639" s="94"/>
    </row>
    <row r="640" spans="1:2" ht="14.25" x14ac:dyDescent="0.2">
      <c r="A640" s="112"/>
      <c r="B640" s="94"/>
    </row>
    <row r="641" spans="1:2" ht="14.25" x14ac:dyDescent="0.2">
      <c r="A641" s="112"/>
      <c r="B641" s="94"/>
    </row>
    <row r="642" spans="1:2" ht="14.25" x14ac:dyDescent="0.2">
      <c r="A642" s="112"/>
      <c r="B642" s="94"/>
    </row>
    <row r="643" spans="1:2" ht="14.25" x14ac:dyDescent="0.2">
      <c r="A643" s="112"/>
      <c r="B643" s="94"/>
    </row>
    <row r="644" spans="1:2" ht="14.25" x14ac:dyDescent="0.2">
      <c r="A644" s="112"/>
      <c r="B644" s="94"/>
    </row>
    <row r="645" spans="1:2" ht="14.25" x14ac:dyDescent="0.2">
      <c r="A645" s="112"/>
      <c r="B645" s="94"/>
    </row>
    <row r="646" spans="1:2" ht="14.25" x14ac:dyDescent="0.2">
      <c r="A646" s="112"/>
      <c r="B646" s="94"/>
    </row>
    <row r="647" spans="1:2" ht="14.25" x14ac:dyDescent="0.2">
      <c r="A647" s="112"/>
      <c r="B647" s="94"/>
    </row>
    <row r="648" spans="1:2" ht="14.25" x14ac:dyDescent="0.2">
      <c r="A648" s="112"/>
      <c r="B648" s="94"/>
    </row>
    <row r="649" spans="1:2" ht="14.25" x14ac:dyDescent="0.2">
      <c r="A649" s="112"/>
      <c r="B649" s="94"/>
    </row>
    <row r="650" spans="1:2" ht="14.25" x14ac:dyDescent="0.2">
      <c r="A650" s="112"/>
      <c r="B650" s="94"/>
    </row>
    <row r="651" spans="1:2" ht="14.25" x14ac:dyDescent="0.2">
      <c r="A651" s="112"/>
      <c r="B651" s="94"/>
    </row>
    <row r="652" spans="1:2" ht="14.25" x14ac:dyDescent="0.2">
      <c r="A652" s="112"/>
      <c r="B652" s="94"/>
    </row>
    <row r="653" spans="1:2" ht="14.25" x14ac:dyDescent="0.2">
      <c r="A653" s="112"/>
      <c r="B653" s="94"/>
    </row>
    <row r="654" spans="1:2" ht="14.25" x14ac:dyDescent="0.2">
      <c r="A654" s="112"/>
      <c r="B654" s="94"/>
    </row>
    <row r="655" spans="1:2" ht="14.25" x14ac:dyDescent="0.2">
      <c r="A655" s="112"/>
      <c r="B655" s="94"/>
    </row>
    <row r="656" spans="1:2" ht="14.25" x14ac:dyDescent="0.2">
      <c r="A656" s="112"/>
      <c r="B656" s="94"/>
    </row>
    <row r="657" spans="1:2" ht="14.25" x14ac:dyDescent="0.2">
      <c r="A657" s="112"/>
      <c r="B657" s="94"/>
    </row>
    <row r="658" spans="1:2" ht="14.25" x14ac:dyDescent="0.2">
      <c r="A658" s="112"/>
      <c r="B658" s="94"/>
    </row>
    <row r="659" spans="1:2" ht="14.25" x14ac:dyDescent="0.2">
      <c r="A659" s="112"/>
      <c r="B659" s="94"/>
    </row>
    <row r="660" spans="1:2" ht="14.25" x14ac:dyDescent="0.2">
      <c r="A660" s="112"/>
      <c r="B660" s="94"/>
    </row>
    <row r="661" spans="1:2" ht="14.25" x14ac:dyDescent="0.2">
      <c r="A661" s="112"/>
      <c r="B661" s="94"/>
    </row>
    <row r="662" spans="1:2" ht="14.25" x14ac:dyDescent="0.2">
      <c r="A662" s="112"/>
      <c r="B662" s="94"/>
    </row>
    <row r="663" spans="1:2" ht="14.25" x14ac:dyDescent="0.2">
      <c r="A663" s="112"/>
      <c r="B663" s="94"/>
    </row>
    <row r="664" spans="1:2" ht="14.25" x14ac:dyDescent="0.2">
      <c r="A664" s="112"/>
      <c r="B664" s="94"/>
    </row>
    <row r="665" spans="1:2" ht="14.25" x14ac:dyDescent="0.2">
      <c r="A665" s="112"/>
      <c r="B665" s="94"/>
    </row>
    <row r="666" spans="1:2" ht="14.25" x14ac:dyDescent="0.2">
      <c r="A666" s="112"/>
      <c r="B666" s="94"/>
    </row>
    <row r="667" spans="1:2" ht="14.25" x14ac:dyDescent="0.2">
      <c r="A667" s="112"/>
      <c r="B667" s="94"/>
    </row>
    <row r="668" spans="1:2" ht="14.25" x14ac:dyDescent="0.2">
      <c r="A668" s="112"/>
      <c r="B668" s="94"/>
    </row>
    <row r="669" spans="1:2" ht="14.25" x14ac:dyDescent="0.2">
      <c r="A669" s="112"/>
      <c r="B669" s="94"/>
    </row>
    <row r="670" spans="1:2" ht="14.25" x14ac:dyDescent="0.2">
      <c r="A670" s="112"/>
      <c r="B670" s="94"/>
    </row>
    <row r="671" spans="1:2" ht="14.25" x14ac:dyDescent="0.2">
      <c r="A671" s="112"/>
      <c r="B671" s="94"/>
    </row>
    <row r="672" spans="1:2" ht="14.25" x14ac:dyDescent="0.2">
      <c r="A672" s="112"/>
      <c r="B672" s="94"/>
    </row>
    <row r="673" spans="1:2" ht="14.25" x14ac:dyDescent="0.2">
      <c r="A673" s="112"/>
      <c r="B673" s="94"/>
    </row>
    <row r="674" spans="1:2" ht="14.25" x14ac:dyDescent="0.2">
      <c r="A674" s="112"/>
      <c r="B674" s="94"/>
    </row>
    <row r="675" spans="1:2" ht="14.25" x14ac:dyDescent="0.2">
      <c r="A675" s="112"/>
      <c r="B675" s="94"/>
    </row>
    <row r="676" spans="1:2" ht="14.25" x14ac:dyDescent="0.2">
      <c r="A676" s="112"/>
      <c r="B676" s="94"/>
    </row>
    <row r="677" spans="1:2" ht="14.25" x14ac:dyDescent="0.2">
      <c r="A677" s="112"/>
      <c r="B677" s="94"/>
    </row>
    <row r="678" spans="1:2" ht="14.25" x14ac:dyDescent="0.2">
      <c r="A678" s="112"/>
      <c r="B678" s="94"/>
    </row>
    <row r="679" spans="1:2" ht="14.25" x14ac:dyDescent="0.2">
      <c r="A679" s="112"/>
      <c r="B679" s="94"/>
    </row>
    <row r="680" spans="1:2" ht="14.25" x14ac:dyDescent="0.2">
      <c r="A680" s="112"/>
      <c r="B680" s="94"/>
    </row>
    <row r="681" spans="1:2" ht="14.25" x14ac:dyDescent="0.2">
      <c r="A681" s="112"/>
      <c r="B681" s="94"/>
    </row>
    <row r="682" spans="1:2" ht="14.25" x14ac:dyDescent="0.2">
      <c r="A682" s="112"/>
      <c r="B682" s="94"/>
    </row>
    <row r="683" spans="1:2" ht="14.25" x14ac:dyDescent="0.2">
      <c r="A683" s="112"/>
      <c r="B683" s="94"/>
    </row>
    <row r="684" spans="1:2" ht="14.25" x14ac:dyDescent="0.2">
      <c r="A684" s="112"/>
      <c r="B684" s="94"/>
    </row>
    <row r="685" spans="1:2" ht="14.25" x14ac:dyDescent="0.2">
      <c r="A685" s="112"/>
      <c r="B685" s="94"/>
    </row>
    <row r="686" spans="1:2" ht="14.25" x14ac:dyDescent="0.2">
      <c r="A686" s="112"/>
      <c r="B686" s="94"/>
    </row>
    <row r="687" spans="1:2" ht="14.25" x14ac:dyDescent="0.2">
      <c r="A687" s="112"/>
      <c r="B687" s="94"/>
    </row>
    <row r="688" spans="1:2" ht="14.25" x14ac:dyDescent="0.2">
      <c r="A688" s="112"/>
      <c r="B688" s="94"/>
    </row>
    <row r="689" spans="1:2" ht="14.25" x14ac:dyDescent="0.2">
      <c r="A689" s="112"/>
      <c r="B689" s="94"/>
    </row>
    <row r="690" spans="1:2" ht="14.25" x14ac:dyDescent="0.2">
      <c r="A690" s="112"/>
      <c r="B690" s="94"/>
    </row>
    <row r="691" spans="1:2" ht="14.25" x14ac:dyDescent="0.2">
      <c r="A691" s="112"/>
      <c r="B691" s="94"/>
    </row>
    <row r="692" spans="1:2" ht="14.25" x14ac:dyDescent="0.2">
      <c r="A692" s="112"/>
      <c r="B692" s="94"/>
    </row>
    <row r="693" spans="1:2" ht="14.25" x14ac:dyDescent="0.2">
      <c r="A693" s="112"/>
      <c r="B693" s="94"/>
    </row>
    <row r="694" spans="1:2" ht="14.25" x14ac:dyDescent="0.2">
      <c r="A694" s="112"/>
      <c r="B694" s="94"/>
    </row>
    <row r="695" spans="1:2" ht="14.25" x14ac:dyDescent="0.2">
      <c r="A695" s="112"/>
      <c r="B695" s="94"/>
    </row>
    <row r="696" spans="1:2" ht="14.25" x14ac:dyDescent="0.2">
      <c r="A696" s="112"/>
      <c r="B696" s="94"/>
    </row>
    <row r="697" spans="1:2" ht="14.25" x14ac:dyDescent="0.2">
      <c r="A697" s="112"/>
      <c r="B697" s="94"/>
    </row>
    <row r="698" spans="1:2" ht="14.25" x14ac:dyDescent="0.2">
      <c r="A698" s="112"/>
      <c r="B698" s="94"/>
    </row>
    <row r="699" spans="1:2" ht="14.25" x14ac:dyDescent="0.2">
      <c r="A699" s="112"/>
      <c r="B699" s="94"/>
    </row>
    <row r="700" spans="1:2" ht="14.25" x14ac:dyDescent="0.2">
      <c r="A700" s="112"/>
      <c r="B700" s="94"/>
    </row>
    <row r="701" spans="1:2" ht="14.25" x14ac:dyDescent="0.2">
      <c r="A701" s="112"/>
      <c r="B701" s="94"/>
    </row>
    <row r="702" spans="1:2" ht="14.25" x14ac:dyDescent="0.2">
      <c r="A702" s="112"/>
      <c r="B702" s="94"/>
    </row>
    <row r="703" spans="1:2" ht="14.25" x14ac:dyDescent="0.2">
      <c r="A703" s="112"/>
      <c r="B703" s="94"/>
    </row>
    <row r="704" spans="1:2" ht="14.25" x14ac:dyDescent="0.2">
      <c r="A704" s="112"/>
      <c r="B704" s="94"/>
    </row>
    <row r="705" spans="1:2" ht="14.25" x14ac:dyDescent="0.2">
      <c r="A705" s="112"/>
      <c r="B705" s="94"/>
    </row>
    <row r="706" spans="1:2" ht="14.25" x14ac:dyDescent="0.2">
      <c r="A706" s="112"/>
      <c r="B706" s="94"/>
    </row>
    <row r="707" spans="1:2" ht="14.25" x14ac:dyDescent="0.2">
      <c r="A707" s="112"/>
      <c r="B707" s="94"/>
    </row>
    <row r="708" spans="1:2" ht="14.25" x14ac:dyDescent="0.2">
      <c r="A708" s="112"/>
      <c r="B708" s="94"/>
    </row>
    <row r="709" spans="1:2" ht="14.25" x14ac:dyDescent="0.2">
      <c r="A709" s="112"/>
      <c r="B709" s="94"/>
    </row>
    <row r="710" spans="1:2" ht="14.25" x14ac:dyDescent="0.2">
      <c r="A710" s="112"/>
      <c r="B710" s="94"/>
    </row>
    <row r="711" spans="1:2" ht="14.25" x14ac:dyDescent="0.2">
      <c r="A711" s="112"/>
      <c r="B711" s="94"/>
    </row>
    <row r="712" spans="1:2" ht="14.25" x14ac:dyDescent="0.2">
      <c r="A712" s="112"/>
      <c r="B712" s="94"/>
    </row>
    <row r="713" spans="1:2" ht="14.25" x14ac:dyDescent="0.2">
      <c r="A713" s="112"/>
      <c r="B713" s="94"/>
    </row>
    <row r="714" spans="1:2" ht="14.25" x14ac:dyDescent="0.2">
      <c r="A714" s="112"/>
      <c r="B714" s="94"/>
    </row>
    <row r="715" spans="1:2" ht="14.25" x14ac:dyDescent="0.2">
      <c r="A715" s="112"/>
      <c r="B715" s="94"/>
    </row>
    <row r="716" spans="1:2" ht="14.25" x14ac:dyDescent="0.2">
      <c r="A716" s="112"/>
      <c r="B716" s="94"/>
    </row>
    <row r="717" spans="1:2" ht="14.25" x14ac:dyDescent="0.2">
      <c r="A717" s="112"/>
      <c r="B717" s="94"/>
    </row>
    <row r="718" spans="1:2" ht="14.25" x14ac:dyDescent="0.2">
      <c r="A718" s="112"/>
      <c r="B718" s="94"/>
    </row>
    <row r="719" spans="1:2" ht="14.25" x14ac:dyDescent="0.2">
      <c r="A719" s="112"/>
      <c r="B719" s="94"/>
    </row>
    <row r="720" spans="1:2" ht="14.25" x14ac:dyDescent="0.2">
      <c r="A720" s="112"/>
      <c r="B720" s="94"/>
    </row>
    <row r="721" spans="1:2" ht="14.25" x14ac:dyDescent="0.2">
      <c r="A721" s="112"/>
      <c r="B721" s="94"/>
    </row>
    <row r="722" spans="1:2" ht="14.25" x14ac:dyDescent="0.2">
      <c r="A722" s="112"/>
      <c r="B722" s="94"/>
    </row>
    <row r="723" spans="1:2" ht="14.25" x14ac:dyDescent="0.2">
      <c r="A723" s="112"/>
      <c r="B723" s="94"/>
    </row>
    <row r="724" spans="1:2" ht="14.25" x14ac:dyDescent="0.2">
      <c r="A724" s="112"/>
      <c r="B724" s="94"/>
    </row>
    <row r="725" spans="1:2" ht="14.25" x14ac:dyDescent="0.2">
      <c r="A725" s="112"/>
      <c r="B725" s="94"/>
    </row>
    <row r="726" spans="1:2" ht="14.25" x14ac:dyDescent="0.2">
      <c r="A726" s="112"/>
      <c r="B726" s="94"/>
    </row>
    <row r="727" spans="1:2" ht="14.25" x14ac:dyDescent="0.2">
      <c r="A727" s="112"/>
      <c r="B727" s="94"/>
    </row>
    <row r="728" spans="1:2" ht="14.25" x14ac:dyDescent="0.2">
      <c r="A728" s="112"/>
      <c r="B728" s="94"/>
    </row>
    <row r="729" spans="1:2" ht="14.25" x14ac:dyDescent="0.2">
      <c r="A729" s="112"/>
      <c r="B729" s="94"/>
    </row>
    <row r="730" spans="1:2" ht="14.25" x14ac:dyDescent="0.2">
      <c r="A730" s="112"/>
      <c r="B730" s="94"/>
    </row>
    <row r="731" spans="1:2" ht="14.25" x14ac:dyDescent="0.2">
      <c r="A731" s="112"/>
      <c r="B731" s="94"/>
    </row>
    <row r="732" spans="1:2" ht="14.25" x14ac:dyDescent="0.2">
      <c r="A732" s="112"/>
      <c r="B732" s="94"/>
    </row>
    <row r="733" spans="1:2" ht="14.25" x14ac:dyDescent="0.2">
      <c r="A733" s="112"/>
      <c r="B733" s="94"/>
    </row>
    <row r="734" spans="1:2" ht="14.25" x14ac:dyDescent="0.2">
      <c r="A734" s="112"/>
      <c r="B734" s="94"/>
    </row>
    <row r="735" spans="1:2" ht="14.25" x14ac:dyDescent="0.2">
      <c r="A735" s="112"/>
      <c r="B735" s="94"/>
    </row>
    <row r="736" spans="1:2" ht="14.25" x14ac:dyDescent="0.2">
      <c r="A736" s="112"/>
      <c r="B736" s="94"/>
    </row>
    <row r="737" spans="1:2" ht="14.25" x14ac:dyDescent="0.2">
      <c r="A737" s="112"/>
      <c r="B737" s="94"/>
    </row>
    <row r="738" spans="1:2" ht="14.25" x14ac:dyDescent="0.2">
      <c r="A738" s="112"/>
      <c r="B738" s="94"/>
    </row>
    <row r="739" spans="1:2" ht="14.25" x14ac:dyDescent="0.2">
      <c r="A739" s="112"/>
      <c r="B739" s="94"/>
    </row>
    <row r="740" spans="1:2" ht="14.25" x14ac:dyDescent="0.2">
      <c r="A740" s="112"/>
      <c r="B740" s="94"/>
    </row>
    <row r="741" spans="1:2" ht="14.25" x14ac:dyDescent="0.2">
      <c r="A741" s="112"/>
      <c r="B741" s="94"/>
    </row>
    <row r="742" spans="1:2" ht="14.25" x14ac:dyDescent="0.2">
      <c r="A742" s="112"/>
      <c r="B742" s="94"/>
    </row>
    <row r="743" spans="1:2" ht="14.25" x14ac:dyDescent="0.2">
      <c r="A743" s="112"/>
      <c r="B743" s="94"/>
    </row>
    <row r="744" spans="1:2" ht="14.25" x14ac:dyDescent="0.2">
      <c r="A744" s="112"/>
      <c r="B744" s="94"/>
    </row>
    <row r="745" spans="1:2" ht="14.25" x14ac:dyDescent="0.2">
      <c r="A745" s="112"/>
      <c r="B745" s="94"/>
    </row>
    <row r="746" spans="1:2" ht="14.25" x14ac:dyDescent="0.2">
      <c r="A746" s="112"/>
      <c r="B746" s="94"/>
    </row>
    <row r="747" spans="1:2" ht="14.25" x14ac:dyDescent="0.2">
      <c r="A747" s="112"/>
      <c r="B747" s="94"/>
    </row>
    <row r="748" spans="1:2" ht="14.25" x14ac:dyDescent="0.2">
      <c r="A748" s="112"/>
      <c r="B748" s="94"/>
    </row>
    <row r="749" spans="1:2" ht="14.25" x14ac:dyDescent="0.2">
      <c r="A749" s="112"/>
      <c r="B749" s="94"/>
    </row>
    <row r="750" spans="1:2" ht="14.25" x14ac:dyDescent="0.2">
      <c r="A750" s="112"/>
      <c r="B750" s="94"/>
    </row>
    <row r="751" spans="1:2" ht="14.25" x14ac:dyDescent="0.2">
      <c r="A751" s="112"/>
      <c r="B751" s="94"/>
    </row>
    <row r="752" spans="1:2" ht="14.25" x14ac:dyDescent="0.2">
      <c r="A752" s="112"/>
      <c r="B752" s="94"/>
    </row>
    <row r="753" spans="1:2" ht="14.25" x14ac:dyDescent="0.2">
      <c r="A753" s="112"/>
      <c r="B753" s="94"/>
    </row>
    <row r="754" spans="1:2" ht="14.25" x14ac:dyDescent="0.2">
      <c r="A754" s="112"/>
      <c r="B754" s="94"/>
    </row>
    <row r="755" spans="1:2" ht="14.25" x14ac:dyDescent="0.2">
      <c r="A755" s="112"/>
      <c r="B755" s="94"/>
    </row>
    <row r="756" spans="1:2" ht="14.25" x14ac:dyDescent="0.2">
      <c r="A756" s="112"/>
      <c r="B756" s="94"/>
    </row>
    <row r="757" spans="1:2" ht="14.25" x14ac:dyDescent="0.2">
      <c r="A757" s="112"/>
      <c r="B757" s="94"/>
    </row>
    <row r="758" spans="1:2" ht="14.25" x14ac:dyDescent="0.2">
      <c r="A758" s="112"/>
      <c r="B758" s="94"/>
    </row>
    <row r="759" spans="1:2" ht="14.25" x14ac:dyDescent="0.2">
      <c r="A759" s="112"/>
      <c r="B759" s="94"/>
    </row>
    <row r="760" spans="1:2" ht="14.25" x14ac:dyDescent="0.2">
      <c r="A760" s="112"/>
      <c r="B760" s="94"/>
    </row>
    <row r="761" spans="1:2" ht="14.25" x14ac:dyDescent="0.2">
      <c r="A761" s="112"/>
      <c r="B761" s="94"/>
    </row>
    <row r="762" spans="1:2" ht="14.25" x14ac:dyDescent="0.2">
      <c r="A762" s="112"/>
      <c r="B762" s="94"/>
    </row>
    <row r="763" spans="1:2" ht="14.25" x14ac:dyDescent="0.2">
      <c r="A763" s="112"/>
      <c r="B763" s="94"/>
    </row>
    <row r="764" spans="1:2" ht="14.25" x14ac:dyDescent="0.2">
      <c r="A764" s="112"/>
      <c r="B764" s="94"/>
    </row>
    <row r="765" spans="1:2" ht="14.25" x14ac:dyDescent="0.2">
      <c r="A765" s="112"/>
      <c r="B765" s="94"/>
    </row>
    <row r="766" spans="1:2" ht="14.25" x14ac:dyDescent="0.2">
      <c r="A766" s="112"/>
      <c r="B766" s="94"/>
    </row>
    <row r="767" spans="1:2" ht="14.25" x14ac:dyDescent="0.2">
      <c r="A767" s="112"/>
      <c r="B767" s="94"/>
    </row>
    <row r="768" spans="1:2" ht="14.25" x14ac:dyDescent="0.2">
      <c r="A768" s="112"/>
      <c r="B768" s="94"/>
    </row>
    <row r="769" spans="1:2" ht="14.25" x14ac:dyDescent="0.2">
      <c r="A769" s="112"/>
      <c r="B769" s="94"/>
    </row>
    <row r="770" spans="1:2" ht="14.25" x14ac:dyDescent="0.2">
      <c r="A770" s="112"/>
      <c r="B770" s="94"/>
    </row>
    <row r="771" spans="1:2" ht="14.25" x14ac:dyDescent="0.2">
      <c r="A771" s="112"/>
      <c r="B771" s="94"/>
    </row>
    <row r="772" spans="1:2" ht="14.25" x14ac:dyDescent="0.2">
      <c r="A772" s="112"/>
      <c r="B772" s="94"/>
    </row>
    <row r="773" spans="1:2" ht="14.25" x14ac:dyDescent="0.2">
      <c r="A773" s="112"/>
      <c r="B773" s="94"/>
    </row>
    <row r="774" spans="1:2" ht="14.25" x14ac:dyDescent="0.2">
      <c r="A774" s="112"/>
      <c r="B774" s="94"/>
    </row>
    <row r="775" spans="1:2" ht="14.25" x14ac:dyDescent="0.2">
      <c r="A775" s="112"/>
      <c r="B775" s="94"/>
    </row>
    <row r="776" spans="1:2" ht="14.25" x14ac:dyDescent="0.2">
      <c r="A776" s="112"/>
      <c r="B776" s="94"/>
    </row>
    <row r="777" spans="1:2" ht="14.25" x14ac:dyDescent="0.2">
      <c r="A777" s="112"/>
      <c r="B777" s="94"/>
    </row>
    <row r="778" spans="1:2" ht="14.25" x14ac:dyDescent="0.2">
      <c r="A778" s="112"/>
      <c r="B778" s="94"/>
    </row>
    <row r="779" spans="1:2" ht="14.25" x14ac:dyDescent="0.2">
      <c r="A779" s="112"/>
      <c r="B779" s="94"/>
    </row>
    <row r="780" spans="1:2" ht="14.25" x14ac:dyDescent="0.2">
      <c r="A780" s="112"/>
      <c r="B780" s="94"/>
    </row>
    <row r="781" spans="1:2" ht="14.25" x14ac:dyDescent="0.2">
      <c r="A781" s="112"/>
      <c r="B781" s="94"/>
    </row>
    <row r="782" spans="1:2" ht="14.25" x14ac:dyDescent="0.2">
      <c r="A782" s="112"/>
      <c r="B782" s="94"/>
    </row>
    <row r="783" spans="1:2" ht="14.25" x14ac:dyDescent="0.2">
      <c r="A783" s="112"/>
      <c r="B783" s="94"/>
    </row>
    <row r="784" spans="1:2" ht="14.25" x14ac:dyDescent="0.2">
      <c r="A784" s="112"/>
      <c r="B784" s="94"/>
    </row>
    <row r="785" spans="1:2" ht="14.25" x14ac:dyDescent="0.2">
      <c r="A785" s="112"/>
      <c r="B785" s="94"/>
    </row>
    <row r="786" spans="1:2" ht="14.25" x14ac:dyDescent="0.2">
      <c r="A786" s="112"/>
      <c r="B786" s="94"/>
    </row>
    <row r="787" spans="1:2" ht="14.25" x14ac:dyDescent="0.2">
      <c r="A787" s="112"/>
      <c r="B787" s="94"/>
    </row>
    <row r="788" spans="1:2" ht="14.25" x14ac:dyDescent="0.2">
      <c r="A788" s="112"/>
      <c r="B788" s="94"/>
    </row>
    <row r="789" spans="1:2" ht="14.25" x14ac:dyDescent="0.2">
      <c r="A789" s="112"/>
      <c r="B789" s="94"/>
    </row>
    <row r="790" spans="1:2" ht="14.25" x14ac:dyDescent="0.2">
      <c r="A790" s="112"/>
      <c r="B790" s="94"/>
    </row>
    <row r="791" spans="1:2" ht="14.25" x14ac:dyDescent="0.2">
      <c r="A791" s="112"/>
      <c r="B791" s="94"/>
    </row>
    <row r="792" spans="1:2" ht="14.25" x14ac:dyDescent="0.2">
      <c r="A792" s="112"/>
      <c r="B792" s="94"/>
    </row>
    <row r="793" spans="1:2" ht="14.25" x14ac:dyDescent="0.2">
      <c r="A793" s="112"/>
      <c r="B793" s="94"/>
    </row>
    <row r="794" spans="1:2" ht="14.25" x14ac:dyDescent="0.2">
      <c r="A794" s="112"/>
      <c r="B794" s="94"/>
    </row>
    <row r="795" spans="1:2" ht="14.25" x14ac:dyDescent="0.2">
      <c r="A795" s="112"/>
      <c r="B795" s="94"/>
    </row>
    <row r="796" spans="1:2" ht="14.25" x14ac:dyDescent="0.2">
      <c r="A796" s="112"/>
      <c r="B796" s="94"/>
    </row>
    <row r="797" spans="1:2" ht="14.25" x14ac:dyDescent="0.2">
      <c r="A797" s="112"/>
      <c r="B797" s="94"/>
    </row>
    <row r="798" spans="1:2" ht="14.25" x14ac:dyDescent="0.2">
      <c r="A798" s="112"/>
      <c r="B798" s="94"/>
    </row>
    <row r="799" spans="1:2" ht="14.25" x14ac:dyDescent="0.2">
      <c r="A799" s="112"/>
      <c r="B799" s="94"/>
    </row>
    <row r="800" spans="1:2" ht="14.25" x14ac:dyDescent="0.2">
      <c r="A800" s="112"/>
      <c r="B800" s="94"/>
    </row>
    <row r="801" spans="1:2" ht="14.25" x14ac:dyDescent="0.2">
      <c r="A801" s="112"/>
      <c r="B801" s="94"/>
    </row>
    <row r="802" spans="1:2" ht="14.25" x14ac:dyDescent="0.2">
      <c r="A802" s="112"/>
      <c r="B802" s="94"/>
    </row>
    <row r="803" spans="1:2" ht="14.25" x14ac:dyDescent="0.2">
      <c r="A803" s="112"/>
      <c r="B803" s="94"/>
    </row>
    <row r="804" spans="1:2" ht="14.25" x14ac:dyDescent="0.2">
      <c r="A804" s="112"/>
      <c r="B804" s="94"/>
    </row>
    <row r="805" spans="1:2" ht="14.25" x14ac:dyDescent="0.2">
      <c r="A805" s="112"/>
      <c r="B805" s="94"/>
    </row>
    <row r="806" spans="1:2" ht="14.25" x14ac:dyDescent="0.2">
      <c r="A806" s="112"/>
      <c r="B806" s="94"/>
    </row>
    <row r="807" spans="1:2" ht="14.25" x14ac:dyDescent="0.2">
      <c r="A807" s="112"/>
      <c r="B807" s="94"/>
    </row>
    <row r="808" spans="1:2" ht="14.25" x14ac:dyDescent="0.2">
      <c r="A808" s="112"/>
      <c r="B808" s="94"/>
    </row>
    <row r="809" spans="1:2" ht="14.25" x14ac:dyDescent="0.2">
      <c r="A809" s="112"/>
      <c r="B809" s="94"/>
    </row>
    <row r="810" spans="1:2" ht="14.25" x14ac:dyDescent="0.2">
      <c r="A810" s="112"/>
      <c r="B810" s="94"/>
    </row>
    <row r="811" spans="1:2" ht="14.25" x14ac:dyDescent="0.2">
      <c r="A811" s="112"/>
      <c r="B811" s="94"/>
    </row>
    <row r="812" spans="1:2" ht="14.25" x14ac:dyDescent="0.2">
      <c r="A812" s="112"/>
      <c r="B812" s="94"/>
    </row>
    <row r="813" spans="1:2" ht="14.25" x14ac:dyDescent="0.2">
      <c r="A813" s="112"/>
      <c r="B813" s="94"/>
    </row>
    <row r="814" spans="1:2" ht="14.25" x14ac:dyDescent="0.2">
      <c r="A814" s="112"/>
      <c r="B814" s="94"/>
    </row>
    <row r="815" spans="1:2" ht="14.25" x14ac:dyDescent="0.2">
      <c r="A815" s="112"/>
      <c r="B815" s="94"/>
    </row>
    <row r="816" spans="1:2" ht="14.25" x14ac:dyDescent="0.2">
      <c r="A816" s="112"/>
      <c r="B816" s="94"/>
    </row>
    <row r="817" spans="1:2" ht="14.25" x14ac:dyDescent="0.2">
      <c r="A817" s="112"/>
      <c r="B817" s="94"/>
    </row>
    <row r="818" spans="1:2" ht="14.25" x14ac:dyDescent="0.2">
      <c r="A818" s="112"/>
      <c r="B818" s="94"/>
    </row>
    <row r="819" spans="1:2" ht="14.25" x14ac:dyDescent="0.2">
      <c r="A819" s="112"/>
      <c r="B819" s="94"/>
    </row>
    <row r="820" spans="1:2" ht="14.25" x14ac:dyDescent="0.2">
      <c r="A820" s="112"/>
      <c r="B820" s="94"/>
    </row>
    <row r="821" spans="1:2" ht="14.25" x14ac:dyDescent="0.2">
      <c r="A821" s="112"/>
      <c r="B821" s="94"/>
    </row>
    <row r="822" spans="1:2" ht="14.25" x14ac:dyDescent="0.2">
      <c r="A822" s="112"/>
      <c r="B822" s="94"/>
    </row>
    <row r="823" spans="1:2" ht="14.25" x14ac:dyDescent="0.2">
      <c r="A823" s="112"/>
      <c r="B823" s="94"/>
    </row>
    <row r="824" spans="1:2" ht="14.25" x14ac:dyDescent="0.2">
      <c r="A824" s="112"/>
      <c r="B824" s="94"/>
    </row>
    <row r="825" spans="1:2" ht="14.25" x14ac:dyDescent="0.2">
      <c r="A825" s="112"/>
      <c r="B825" s="94"/>
    </row>
    <row r="826" spans="1:2" ht="14.25" x14ac:dyDescent="0.2">
      <c r="A826" s="112"/>
      <c r="B826" s="94"/>
    </row>
    <row r="827" spans="1:2" ht="14.25" x14ac:dyDescent="0.2">
      <c r="A827" s="112"/>
      <c r="B827" s="94"/>
    </row>
    <row r="828" spans="1:2" ht="14.25" x14ac:dyDescent="0.2">
      <c r="A828" s="112"/>
      <c r="B828" s="94"/>
    </row>
    <row r="829" spans="1:2" ht="14.25" x14ac:dyDescent="0.2">
      <c r="A829" s="112"/>
      <c r="B829" s="94"/>
    </row>
    <row r="830" spans="1:2" ht="14.25" x14ac:dyDescent="0.2">
      <c r="A830" s="112"/>
      <c r="B830" s="94"/>
    </row>
    <row r="831" spans="1:2" ht="14.25" x14ac:dyDescent="0.2">
      <c r="A831" s="112"/>
      <c r="B831" s="94"/>
    </row>
    <row r="832" spans="1:2" ht="14.25" x14ac:dyDescent="0.2">
      <c r="A832" s="112"/>
      <c r="B832" s="94"/>
    </row>
    <row r="833" spans="1:2" ht="14.25" x14ac:dyDescent="0.2">
      <c r="A833" s="112"/>
      <c r="B833" s="94"/>
    </row>
    <row r="834" spans="1:2" ht="14.25" x14ac:dyDescent="0.2">
      <c r="A834" s="112"/>
      <c r="B834" s="94"/>
    </row>
    <row r="835" spans="1:2" ht="14.25" x14ac:dyDescent="0.2">
      <c r="A835" s="112"/>
      <c r="B835" s="94"/>
    </row>
    <row r="836" spans="1:2" ht="14.25" x14ac:dyDescent="0.2">
      <c r="A836" s="112"/>
      <c r="B836" s="94"/>
    </row>
    <row r="837" spans="1:2" ht="14.25" x14ac:dyDescent="0.2">
      <c r="A837" s="112"/>
      <c r="B837" s="94"/>
    </row>
    <row r="838" spans="1:2" ht="14.25" x14ac:dyDescent="0.2">
      <c r="A838" s="112"/>
      <c r="B838" s="94"/>
    </row>
    <row r="839" spans="1:2" ht="14.25" x14ac:dyDescent="0.2">
      <c r="A839" s="112"/>
      <c r="B839" s="94"/>
    </row>
    <row r="840" spans="1:2" ht="14.25" x14ac:dyDescent="0.2">
      <c r="A840" s="112"/>
      <c r="B840" s="94"/>
    </row>
    <row r="841" spans="1:2" ht="14.25" x14ac:dyDescent="0.2">
      <c r="A841" s="112"/>
      <c r="B841" s="94"/>
    </row>
    <row r="842" spans="1:2" ht="14.25" x14ac:dyDescent="0.2">
      <c r="A842" s="112"/>
      <c r="B842" s="94"/>
    </row>
    <row r="843" spans="1:2" ht="14.25" x14ac:dyDescent="0.2">
      <c r="A843" s="112"/>
      <c r="B843" s="94"/>
    </row>
    <row r="844" spans="1:2" ht="14.25" x14ac:dyDescent="0.2">
      <c r="A844" s="112"/>
      <c r="B844" s="94"/>
    </row>
    <row r="845" spans="1:2" ht="14.25" x14ac:dyDescent="0.2">
      <c r="A845" s="112"/>
      <c r="B845" s="94"/>
    </row>
    <row r="846" spans="1:2" ht="14.25" x14ac:dyDescent="0.2">
      <c r="A846" s="112"/>
      <c r="B846" s="94"/>
    </row>
    <row r="847" spans="1:2" ht="14.25" x14ac:dyDescent="0.2">
      <c r="A847" s="112"/>
      <c r="B847" s="94"/>
    </row>
    <row r="848" spans="1:2" ht="14.25" x14ac:dyDescent="0.2">
      <c r="A848" s="112"/>
      <c r="B848" s="94"/>
    </row>
    <row r="849" spans="1:2" ht="14.25" x14ac:dyDescent="0.2">
      <c r="A849" s="112"/>
      <c r="B849" s="94"/>
    </row>
    <row r="850" spans="1:2" ht="14.25" x14ac:dyDescent="0.2">
      <c r="A850" s="112"/>
      <c r="B850" s="94"/>
    </row>
    <row r="851" spans="1:2" ht="14.25" x14ac:dyDescent="0.2">
      <c r="A851" s="112"/>
      <c r="B851" s="94"/>
    </row>
    <row r="852" spans="1:2" ht="14.25" x14ac:dyDescent="0.2">
      <c r="A852" s="112"/>
      <c r="B852" s="94"/>
    </row>
    <row r="853" spans="1:2" ht="14.25" x14ac:dyDescent="0.2">
      <c r="A853" s="112"/>
      <c r="B853" s="94"/>
    </row>
    <row r="854" spans="1:2" ht="14.25" x14ac:dyDescent="0.2">
      <c r="A854" s="112"/>
      <c r="B854" s="94"/>
    </row>
    <row r="855" spans="1:2" ht="14.25" x14ac:dyDescent="0.2">
      <c r="A855" s="112"/>
      <c r="B855" s="94"/>
    </row>
    <row r="856" spans="1:2" ht="14.25" x14ac:dyDescent="0.2">
      <c r="A856" s="112"/>
      <c r="B856" s="94"/>
    </row>
    <row r="857" spans="1:2" ht="14.25" x14ac:dyDescent="0.2">
      <c r="A857" s="112"/>
      <c r="B857" s="94"/>
    </row>
    <row r="858" spans="1:2" ht="14.25" x14ac:dyDescent="0.2">
      <c r="A858" s="112"/>
      <c r="B858" s="94"/>
    </row>
    <row r="859" spans="1:2" ht="14.25" x14ac:dyDescent="0.2">
      <c r="A859" s="112"/>
      <c r="B859" s="94"/>
    </row>
    <row r="860" spans="1:2" ht="14.25" x14ac:dyDescent="0.2">
      <c r="A860" s="112"/>
      <c r="B860" s="94"/>
    </row>
    <row r="861" spans="1:2" ht="14.25" x14ac:dyDescent="0.2">
      <c r="A861" s="112"/>
      <c r="B861" s="94"/>
    </row>
    <row r="862" spans="1:2" ht="14.25" x14ac:dyDescent="0.2">
      <c r="A862" s="112"/>
      <c r="B862" s="94"/>
    </row>
    <row r="863" spans="1:2" ht="14.25" x14ac:dyDescent="0.2">
      <c r="A863" s="112"/>
      <c r="B863" s="94"/>
    </row>
    <row r="864" spans="1:2" ht="14.25" x14ac:dyDescent="0.2">
      <c r="A864" s="112"/>
      <c r="B864" s="94"/>
    </row>
    <row r="865" spans="1:2" ht="14.25" x14ac:dyDescent="0.2">
      <c r="A865" s="112"/>
      <c r="B865" s="94"/>
    </row>
    <row r="866" spans="1:2" ht="14.25" x14ac:dyDescent="0.2">
      <c r="A866" s="112"/>
      <c r="B866" s="94"/>
    </row>
    <row r="867" spans="1:2" ht="14.25" x14ac:dyDescent="0.2">
      <c r="A867" s="112"/>
      <c r="B867" s="94"/>
    </row>
    <row r="868" spans="1:2" ht="14.25" x14ac:dyDescent="0.2">
      <c r="A868" s="112"/>
      <c r="B868" s="94"/>
    </row>
    <row r="869" spans="1:2" ht="14.25" x14ac:dyDescent="0.2">
      <c r="A869" s="112"/>
      <c r="B869" s="94"/>
    </row>
    <row r="870" spans="1:2" ht="14.25" x14ac:dyDescent="0.2">
      <c r="A870" s="112"/>
      <c r="B870" s="94"/>
    </row>
    <row r="871" spans="1:2" ht="14.25" x14ac:dyDescent="0.2">
      <c r="A871" s="112"/>
      <c r="B871" s="94"/>
    </row>
    <row r="872" spans="1:2" ht="14.25" x14ac:dyDescent="0.2">
      <c r="A872" s="112"/>
      <c r="B872" s="94"/>
    </row>
    <row r="873" spans="1:2" ht="14.25" x14ac:dyDescent="0.2">
      <c r="A873" s="112"/>
      <c r="B873" s="94"/>
    </row>
    <row r="874" spans="1:2" ht="14.25" x14ac:dyDescent="0.2">
      <c r="A874" s="112"/>
      <c r="B874" s="94"/>
    </row>
    <row r="875" spans="1:2" ht="14.25" x14ac:dyDescent="0.2">
      <c r="A875" s="112"/>
      <c r="B875" s="94"/>
    </row>
    <row r="876" spans="1:2" ht="14.25" x14ac:dyDescent="0.2">
      <c r="A876" s="112"/>
      <c r="B876" s="94"/>
    </row>
    <row r="877" spans="1:2" ht="14.25" x14ac:dyDescent="0.2">
      <c r="A877" s="112"/>
      <c r="B877" s="94"/>
    </row>
    <row r="878" spans="1:2" ht="14.25" x14ac:dyDescent="0.2">
      <c r="A878" s="112"/>
      <c r="B878" s="94"/>
    </row>
    <row r="879" spans="1:2" ht="14.25" x14ac:dyDescent="0.2">
      <c r="A879" s="112"/>
      <c r="B879" s="94"/>
    </row>
    <row r="880" spans="1:2" ht="14.25" x14ac:dyDescent="0.2">
      <c r="A880" s="112"/>
      <c r="B880" s="94"/>
    </row>
    <row r="881" spans="1:2" ht="14.25" x14ac:dyDescent="0.2">
      <c r="A881" s="112"/>
      <c r="B881" s="94"/>
    </row>
    <row r="882" spans="1:2" ht="14.25" x14ac:dyDescent="0.2">
      <c r="A882" s="112"/>
      <c r="B882" s="94"/>
    </row>
    <row r="883" spans="1:2" ht="14.25" x14ac:dyDescent="0.2">
      <c r="A883" s="112"/>
      <c r="B883" s="94"/>
    </row>
    <row r="884" spans="1:2" ht="14.25" x14ac:dyDescent="0.2">
      <c r="A884" s="112"/>
      <c r="B884" s="94"/>
    </row>
    <row r="885" spans="1:2" ht="14.25" x14ac:dyDescent="0.2">
      <c r="A885" s="112"/>
      <c r="B885" s="94"/>
    </row>
    <row r="886" spans="1:2" ht="14.25" x14ac:dyDescent="0.2">
      <c r="A886" s="112"/>
      <c r="B886" s="94"/>
    </row>
    <row r="887" spans="1:2" ht="14.25" x14ac:dyDescent="0.2">
      <c r="A887" s="112"/>
      <c r="B887" s="94"/>
    </row>
    <row r="888" spans="1:2" ht="14.25" x14ac:dyDescent="0.2">
      <c r="A888" s="112"/>
      <c r="B888" s="94"/>
    </row>
    <row r="889" spans="1:2" ht="14.25" x14ac:dyDescent="0.2">
      <c r="A889" s="112"/>
      <c r="B889" s="94"/>
    </row>
    <row r="890" spans="1:2" ht="14.25" x14ac:dyDescent="0.2">
      <c r="A890" s="112"/>
      <c r="B890" s="94"/>
    </row>
    <row r="891" spans="1:2" ht="14.25" x14ac:dyDescent="0.2">
      <c r="A891" s="112"/>
      <c r="B891" s="94"/>
    </row>
    <row r="892" spans="1:2" ht="14.25" x14ac:dyDescent="0.2">
      <c r="A892" s="112"/>
      <c r="B892" s="94"/>
    </row>
    <row r="893" spans="1:2" ht="14.25" x14ac:dyDescent="0.2">
      <c r="A893" s="112"/>
      <c r="B893" s="94"/>
    </row>
    <row r="894" spans="1:2" ht="14.25" x14ac:dyDescent="0.2">
      <c r="A894" s="112"/>
      <c r="B894" s="94"/>
    </row>
    <row r="895" spans="1:2" ht="14.25" x14ac:dyDescent="0.2">
      <c r="A895" s="112"/>
      <c r="B895" s="94"/>
    </row>
    <row r="896" spans="1:2" ht="14.25" x14ac:dyDescent="0.2">
      <c r="A896" s="112"/>
      <c r="B896" s="94"/>
    </row>
    <row r="897" spans="1:2" ht="14.25" x14ac:dyDescent="0.2">
      <c r="A897" s="112"/>
      <c r="B897" s="94"/>
    </row>
    <row r="898" spans="1:2" ht="14.25" x14ac:dyDescent="0.2">
      <c r="A898" s="112"/>
      <c r="B898" s="94"/>
    </row>
    <row r="899" spans="1:2" ht="14.25" x14ac:dyDescent="0.2">
      <c r="A899" s="112"/>
      <c r="B899" s="94"/>
    </row>
    <row r="900" spans="1:2" ht="14.25" x14ac:dyDescent="0.2">
      <c r="A900" s="112"/>
      <c r="B900" s="94"/>
    </row>
    <row r="901" spans="1:2" ht="14.25" x14ac:dyDescent="0.2">
      <c r="A901" s="112"/>
      <c r="B901" s="94"/>
    </row>
    <row r="902" spans="1:2" ht="14.25" x14ac:dyDescent="0.2">
      <c r="A902" s="112"/>
      <c r="B902" s="94"/>
    </row>
    <row r="903" spans="1:2" ht="14.25" x14ac:dyDescent="0.2">
      <c r="A903" s="112"/>
      <c r="B903" s="94"/>
    </row>
    <row r="904" spans="1:2" ht="14.25" x14ac:dyDescent="0.2">
      <c r="A904" s="112"/>
      <c r="B904" s="94"/>
    </row>
    <row r="905" spans="1:2" ht="14.25" x14ac:dyDescent="0.2">
      <c r="A905" s="112"/>
      <c r="B905" s="94"/>
    </row>
    <row r="906" spans="1:2" ht="14.25" x14ac:dyDescent="0.2">
      <c r="A906" s="112"/>
      <c r="B906" s="94"/>
    </row>
    <row r="907" spans="1:2" ht="14.25" x14ac:dyDescent="0.2">
      <c r="A907" s="112"/>
      <c r="B907" s="94"/>
    </row>
    <row r="908" spans="1:2" ht="14.25" x14ac:dyDescent="0.2">
      <c r="A908" s="112"/>
      <c r="B908" s="94"/>
    </row>
    <row r="909" spans="1:2" ht="14.25" x14ac:dyDescent="0.2">
      <c r="A909" s="112"/>
      <c r="B909" s="94"/>
    </row>
    <row r="910" spans="1:2" ht="14.25" x14ac:dyDescent="0.2">
      <c r="A910" s="112"/>
      <c r="B910" s="94"/>
    </row>
    <row r="911" spans="1:2" ht="14.25" x14ac:dyDescent="0.2">
      <c r="A911" s="112"/>
      <c r="B911" s="94"/>
    </row>
    <row r="912" spans="1:2" ht="14.25" x14ac:dyDescent="0.2">
      <c r="A912" s="112"/>
      <c r="B912" s="94"/>
    </row>
    <row r="913" spans="1:2" ht="14.25" x14ac:dyDescent="0.2">
      <c r="A913" s="112"/>
      <c r="B913" s="94"/>
    </row>
    <row r="914" spans="1:2" ht="14.25" x14ac:dyDescent="0.2">
      <c r="A914" s="112"/>
      <c r="B914" s="94"/>
    </row>
    <row r="915" spans="1:2" ht="14.25" x14ac:dyDescent="0.2">
      <c r="A915" s="112"/>
      <c r="B915" s="94"/>
    </row>
    <row r="916" spans="1:2" ht="14.25" x14ac:dyDescent="0.2">
      <c r="A916" s="112"/>
      <c r="B916" s="94"/>
    </row>
    <row r="917" spans="1:2" ht="14.25" x14ac:dyDescent="0.2">
      <c r="A917" s="112"/>
      <c r="B917" s="94"/>
    </row>
    <row r="918" spans="1:2" ht="14.25" x14ac:dyDescent="0.2">
      <c r="A918" s="112"/>
      <c r="B918" s="94"/>
    </row>
    <row r="919" spans="1:2" ht="14.25" x14ac:dyDescent="0.2">
      <c r="A919" s="112"/>
      <c r="B919" s="94"/>
    </row>
    <row r="920" spans="1:2" ht="14.25" x14ac:dyDescent="0.2">
      <c r="A920" s="112"/>
      <c r="B920" s="94"/>
    </row>
    <row r="921" spans="1:2" ht="14.25" x14ac:dyDescent="0.2">
      <c r="A921" s="112"/>
      <c r="B921" s="94"/>
    </row>
    <row r="922" spans="1:2" ht="14.25" x14ac:dyDescent="0.2">
      <c r="A922" s="112"/>
      <c r="B922" s="94"/>
    </row>
    <row r="923" spans="1:2" ht="14.25" x14ac:dyDescent="0.2">
      <c r="A923" s="112"/>
      <c r="B923" s="94"/>
    </row>
    <row r="924" spans="1:2" ht="14.25" x14ac:dyDescent="0.2">
      <c r="A924" s="112"/>
      <c r="B924" s="94"/>
    </row>
    <row r="925" spans="1:2" ht="14.25" x14ac:dyDescent="0.2">
      <c r="A925" s="112"/>
      <c r="B925" s="94"/>
    </row>
    <row r="926" spans="1:2" ht="14.25" x14ac:dyDescent="0.2">
      <c r="A926" s="112"/>
      <c r="B926" s="94"/>
    </row>
    <row r="927" spans="1:2" ht="14.25" x14ac:dyDescent="0.2">
      <c r="A927" s="112"/>
      <c r="B927" s="94"/>
    </row>
    <row r="928" spans="1:2" ht="14.25" x14ac:dyDescent="0.2">
      <c r="A928" s="112"/>
      <c r="B928" s="94"/>
    </row>
    <row r="929" spans="1:2" ht="14.25" x14ac:dyDescent="0.2">
      <c r="A929" s="112"/>
      <c r="B929" s="94"/>
    </row>
    <row r="930" spans="1:2" ht="14.25" x14ac:dyDescent="0.2">
      <c r="A930" s="112"/>
      <c r="B930" s="94"/>
    </row>
    <row r="931" spans="1:2" ht="14.25" x14ac:dyDescent="0.2">
      <c r="A931" s="112"/>
      <c r="B931" s="94"/>
    </row>
    <row r="932" spans="1:2" ht="14.25" x14ac:dyDescent="0.2">
      <c r="A932" s="112"/>
      <c r="B932" s="94"/>
    </row>
    <row r="933" spans="1:2" ht="14.25" x14ac:dyDescent="0.2">
      <c r="A933" s="112"/>
      <c r="B933" s="94"/>
    </row>
    <row r="934" spans="1:2" ht="14.25" x14ac:dyDescent="0.2">
      <c r="A934" s="112"/>
      <c r="B934" s="94"/>
    </row>
    <row r="935" spans="1:2" ht="14.25" x14ac:dyDescent="0.2">
      <c r="A935" s="112"/>
      <c r="B935" s="94"/>
    </row>
    <row r="936" spans="1:2" ht="14.25" x14ac:dyDescent="0.2">
      <c r="A936" s="112"/>
      <c r="B936" s="94"/>
    </row>
    <row r="937" spans="1:2" ht="14.25" x14ac:dyDescent="0.2">
      <c r="A937" s="112"/>
      <c r="B937" s="94"/>
    </row>
    <row r="938" spans="1:2" ht="14.25" x14ac:dyDescent="0.2">
      <c r="A938" s="112"/>
      <c r="B938" s="94"/>
    </row>
    <row r="939" spans="1:2" ht="14.25" x14ac:dyDescent="0.2">
      <c r="A939" s="112"/>
      <c r="B939" s="94"/>
    </row>
    <row r="940" spans="1:2" ht="14.25" x14ac:dyDescent="0.2">
      <c r="A940" s="112"/>
      <c r="B940" s="94"/>
    </row>
    <row r="941" spans="1:2" ht="14.25" x14ac:dyDescent="0.2">
      <c r="A941" s="112"/>
      <c r="B941" s="94"/>
    </row>
    <row r="942" spans="1:2" ht="14.25" x14ac:dyDescent="0.2">
      <c r="A942" s="112"/>
      <c r="B942" s="94"/>
    </row>
    <row r="943" spans="1:2" ht="14.25" x14ac:dyDescent="0.2">
      <c r="A943" s="112"/>
      <c r="B943" s="94"/>
    </row>
    <row r="944" spans="1:2" ht="14.25" x14ac:dyDescent="0.2">
      <c r="A944" s="112"/>
      <c r="B944" s="94"/>
    </row>
    <row r="945" spans="1:2" ht="14.25" x14ac:dyDescent="0.2">
      <c r="A945" s="112"/>
      <c r="B945" s="94"/>
    </row>
    <row r="946" spans="1:2" ht="14.25" x14ac:dyDescent="0.2">
      <c r="A946" s="112"/>
      <c r="B946" s="94"/>
    </row>
    <row r="947" spans="1:2" ht="14.25" x14ac:dyDescent="0.2">
      <c r="A947" s="112"/>
      <c r="B947" s="94"/>
    </row>
    <row r="948" spans="1:2" ht="14.25" x14ac:dyDescent="0.2">
      <c r="A948" s="112"/>
      <c r="B948" s="94"/>
    </row>
    <row r="949" spans="1:2" ht="14.25" x14ac:dyDescent="0.2">
      <c r="A949" s="112"/>
      <c r="B949" s="94"/>
    </row>
    <row r="950" spans="1:2" ht="14.25" x14ac:dyDescent="0.2">
      <c r="A950" s="112"/>
      <c r="B950" s="94"/>
    </row>
    <row r="951" spans="1:2" ht="14.25" x14ac:dyDescent="0.2">
      <c r="A951" s="112"/>
      <c r="B951" s="94"/>
    </row>
    <row r="952" spans="1:2" ht="14.25" x14ac:dyDescent="0.2">
      <c r="A952" s="112"/>
      <c r="B952" s="94"/>
    </row>
    <row r="953" spans="1:2" ht="14.25" x14ac:dyDescent="0.2">
      <c r="A953" s="112"/>
      <c r="B953" s="94"/>
    </row>
    <row r="954" spans="1:2" ht="14.25" x14ac:dyDescent="0.2">
      <c r="A954" s="112"/>
      <c r="B954" s="94"/>
    </row>
    <row r="955" spans="1:2" ht="14.25" x14ac:dyDescent="0.2">
      <c r="A955" s="112"/>
      <c r="B955" s="94"/>
    </row>
    <row r="956" spans="1:2" ht="14.25" x14ac:dyDescent="0.2">
      <c r="A956" s="112"/>
      <c r="B956" s="94"/>
    </row>
    <row r="957" spans="1:2" ht="14.25" x14ac:dyDescent="0.2">
      <c r="A957" s="112"/>
      <c r="B957" s="94"/>
    </row>
    <row r="958" spans="1:2" ht="14.25" x14ac:dyDescent="0.2">
      <c r="A958" s="112"/>
      <c r="B958" s="94"/>
    </row>
    <row r="959" spans="1:2" ht="14.25" x14ac:dyDescent="0.2">
      <c r="A959" s="112"/>
      <c r="B959" s="94"/>
    </row>
    <row r="960" spans="1:2" ht="14.25" x14ac:dyDescent="0.2">
      <c r="A960" s="112"/>
      <c r="B960" s="94"/>
    </row>
    <row r="961" spans="1:2" ht="14.25" x14ac:dyDescent="0.2">
      <c r="A961" s="112"/>
      <c r="B961" s="94"/>
    </row>
    <row r="962" spans="1:2" ht="14.25" x14ac:dyDescent="0.2">
      <c r="A962" s="112"/>
      <c r="B962" s="94"/>
    </row>
    <row r="963" spans="1:2" ht="14.25" x14ac:dyDescent="0.2">
      <c r="A963" s="112"/>
      <c r="B963" s="94"/>
    </row>
    <row r="964" spans="1:2" ht="14.25" x14ac:dyDescent="0.2">
      <c r="A964" s="112"/>
      <c r="B964" s="94"/>
    </row>
    <row r="965" spans="1:2" ht="14.25" x14ac:dyDescent="0.2">
      <c r="A965" s="112"/>
      <c r="B965" s="94"/>
    </row>
    <row r="966" spans="1:2" ht="14.25" x14ac:dyDescent="0.2">
      <c r="A966" s="112"/>
      <c r="B966" s="94"/>
    </row>
    <row r="967" spans="1:2" ht="14.25" x14ac:dyDescent="0.2">
      <c r="A967" s="112"/>
      <c r="B967" s="94"/>
    </row>
    <row r="968" spans="1:2" ht="14.25" x14ac:dyDescent="0.2">
      <c r="A968" s="112"/>
      <c r="B968" s="94"/>
    </row>
    <row r="969" spans="1:2" ht="14.25" x14ac:dyDescent="0.2">
      <c r="A969" s="112"/>
      <c r="B969" s="94"/>
    </row>
    <row r="970" spans="1:2" ht="14.25" x14ac:dyDescent="0.2">
      <c r="A970" s="112"/>
      <c r="B970" s="94"/>
    </row>
    <row r="971" spans="1:2" ht="14.25" x14ac:dyDescent="0.2">
      <c r="A971" s="112"/>
      <c r="B971" s="94"/>
    </row>
    <row r="972" spans="1:2" ht="14.25" x14ac:dyDescent="0.2">
      <c r="A972" s="112"/>
      <c r="B972" s="94"/>
    </row>
    <row r="973" spans="1:2" ht="14.25" x14ac:dyDescent="0.2">
      <c r="A973" s="112"/>
      <c r="B973" s="94"/>
    </row>
    <row r="974" spans="1:2" ht="14.25" x14ac:dyDescent="0.2">
      <c r="A974" s="112"/>
      <c r="B974" s="94"/>
    </row>
    <row r="975" spans="1:2" ht="14.25" x14ac:dyDescent="0.2">
      <c r="A975" s="112"/>
      <c r="B975" s="94"/>
    </row>
    <row r="976" spans="1:2" ht="14.25" x14ac:dyDescent="0.2">
      <c r="A976" s="112"/>
      <c r="B976" s="94"/>
    </row>
    <row r="977" spans="1:2" ht="14.25" x14ac:dyDescent="0.2">
      <c r="A977" s="112"/>
      <c r="B977" s="94"/>
    </row>
    <row r="978" spans="1:2" ht="14.25" x14ac:dyDescent="0.2">
      <c r="A978" s="112"/>
      <c r="B978" s="94"/>
    </row>
    <row r="979" spans="1:2" ht="14.25" x14ac:dyDescent="0.2">
      <c r="A979" s="112"/>
      <c r="B979" s="94"/>
    </row>
    <row r="980" spans="1:2" ht="14.25" x14ac:dyDescent="0.2">
      <c r="A980" s="112"/>
      <c r="B980" s="94"/>
    </row>
    <row r="981" spans="1:2" ht="14.25" x14ac:dyDescent="0.2">
      <c r="A981" s="112"/>
      <c r="B981" s="94"/>
    </row>
    <row r="982" spans="1:2" ht="14.25" x14ac:dyDescent="0.2">
      <c r="A982" s="112"/>
      <c r="B982" s="94"/>
    </row>
    <row r="983" spans="1:2" ht="14.25" x14ac:dyDescent="0.2">
      <c r="A983" s="112"/>
      <c r="B983" s="94"/>
    </row>
    <row r="984" spans="1:2" ht="14.25" x14ac:dyDescent="0.2">
      <c r="A984" s="112"/>
      <c r="B984" s="94"/>
    </row>
    <row r="985" spans="1:2" ht="14.25" x14ac:dyDescent="0.2">
      <c r="A985" s="112"/>
      <c r="B985" s="94"/>
    </row>
    <row r="986" spans="1:2" ht="14.25" x14ac:dyDescent="0.2">
      <c r="A986" s="112"/>
      <c r="B986" s="94"/>
    </row>
    <row r="987" spans="1:2" ht="14.25" x14ac:dyDescent="0.2">
      <c r="A987" s="112"/>
      <c r="B987" s="94"/>
    </row>
    <row r="988" spans="1:2" ht="14.25" x14ac:dyDescent="0.2">
      <c r="A988" s="112"/>
      <c r="B988" s="94"/>
    </row>
    <row r="989" spans="1:2" ht="14.25" x14ac:dyDescent="0.2">
      <c r="A989" s="112"/>
      <c r="B989" s="94"/>
    </row>
    <row r="990" spans="1:2" ht="14.25" x14ac:dyDescent="0.2">
      <c r="A990" s="112"/>
      <c r="B990" s="94"/>
    </row>
    <row r="991" spans="1:2" ht="14.25" x14ac:dyDescent="0.2">
      <c r="A991" s="112"/>
      <c r="B991" s="94"/>
    </row>
    <row r="992" spans="1:2" ht="14.25" x14ac:dyDescent="0.2">
      <c r="A992" s="112"/>
      <c r="B992" s="94"/>
    </row>
    <row r="993" spans="1:2" ht="14.25" x14ac:dyDescent="0.2">
      <c r="A993" s="112"/>
      <c r="B993" s="94"/>
    </row>
    <row r="994" spans="1:2" ht="14.25" x14ac:dyDescent="0.2">
      <c r="A994" s="112"/>
      <c r="B994" s="94"/>
    </row>
    <row r="995" spans="1:2" ht="14.25" x14ac:dyDescent="0.2">
      <c r="A995" s="112"/>
      <c r="B995" s="94"/>
    </row>
    <row r="996" spans="1:2" ht="14.25" x14ac:dyDescent="0.2">
      <c r="A996" s="112"/>
      <c r="B996" s="94"/>
    </row>
    <row r="997" spans="1:2" ht="14.25" x14ac:dyDescent="0.2">
      <c r="A997" s="112"/>
      <c r="B997" s="94"/>
    </row>
    <row r="998" spans="1:2" ht="14.25" x14ac:dyDescent="0.2">
      <c r="A998" s="112"/>
      <c r="B998" s="94"/>
    </row>
    <row r="999" spans="1:2" ht="14.25" x14ac:dyDescent="0.2">
      <c r="A999" s="112"/>
      <c r="B999" s="94"/>
    </row>
    <row r="1000" spans="1:2" ht="14.25" x14ac:dyDescent="0.2">
      <c r="A1000" s="112"/>
      <c r="B1000" s="94"/>
    </row>
    <row r="1001" spans="1:2" ht="14.25" x14ac:dyDescent="0.2">
      <c r="A1001" s="112"/>
      <c r="B1001" s="94"/>
    </row>
    <row r="1002" spans="1:2" ht="14.25" x14ac:dyDescent="0.2">
      <c r="A1002" s="112"/>
      <c r="B1002" s="94"/>
    </row>
    <row r="1003" spans="1:2" ht="14.25" x14ac:dyDescent="0.2">
      <c r="A1003" s="112"/>
      <c r="B1003" s="94"/>
    </row>
    <row r="1004" spans="1:2" ht="14.25" x14ac:dyDescent="0.2">
      <c r="A1004" s="112"/>
      <c r="B1004" s="94"/>
    </row>
    <row r="1005" spans="1:2" ht="14.25" x14ac:dyDescent="0.2">
      <c r="A1005" s="112"/>
      <c r="B1005" s="94"/>
    </row>
    <row r="1006" spans="1:2" ht="14.25" x14ac:dyDescent="0.2">
      <c r="A1006" s="112"/>
      <c r="B1006" s="94"/>
    </row>
    <row r="1007" spans="1:2" ht="14.25" x14ac:dyDescent="0.2">
      <c r="A1007" s="112"/>
      <c r="B1007" s="94"/>
    </row>
    <row r="1008" spans="1:2" ht="14.25" x14ac:dyDescent="0.2">
      <c r="A1008" s="112"/>
      <c r="B1008" s="94"/>
    </row>
    <row r="1009" spans="1:2" ht="14.25" x14ac:dyDescent="0.2">
      <c r="A1009" s="112"/>
      <c r="B1009" s="94"/>
    </row>
    <row r="1010" spans="1:2" ht="14.25" x14ac:dyDescent="0.2">
      <c r="A1010" s="112"/>
      <c r="B1010" s="94"/>
    </row>
    <row r="1011" spans="1:2" ht="14.25" x14ac:dyDescent="0.2">
      <c r="A1011" s="112"/>
      <c r="B1011" s="94"/>
    </row>
    <row r="1012" spans="1:2" ht="14.25" x14ac:dyDescent="0.2">
      <c r="A1012" s="112"/>
      <c r="B1012" s="94"/>
    </row>
    <row r="1013" spans="1:2" ht="14.25" x14ac:dyDescent="0.2">
      <c r="A1013" s="112"/>
      <c r="B1013" s="94"/>
    </row>
    <row r="1014" spans="1:2" ht="14.25" x14ac:dyDescent="0.2">
      <c r="A1014" s="112"/>
      <c r="B1014" s="94"/>
    </row>
    <row r="1015" spans="1:2" ht="14.25" x14ac:dyDescent="0.2">
      <c r="A1015" s="112"/>
      <c r="B1015" s="94"/>
    </row>
    <row r="1016" spans="1:2" ht="14.25" x14ac:dyDescent="0.2">
      <c r="A1016" s="112"/>
      <c r="B1016" s="94"/>
    </row>
    <row r="1017" spans="1:2" ht="14.25" x14ac:dyDescent="0.2">
      <c r="A1017" s="112"/>
      <c r="B1017" s="94"/>
    </row>
    <row r="1018" spans="1:2" ht="14.25" x14ac:dyDescent="0.2">
      <c r="A1018" s="112"/>
      <c r="B1018" s="94"/>
    </row>
    <row r="1019" spans="1:2" ht="14.25" x14ac:dyDescent="0.2">
      <c r="A1019" s="112"/>
      <c r="B1019" s="94"/>
    </row>
    <row r="1020" spans="1:2" ht="14.25" x14ac:dyDescent="0.2">
      <c r="A1020" s="112"/>
      <c r="B1020" s="94"/>
    </row>
    <row r="1021" spans="1:2" ht="14.25" x14ac:dyDescent="0.2">
      <c r="A1021" s="112"/>
      <c r="B1021" s="94"/>
    </row>
    <row r="1022" spans="1:2" ht="14.25" x14ac:dyDescent="0.2">
      <c r="A1022" s="112"/>
      <c r="B1022" s="94"/>
    </row>
    <row r="1023" spans="1:2" ht="14.25" x14ac:dyDescent="0.2">
      <c r="A1023" s="112"/>
      <c r="B1023" s="94"/>
    </row>
    <row r="1024" spans="1:2" ht="14.25" x14ac:dyDescent="0.2">
      <c r="A1024" s="112"/>
      <c r="B1024" s="94"/>
    </row>
    <row r="1025" spans="1:2" ht="14.25" x14ac:dyDescent="0.2">
      <c r="A1025" s="112"/>
      <c r="B1025" s="94"/>
    </row>
    <row r="1026" spans="1:2" ht="14.25" x14ac:dyDescent="0.2">
      <c r="A1026" s="112"/>
      <c r="B1026" s="94"/>
    </row>
    <row r="1027" spans="1:2" ht="14.25" x14ac:dyDescent="0.2">
      <c r="A1027" s="112"/>
      <c r="B1027" s="94"/>
    </row>
    <row r="1028" spans="1:2" ht="14.25" x14ac:dyDescent="0.2">
      <c r="A1028" s="112"/>
      <c r="B1028" s="94"/>
    </row>
    <row r="1029" spans="1:2" ht="14.25" x14ac:dyDescent="0.2">
      <c r="A1029" s="112"/>
      <c r="B1029" s="94"/>
    </row>
    <row r="1030" spans="1:2" ht="14.25" x14ac:dyDescent="0.2">
      <c r="A1030" s="112"/>
      <c r="B1030" s="94"/>
    </row>
    <row r="1031" spans="1:2" ht="14.25" x14ac:dyDescent="0.2">
      <c r="A1031" s="112"/>
      <c r="B1031" s="94"/>
    </row>
    <row r="1032" spans="1:2" ht="14.25" x14ac:dyDescent="0.2">
      <c r="A1032" s="112"/>
      <c r="B1032" s="94"/>
    </row>
    <row r="1033" spans="1:2" ht="14.25" x14ac:dyDescent="0.2">
      <c r="A1033" s="112"/>
      <c r="B1033" s="94"/>
    </row>
    <row r="1034" spans="1:2" ht="14.25" x14ac:dyDescent="0.2">
      <c r="A1034" s="112"/>
      <c r="B1034" s="94"/>
    </row>
    <row r="1035" spans="1:2" ht="14.25" x14ac:dyDescent="0.2">
      <c r="A1035" s="112"/>
      <c r="B1035" s="94"/>
    </row>
    <row r="1036" spans="1:2" ht="14.25" x14ac:dyDescent="0.2">
      <c r="A1036" s="112"/>
      <c r="B1036" s="94"/>
    </row>
    <row r="1037" spans="1:2" ht="14.25" x14ac:dyDescent="0.2">
      <c r="A1037" s="112"/>
      <c r="B1037" s="94"/>
    </row>
    <row r="1038" spans="1:2" ht="14.25" x14ac:dyDescent="0.2">
      <c r="A1038" s="112"/>
      <c r="B1038" s="94"/>
    </row>
    <row r="1039" spans="1:2" ht="14.25" x14ac:dyDescent="0.2">
      <c r="A1039" s="112"/>
      <c r="B1039" s="94"/>
    </row>
    <row r="1040" spans="1:2" ht="14.25" x14ac:dyDescent="0.2">
      <c r="A1040" s="112"/>
      <c r="B1040" s="94"/>
    </row>
    <row r="1041" spans="1:2" ht="14.25" x14ac:dyDescent="0.2">
      <c r="A1041" s="112"/>
      <c r="B1041" s="94"/>
    </row>
    <row r="1042" spans="1:2" ht="14.25" x14ac:dyDescent="0.2">
      <c r="A1042" s="112"/>
      <c r="B1042" s="94"/>
    </row>
    <row r="1043" spans="1:2" ht="14.25" x14ac:dyDescent="0.2">
      <c r="A1043" s="112"/>
      <c r="B1043" s="94"/>
    </row>
    <row r="1044" spans="1:2" ht="14.25" x14ac:dyDescent="0.2">
      <c r="A1044" s="112"/>
      <c r="B1044" s="94"/>
    </row>
    <row r="1045" spans="1:2" ht="14.25" x14ac:dyDescent="0.2">
      <c r="A1045" s="112"/>
      <c r="B1045" s="94"/>
    </row>
    <row r="1046" spans="1:2" ht="14.25" x14ac:dyDescent="0.2">
      <c r="A1046" s="112"/>
      <c r="B1046" s="94"/>
    </row>
    <row r="1047" spans="1:2" ht="14.25" x14ac:dyDescent="0.2">
      <c r="A1047" s="112"/>
      <c r="B1047" s="94"/>
    </row>
    <row r="1048" spans="1:2" ht="14.25" x14ac:dyDescent="0.2">
      <c r="A1048" s="112"/>
      <c r="B1048" s="94"/>
    </row>
    <row r="1049" spans="1:2" ht="14.25" x14ac:dyDescent="0.2">
      <c r="A1049" s="112"/>
      <c r="B1049" s="94"/>
    </row>
    <row r="1050" spans="1:2" ht="14.25" x14ac:dyDescent="0.2">
      <c r="A1050" s="112"/>
      <c r="B1050" s="94"/>
    </row>
    <row r="1051" spans="1:2" ht="14.25" x14ac:dyDescent="0.2">
      <c r="A1051" s="112"/>
      <c r="B1051" s="94"/>
    </row>
    <row r="1052" spans="1:2" ht="14.25" x14ac:dyDescent="0.2">
      <c r="A1052" s="112"/>
      <c r="B1052" s="94"/>
    </row>
    <row r="1053" spans="1:2" ht="14.25" x14ac:dyDescent="0.2">
      <c r="A1053" s="112"/>
      <c r="B1053" s="94"/>
    </row>
    <row r="1054" spans="1:2" ht="14.25" x14ac:dyDescent="0.2">
      <c r="A1054" s="112"/>
      <c r="B1054" s="94"/>
    </row>
    <row r="1055" spans="1:2" ht="14.25" x14ac:dyDescent="0.2">
      <c r="A1055" s="112"/>
      <c r="B1055" s="94"/>
    </row>
    <row r="1056" spans="1:2" ht="14.25" x14ac:dyDescent="0.2">
      <c r="A1056" s="112"/>
      <c r="B1056" s="94"/>
    </row>
    <row r="1057" spans="1:2" ht="14.25" x14ac:dyDescent="0.2">
      <c r="A1057" s="112"/>
      <c r="B1057" s="94"/>
    </row>
    <row r="1058" spans="1:2" ht="14.25" x14ac:dyDescent="0.2">
      <c r="A1058" s="112"/>
      <c r="B1058" s="94"/>
    </row>
    <row r="1059" spans="1:2" ht="14.25" x14ac:dyDescent="0.2">
      <c r="A1059" s="112"/>
      <c r="B1059" s="94"/>
    </row>
    <row r="1060" spans="1:2" ht="14.25" x14ac:dyDescent="0.2">
      <c r="A1060" s="112"/>
      <c r="B1060" s="94"/>
    </row>
    <row r="1061" spans="1:2" ht="14.25" x14ac:dyDescent="0.2">
      <c r="A1061" s="112"/>
      <c r="B1061" s="94"/>
    </row>
    <row r="1062" spans="1:2" ht="14.25" x14ac:dyDescent="0.2">
      <c r="A1062" s="112"/>
      <c r="B1062" s="94"/>
    </row>
    <row r="1063" spans="1:2" ht="14.25" x14ac:dyDescent="0.2">
      <c r="A1063" s="112"/>
      <c r="B1063" s="94"/>
    </row>
    <row r="1064" spans="1:2" ht="14.25" x14ac:dyDescent="0.2">
      <c r="A1064" s="112"/>
      <c r="B1064" s="94"/>
    </row>
    <row r="1065" spans="1:2" ht="14.25" x14ac:dyDescent="0.2">
      <c r="A1065" s="112"/>
      <c r="B1065" s="94"/>
    </row>
    <row r="1066" spans="1:2" ht="14.25" x14ac:dyDescent="0.2">
      <c r="A1066" s="112"/>
      <c r="B1066" s="94"/>
    </row>
    <row r="1067" spans="1:2" ht="14.25" x14ac:dyDescent="0.2">
      <c r="A1067" s="112"/>
      <c r="B1067" s="94"/>
    </row>
    <row r="1068" spans="1:2" ht="14.25" x14ac:dyDescent="0.2">
      <c r="A1068" s="112"/>
      <c r="B1068" s="94"/>
    </row>
    <row r="1069" spans="1:2" ht="14.25" x14ac:dyDescent="0.2">
      <c r="A1069" s="112"/>
      <c r="B1069" s="94"/>
    </row>
    <row r="1070" spans="1:2" ht="14.25" x14ac:dyDescent="0.2">
      <c r="A1070" s="112"/>
      <c r="B1070" s="94"/>
    </row>
    <row r="1071" spans="1:2" ht="14.25" x14ac:dyDescent="0.2">
      <c r="A1071" s="112"/>
      <c r="B1071" s="94"/>
    </row>
    <row r="1072" spans="1:2" ht="14.25" x14ac:dyDescent="0.2">
      <c r="A1072" s="112"/>
      <c r="B1072" s="94"/>
    </row>
    <row r="1073" spans="1:2" ht="14.25" x14ac:dyDescent="0.2">
      <c r="A1073" s="112"/>
      <c r="B1073" s="94"/>
    </row>
    <row r="1074" spans="1:2" ht="14.25" x14ac:dyDescent="0.2">
      <c r="A1074" s="112"/>
      <c r="B1074" s="94"/>
    </row>
    <row r="1075" spans="1:2" ht="14.25" x14ac:dyDescent="0.2">
      <c r="A1075" s="112"/>
      <c r="B1075" s="94"/>
    </row>
    <row r="1076" spans="1:2" ht="14.25" x14ac:dyDescent="0.2">
      <c r="A1076" s="112"/>
      <c r="B1076" s="94"/>
    </row>
    <row r="1077" spans="1:2" ht="14.25" x14ac:dyDescent="0.2">
      <c r="A1077" s="112"/>
      <c r="B1077" s="94"/>
    </row>
    <row r="1078" spans="1:2" ht="14.25" x14ac:dyDescent="0.2">
      <c r="A1078" s="112"/>
      <c r="B1078" s="94"/>
    </row>
    <row r="1079" spans="1:2" ht="14.25" x14ac:dyDescent="0.2">
      <c r="A1079" s="112"/>
      <c r="B1079" s="94"/>
    </row>
    <row r="1080" spans="1:2" ht="14.25" x14ac:dyDescent="0.2">
      <c r="A1080" s="112"/>
      <c r="B1080" s="94"/>
    </row>
    <row r="1081" spans="1:2" ht="14.25" x14ac:dyDescent="0.2">
      <c r="A1081" s="112"/>
      <c r="B1081" s="94"/>
    </row>
    <row r="1082" spans="1:2" ht="14.25" x14ac:dyDescent="0.2">
      <c r="A1082" s="112"/>
      <c r="B1082" s="94"/>
    </row>
    <row r="1083" spans="1:2" ht="14.25" x14ac:dyDescent="0.2">
      <c r="A1083" s="112"/>
      <c r="B1083" s="94"/>
    </row>
    <row r="1084" spans="1:2" ht="14.25" x14ac:dyDescent="0.2">
      <c r="A1084" s="112"/>
      <c r="B1084" s="94"/>
    </row>
    <row r="1085" spans="1:2" ht="14.25" x14ac:dyDescent="0.2">
      <c r="A1085" s="112"/>
      <c r="B1085" s="94"/>
    </row>
    <row r="1086" spans="1:2" ht="14.25" x14ac:dyDescent="0.2">
      <c r="A1086" s="112"/>
      <c r="B1086" s="94"/>
    </row>
    <row r="1087" spans="1:2" ht="14.25" x14ac:dyDescent="0.2">
      <c r="A1087" s="112"/>
      <c r="B1087" s="94"/>
    </row>
    <row r="1088" spans="1:2" ht="14.25" x14ac:dyDescent="0.2">
      <c r="A1088" s="112"/>
      <c r="B1088" s="94"/>
    </row>
    <row r="1089" spans="1:2" ht="14.25" x14ac:dyDescent="0.2">
      <c r="A1089" s="112"/>
      <c r="B1089" s="94"/>
    </row>
    <row r="1090" spans="1:2" ht="14.25" x14ac:dyDescent="0.2">
      <c r="A1090" s="112"/>
      <c r="B1090" s="94"/>
    </row>
    <row r="1091" spans="1:2" ht="14.25" x14ac:dyDescent="0.2">
      <c r="A1091" s="112"/>
      <c r="B1091" s="94"/>
    </row>
    <row r="1092" spans="1:2" ht="14.25" x14ac:dyDescent="0.2">
      <c r="A1092" s="112"/>
      <c r="B1092" s="94"/>
    </row>
    <row r="1093" spans="1:2" ht="14.25" x14ac:dyDescent="0.2">
      <c r="A1093" s="112"/>
      <c r="B1093" s="94"/>
    </row>
    <row r="1094" spans="1:2" ht="14.25" x14ac:dyDescent="0.2">
      <c r="A1094" s="112"/>
      <c r="B1094" s="94"/>
    </row>
    <row r="1095" spans="1:2" ht="14.25" x14ac:dyDescent="0.2">
      <c r="A1095" s="112"/>
      <c r="B1095" s="94"/>
    </row>
    <row r="1096" spans="1:2" ht="14.25" x14ac:dyDescent="0.2">
      <c r="A1096" s="112"/>
      <c r="B1096" s="94"/>
    </row>
    <row r="1097" spans="1:2" ht="14.25" x14ac:dyDescent="0.2">
      <c r="A1097" s="112"/>
      <c r="B1097" s="94"/>
    </row>
    <row r="1098" spans="1:2" ht="14.25" x14ac:dyDescent="0.2">
      <c r="A1098" s="112"/>
      <c r="B1098" s="94"/>
    </row>
    <row r="1099" spans="1:2" ht="14.25" x14ac:dyDescent="0.2">
      <c r="A1099" s="112"/>
      <c r="B1099" s="94"/>
    </row>
    <row r="1100" spans="1:2" ht="14.25" x14ac:dyDescent="0.2">
      <c r="A1100" s="112"/>
      <c r="B1100" s="94"/>
    </row>
    <row r="1101" spans="1:2" ht="14.25" x14ac:dyDescent="0.2">
      <c r="A1101" s="112"/>
      <c r="B1101" s="94"/>
    </row>
    <row r="1102" spans="1:2" ht="14.25" x14ac:dyDescent="0.2">
      <c r="A1102" s="112"/>
      <c r="B1102" s="94"/>
    </row>
    <row r="1103" spans="1:2" ht="14.25" x14ac:dyDescent="0.2">
      <c r="A1103" s="112"/>
      <c r="B1103" s="94"/>
    </row>
    <row r="1104" spans="1:2" ht="14.25" x14ac:dyDescent="0.2">
      <c r="A1104" s="112"/>
      <c r="B1104" s="94"/>
    </row>
    <row r="1105" spans="1:2" ht="14.25" x14ac:dyDescent="0.2">
      <c r="A1105" s="112"/>
      <c r="B1105" s="94"/>
    </row>
    <row r="1106" spans="1:2" ht="14.25" x14ac:dyDescent="0.2">
      <c r="A1106" s="112"/>
      <c r="B1106" s="94"/>
    </row>
    <row r="1107" spans="1:2" ht="14.25" x14ac:dyDescent="0.2">
      <c r="A1107" s="112"/>
      <c r="B1107" s="94"/>
    </row>
    <row r="1108" spans="1:2" ht="14.25" x14ac:dyDescent="0.2">
      <c r="A1108" s="112"/>
      <c r="B1108" s="94"/>
    </row>
    <row r="1109" spans="1:2" ht="14.25" x14ac:dyDescent="0.2">
      <c r="A1109" s="112"/>
      <c r="B1109" s="94"/>
    </row>
    <row r="1110" spans="1:2" ht="14.25" x14ac:dyDescent="0.2">
      <c r="A1110" s="112"/>
      <c r="B1110" s="94"/>
    </row>
    <row r="1111" spans="1:2" ht="14.25" x14ac:dyDescent="0.2">
      <c r="A1111" s="112"/>
      <c r="B1111" s="94"/>
    </row>
    <row r="1112" spans="1:2" ht="14.25" x14ac:dyDescent="0.2">
      <c r="A1112" s="112"/>
      <c r="B1112" s="94"/>
    </row>
    <row r="1113" spans="1:2" ht="14.25" x14ac:dyDescent="0.2">
      <c r="A1113" s="112"/>
      <c r="B1113" s="94"/>
    </row>
    <row r="1114" spans="1:2" ht="14.25" x14ac:dyDescent="0.2">
      <c r="A1114" s="112"/>
      <c r="B1114" s="94"/>
    </row>
    <row r="1115" spans="1:2" ht="14.25" x14ac:dyDescent="0.2">
      <c r="A1115" s="112"/>
      <c r="B1115" s="94"/>
    </row>
    <row r="1116" spans="1:2" ht="14.25" x14ac:dyDescent="0.2">
      <c r="A1116" s="112"/>
      <c r="B1116" s="94"/>
    </row>
    <row r="1117" spans="1:2" ht="14.25" x14ac:dyDescent="0.2">
      <c r="A1117" s="112"/>
      <c r="B1117" s="94"/>
    </row>
    <row r="1118" spans="1:2" ht="14.25" x14ac:dyDescent="0.2">
      <c r="A1118" s="112"/>
      <c r="B1118" s="94"/>
    </row>
    <row r="1119" spans="1:2" ht="14.25" x14ac:dyDescent="0.2">
      <c r="A1119" s="112"/>
      <c r="B1119" s="94"/>
    </row>
    <row r="1120" spans="1:2" ht="14.25" x14ac:dyDescent="0.2">
      <c r="A1120" s="112"/>
      <c r="B1120" s="94"/>
    </row>
    <row r="1121" spans="1:2" ht="14.25" x14ac:dyDescent="0.2">
      <c r="A1121" s="112"/>
      <c r="B1121" s="94"/>
    </row>
    <row r="1122" spans="1:2" ht="14.25" x14ac:dyDescent="0.2">
      <c r="A1122" s="112"/>
      <c r="B1122" s="94"/>
    </row>
    <row r="1123" spans="1:2" ht="14.25" x14ac:dyDescent="0.2">
      <c r="A1123" s="112"/>
      <c r="B1123" s="94"/>
    </row>
    <row r="1124" spans="1:2" ht="14.25" x14ac:dyDescent="0.2">
      <c r="A1124" s="112"/>
      <c r="B1124" s="94"/>
    </row>
    <row r="1125" spans="1:2" ht="14.25" x14ac:dyDescent="0.2">
      <c r="A1125" s="112"/>
      <c r="B1125" s="94"/>
    </row>
    <row r="1126" spans="1:2" ht="14.25" x14ac:dyDescent="0.2">
      <c r="A1126" s="112"/>
      <c r="B1126" s="94"/>
    </row>
    <row r="1127" spans="1:2" ht="14.25" x14ac:dyDescent="0.2">
      <c r="A1127" s="112"/>
      <c r="B1127" s="94"/>
    </row>
    <row r="1128" spans="1:2" ht="14.25" x14ac:dyDescent="0.2">
      <c r="A1128" s="112"/>
      <c r="B1128" s="94"/>
    </row>
    <row r="1129" spans="1:2" ht="14.25" x14ac:dyDescent="0.2">
      <c r="A1129" s="112"/>
      <c r="B1129" s="94"/>
    </row>
    <row r="1130" spans="1:2" ht="14.25" x14ac:dyDescent="0.2">
      <c r="A1130" s="112"/>
      <c r="B1130" s="94"/>
    </row>
    <row r="1131" spans="1:2" ht="14.25" x14ac:dyDescent="0.2">
      <c r="A1131" s="112"/>
      <c r="B1131" s="94"/>
    </row>
    <row r="1132" spans="1:2" ht="14.25" x14ac:dyDescent="0.2">
      <c r="A1132" s="112"/>
      <c r="B1132" s="94"/>
    </row>
    <row r="1133" spans="1:2" ht="14.25" x14ac:dyDescent="0.2">
      <c r="A1133" s="112"/>
      <c r="B1133" s="94"/>
    </row>
    <row r="1134" spans="1:2" ht="14.25" x14ac:dyDescent="0.2">
      <c r="A1134" s="112"/>
      <c r="B1134" s="94"/>
    </row>
    <row r="1135" spans="1:2" ht="14.25" x14ac:dyDescent="0.2">
      <c r="A1135" s="112"/>
      <c r="B1135" s="94"/>
    </row>
    <row r="1136" spans="1:2" ht="14.25" x14ac:dyDescent="0.2">
      <c r="A1136" s="112"/>
      <c r="B1136" s="94"/>
    </row>
    <row r="1137" spans="1:2" ht="14.25" x14ac:dyDescent="0.2">
      <c r="A1137" s="112"/>
      <c r="B1137" s="94"/>
    </row>
    <row r="1138" spans="1:2" ht="14.25" x14ac:dyDescent="0.2">
      <c r="A1138" s="112"/>
      <c r="B1138" s="94"/>
    </row>
    <row r="1139" spans="1:2" ht="14.25" x14ac:dyDescent="0.2">
      <c r="A1139" s="112"/>
      <c r="B1139" s="94"/>
    </row>
    <row r="1140" spans="1:2" ht="14.25" x14ac:dyDescent="0.2">
      <c r="A1140" s="112"/>
      <c r="B1140" s="94"/>
    </row>
    <row r="1141" spans="1:2" ht="14.25" x14ac:dyDescent="0.2">
      <c r="A1141" s="112"/>
      <c r="B1141" s="94"/>
    </row>
    <row r="1142" spans="1:2" ht="14.25" x14ac:dyDescent="0.2">
      <c r="A1142" s="112"/>
      <c r="B1142" s="94"/>
    </row>
    <row r="1143" spans="1:2" ht="14.25" x14ac:dyDescent="0.2">
      <c r="A1143" s="112"/>
      <c r="B1143" s="94"/>
    </row>
    <row r="1144" spans="1:2" ht="14.25" x14ac:dyDescent="0.2">
      <c r="A1144" s="112"/>
      <c r="B1144" s="94"/>
    </row>
    <row r="1145" spans="1:2" ht="14.25" x14ac:dyDescent="0.2">
      <c r="A1145" s="112"/>
      <c r="B1145" s="94"/>
    </row>
    <row r="1146" spans="1:2" ht="14.25" x14ac:dyDescent="0.2">
      <c r="A1146" s="112"/>
      <c r="B1146" s="94"/>
    </row>
    <row r="1147" spans="1:2" ht="14.25" x14ac:dyDescent="0.2">
      <c r="A1147" s="112"/>
      <c r="B1147" s="94"/>
    </row>
    <row r="1148" spans="1:2" ht="14.25" x14ac:dyDescent="0.2">
      <c r="A1148" s="112"/>
      <c r="B1148" s="94"/>
    </row>
    <row r="1149" spans="1:2" ht="14.25" x14ac:dyDescent="0.2">
      <c r="A1149" s="112"/>
      <c r="B1149" s="94"/>
    </row>
    <row r="1150" spans="1:2" ht="14.25" x14ac:dyDescent="0.2">
      <c r="A1150" s="112"/>
      <c r="B1150" s="94"/>
    </row>
    <row r="1151" spans="1:2" ht="14.25" x14ac:dyDescent="0.2">
      <c r="A1151" s="112"/>
      <c r="B1151" s="94"/>
    </row>
    <row r="1152" spans="1:2" ht="14.25" x14ac:dyDescent="0.2">
      <c r="A1152" s="112"/>
      <c r="B1152" s="94"/>
    </row>
    <row r="1153" spans="1:2" ht="14.25" x14ac:dyDescent="0.2">
      <c r="A1153" s="112"/>
      <c r="B1153" s="94"/>
    </row>
    <row r="1154" spans="1:2" ht="14.25" x14ac:dyDescent="0.2">
      <c r="A1154" s="112"/>
      <c r="B1154" s="94"/>
    </row>
    <row r="1155" spans="1:2" ht="14.25" x14ac:dyDescent="0.2">
      <c r="A1155" s="112"/>
      <c r="B1155" s="94"/>
    </row>
    <row r="1156" spans="1:2" ht="14.25" x14ac:dyDescent="0.2">
      <c r="A1156" s="112"/>
      <c r="B1156" s="94"/>
    </row>
    <row r="1157" spans="1:2" ht="14.25" x14ac:dyDescent="0.2">
      <c r="A1157" s="112"/>
      <c r="B1157" s="94"/>
    </row>
    <row r="1158" spans="1:2" ht="14.25" x14ac:dyDescent="0.2">
      <c r="A1158" s="112"/>
      <c r="B1158" s="94"/>
    </row>
    <row r="1159" spans="1:2" ht="14.25" x14ac:dyDescent="0.2">
      <c r="A1159" s="112"/>
      <c r="B1159" s="94"/>
    </row>
    <row r="1160" spans="1:2" ht="14.25" x14ac:dyDescent="0.2">
      <c r="A1160" s="112"/>
      <c r="B1160" s="94"/>
    </row>
    <row r="1161" spans="1:2" ht="14.25" x14ac:dyDescent="0.2">
      <c r="A1161" s="112"/>
      <c r="B1161" s="94"/>
    </row>
    <row r="1162" spans="1:2" ht="14.25" x14ac:dyDescent="0.2">
      <c r="A1162" s="112"/>
      <c r="B1162" s="94"/>
    </row>
    <row r="1163" spans="1:2" ht="14.25" x14ac:dyDescent="0.2">
      <c r="A1163" s="112"/>
      <c r="B1163" s="94"/>
    </row>
    <row r="1164" spans="1:2" ht="14.25" x14ac:dyDescent="0.2">
      <c r="A1164" s="112"/>
      <c r="B1164" s="94"/>
    </row>
    <row r="1165" spans="1:2" ht="14.25" x14ac:dyDescent="0.2">
      <c r="A1165" s="112"/>
      <c r="B1165" s="94"/>
    </row>
    <row r="1166" spans="1:2" ht="14.25" x14ac:dyDescent="0.2">
      <c r="A1166" s="112"/>
      <c r="B1166" s="94"/>
    </row>
    <row r="1167" spans="1:2" ht="14.25" x14ac:dyDescent="0.2">
      <c r="A1167" s="112"/>
      <c r="B1167" s="94"/>
    </row>
    <row r="1168" spans="1:2" ht="14.25" x14ac:dyDescent="0.2">
      <c r="A1168" s="112"/>
      <c r="B1168" s="94"/>
    </row>
    <row r="1169" spans="1:2" ht="14.25" x14ac:dyDescent="0.2">
      <c r="A1169" s="112"/>
      <c r="B1169" s="94"/>
    </row>
    <row r="1170" spans="1:2" ht="14.25" x14ac:dyDescent="0.2">
      <c r="A1170" s="112"/>
      <c r="B1170" s="94"/>
    </row>
    <row r="1171" spans="1:2" ht="14.25" x14ac:dyDescent="0.2">
      <c r="A1171" s="112"/>
      <c r="B1171" s="94"/>
    </row>
    <row r="1172" spans="1:2" ht="14.25" x14ac:dyDescent="0.2">
      <c r="A1172" s="112"/>
      <c r="B1172" s="94"/>
    </row>
    <row r="1173" spans="1:2" ht="14.25" x14ac:dyDescent="0.2">
      <c r="A1173" s="112"/>
      <c r="B1173" s="94"/>
    </row>
    <row r="1174" spans="1:2" ht="14.25" x14ac:dyDescent="0.2">
      <c r="A1174" s="112"/>
      <c r="B1174" s="94"/>
    </row>
    <row r="1175" spans="1:2" ht="14.25" x14ac:dyDescent="0.2">
      <c r="A1175" s="112"/>
      <c r="B1175" s="94"/>
    </row>
    <row r="1176" spans="1:2" ht="14.25" x14ac:dyDescent="0.2">
      <c r="A1176" s="112"/>
      <c r="B1176" s="94"/>
    </row>
    <row r="1177" spans="1:2" ht="14.25" x14ac:dyDescent="0.2">
      <c r="A1177" s="112"/>
      <c r="B1177" s="94"/>
    </row>
    <row r="1178" spans="1:2" ht="14.25" x14ac:dyDescent="0.2">
      <c r="A1178" s="112"/>
      <c r="B1178" s="94"/>
    </row>
    <row r="1179" spans="1:2" ht="14.25" x14ac:dyDescent="0.2">
      <c r="A1179" s="112"/>
      <c r="B1179" s="94"/>
    </row>
    <row r="1180" spans="1:2" ht="14.25" x14ac:dyDescent="0.2">
      <c r="A1180" s="112"/>
      <c r="B1180" s="94"/>
    </row>
    <row r="1181" spans="1:2" ht="14.25" x14ac:dyDescent="0.2">
      <c r="A1181" s="112"/>
      <c r="B1181" s="94"/>
    </row>
    <row r="1182" spans="1:2" ht="14.25" x14ac:dyDescent="0.2">
      <c r="A1182" s="112"/>
      <c r="B1182" s="94"/>
    </row>
    <row r="1183" spans="1:2" ht="14.25" x14ac:dyDescent="0.2">
      <c r="A1183" s="112"/>
      <c r="B1183" s="94"/>
    </row>
    <row r="1184" spans="1:2" ht="14.25" x14ac:dyDescent="0.2">
      <c r="A1184" s="112"/>
      <c r="B1184" s="94"/>
    </row>
    <row r="1185" spans="1:2" ht="14.25" x14ac:dyDescent="0.2">
      <c r="A1185" s="112"/>
      <c r="B1185" s="94"/>
    </row>
    <row r="1186" spans="1:2" ht="14.25" x14ac:dyDescent="0.2">
      <c r="A1186" s="112"/>
      <c r="B1186" s="94"/>
    </row>
    <row r="1187" spans="1:2" ht="14.25" x14ac:dyDescent="0.2">
      <c r="A1187" s="112"/>
      <c r="B1187" s="94"/>
    </row>
    <row r="1188" spans="1:2" ht="14.25" x14ac:dyDescent="0.2">
      <c r="A1188" s="112"/>
      <c r="B1188" s="94"/>
    </row>
    <row r="1189" spans="1:2" ht="14.25" x14ac:dyDescent="0.2">
      <c r="A1189" s="112"/>
      <c r="B1189" s="94"/>
    </row>
    <row r="1190" spans="1:2" ht="14.25" x14ac:dyDescent="0.2">
      <c r="A1190" s="112"/>
      <c r="B1190" s="94"/>
    </row>
    <row r="1191" spans="1:2" ht="14.25" x14ac:dyDescent="0.2">
      <c r="A1191" s="112"/>
      <c r="B1191" s="94"/>
    </row>
    <row r="1192" spans="1:2" ht="14.25" x14ac:dyDescent="0.2">
      <c r="A1192" s="112"/>
      <c r="B1192" s="94"/>
    </row>
    <row r="1193" spans="1:2" ht="14.25" x14ac:dyDescent="0.2">
      <c r="A1193" s="112"/>
      <c r="B1193" s="94"/>
    </row>
    <row r="1194" spans="1:2" ht="14.25" x14ac:dyDescent="0.2">
      <c r="A1194" s="112"/>
      <c r="B1194" s="94"/>
    </row>
    <row r="1195" spans="1:2" ht="14.25" x14ac:dyDescent="0.2">
      <c r="A1195" s="112"/>
      <c r="B1195" s="94"/>
    </row>
    <row r="1196" spans="1:2" ht="14.25" x14ac:dyDescent="0.2">
      <c r="A1196" s="112"/>
      <c r="B1196" s="94"/>
    </row>
    <row r="1197" spans="1:2" ht="14.25" x14ac:dyDescent="0.2">
      <c r="A1197" s="112"/>
      <c r="B1197" s="94"/>
    </row>
    <row r="1198" spans="1:2" ht="14.25" x14ac:dyDescent="0.2">
      <c r="A1198" s="112"/>
      <c r="B1198" s="94"/>
    </row>
    <row r="1199" spans="1:2" ht="14.25" x14ac:dyDescent="0.2">
      <c r="A1199" s="112"/>
      <c r="B1199" s="94"/>
    </row>
    <row r="1200" spans="1:2" ht="14.25" x14ac:dyDescent="0.2">
      <c r="A1200" s="112"/>
      <c r="B1200" s="94"/>
    </row>
    <row r="1201" spans="1:2" ht="14.25" x14ac:dyDescent="0.2">
      <c r="A1201" s="112"/>
      <c r="B1201" s="94"/>
    </row>
    <row r="1202" spans="1:2" ht="14.25" x14ac:dyDescent="0.2">
      <c r="A1202" s="112"/>
      <c r="B1202" s="94"/>
    </row>
    <row r="1203" spans="1:2" ht="14.25" x14ac:dyDescent="0.2">
      <c r="A1203" s="112"/>
      <c r="B1203" s="94"/>
    </row>
    <row r="1204" spans="1:2" ht="14.25" x14ac:dyDescent="0.2">
      <c r="A1204" s="112"/>
      <c r="B1204" s="94"/>
    </row>
    <row r="1205" spans="1:2" ht="14.25" x14ac:dyDescent="0.2">
      <c r="A1205" s="112"/>
      <c r="B1205" s="94"/>
    </row>
    <row r="1206" spans="1:2" ht="14.25" x14ac:dyDescent="0.2">
      <c r="A1206" s="112"/>
      <c r="B1206" s="94"/>
    </row>
    <row r="1207" spans="1:2" ht="14.25" x14ac:dyDescent="0.2">
      <c r="A1207" s="112"/>
      <c r="B1207" s="94"/>
    </row>
    <row r="1208" spans="1:2" ht="14.25" x14ac:dyDescent="0.2">
      <c r="A1208" s="112"/>
      <c r="B1208" s="94"/>
    </row>
    <row r="1209" spans="1:2" ht="14.25" x14ac:dyDescent="0.2">
      <c r="A1209" s="112"/>
      <c r="B1209" s="94"/>
    </row>
    <row r="1210" spans="1:2" ht="14.25" x14ac:dyDescent="0.2">
      <c r="A1210" s="112"/>
      <c r="B1210" s="94"/>
    </row>
    <row r="1211" spans="1:2" ht="14.25" x14ac:dyDescent="0.2">
      <c r="A1211" s="112"/>
      <c r="B1211" s="94"/>
    </row>
    <row r="1212" spans="1:2" ht="14.25" x14ac:dyDescent="0.2">
      <c r="A1212" s="112"/>
      <c r="B1212" s="94"/>
    </row>
    <row r="1213" spans="1:2" ht="14.25" x14ac:dyDescent="0.2">
      <c r="A1213" s="112"/>
      <c r="B1213" s="94"/>
    </row>
    <row r="1214" spans="1:2" ht="14.25" x14ac:dyDescent="0.2">
      <c r="A1214" s="112"/>
      <c r="B1214" s="94"/>
    </row>
    <row r="1215" spans="1:2" ht="14.25" x14ac:dyDescent="0.2">
      <c r="A1215" s="112"/>
      <c r="B1215" s="94"/>
    </row>
    <row r="1216" spans="1:2" ht="14.25" x14ac:dyDescent="0.2">
      <c r="A1216" s="112"/>
      <c r="B1216" s="94"/>
    </row>
    <row r="1217" spans="1:2" ht="14.25" x14ac:dyDescent="0.2">
      <c r="A1217" s="112"/>
      <c r="B1217" s="94"/>
    </row>
    <row r="1218" spans="1:2" ht="14.25" x14ac:dyDescent="0.2">
      <c r="A1218" s="112"/>
      <c r="B1218" s="94"/>
    </row>
    <row r="1219" spans="1:2" ht="14.25" x14ac:dyDescent="0.2">
      <c r="A1219" s="112"/>
      <c r="B1219" s="94"/>
    </row>
    <row r="1220" spans="1:2" ht="14.25" x14ac:dyDescent="0.2">
      <c r="A1220" s="112"/>
      <c r="B1220" s="94"/>
    </row>
    <row r="1221" spans="1:2" ht="14.25" x14ac:dyDescent="0.2">
      <c r="A1221" s="112"/>
      <c r="B1221" s="94"/>
    </row>
    <row r="1222" spans="1:2" ht="14.25" x14ac:dyDescent="0.2">
      <c r="A1222" s="112"/>
      <c r="B1222" s="94"/>
    </row>
    <row r="1223" spans="1:2" ht="14.25" x14ac:dyDescent="0.2">
      <c r="A1223" s="112"/>
      <c r="B1223" s="94"/>
    </row>
    <row r="1224" spans="1:2" ht="14.25" x14ac:dyDescent="0.2">
      <c r="A1224" s="112"/>
      <c r="B1224" s="94"/>
    </row>
    <row r="1225" spans="1:2" ht="14.25" x14ac:dyDescent="0.2">
      <c r="A1225" s="112"/>
      <c r="B1225" s="94"/>
    </row>
    <row r="1226" spans="1:2" ht="14.25" x14ac:dyDescent="0.2">
      <c r="A1226" s="112"/>
      <c r="B1226" s="94"/>
    </row>
    <row r="1227" spans="1:2" ht="14.25" x14ac:dyDescent="0.2">
      <c r="A1227" s="112"/>
      <c r="B1227" s="94"/>
    </row>
    <row r="1228" spans="1:2" ht="14.25" x14ac:dyDescent="0.2">
      <c r="A1228" s="112"/>
      <c r="B1228" s="94"/>
    </row>
    <row r="1229" spans="1:2" ht="14.25" x14ac:dyDescent="0.2">
      <c r="A1229" s="112"/>
      <c r="B1229" s="94"/>
    </row>
    <row r="1230" spans="1:2" ht="14.25" x14ac:dyDescent="0.2">
      <c r="A1230" s="112"/>
      <c r="B1230" s="94"/>
    </row>
    <row r="1231" spans="1:2" ht="14.25" x14ac:dyDescent="0.2">
      <c r="A1231" s="112"/>
      <c r="B1231" s="94"/>
    </row>
    <row r="1232" spans="1:2" ht="14.25" x14ac:dyDescent="0.2">
      <c r="A1232" s="112"/>
      <c r="B1232" s="94"/>
    </row>
    <row r="1233" spans="1:2" ht="14.25" x14ac:dyDescent="0.2">
      <c r="A1233" s="112"/>
      <c r="B1233" s="94"/>
    </row>
    <row r="1234" spans="1:2" ht="14.25" x14ac:dyDescent="0.2">
      <c r="A1234" s="112"/>
      <c r="B1234" s="94"/>
    </row>
    <row r="1235" spans="1:2" ht="14.25" x14ac:dyDescent="0.2">
      <c r="A1235" s="112"/>
      <c r="B1235" s="94"/>
    </row>
    <row r="1236" spans="1:2" ht="14.25" x14ac:dyDescent="0.2">
      <c r="A1236" s="112"/>
      <c r="B1236" s="94"/>
    </row>
    <row r="1237" spans="1:2" ht="14.25" x14ac:dyDescent="0.2">
      <c r="A1237" s="112"/>
      <c r="B1237" s="94"/>
    </row>
    <row r="1238" spans="1:2" ht="14.25" x14ac:dyDescent="0.2">
      <c r="A1238" s="112"/>
      <c r="B1238" s="94"/>
    </row>
    <row r="1239" spans="1:2" ht="14.25" x14ac:dyDescent="0.2">
      <c r="A1239" s="112"/>
      <c r="B1239" s="94"/>
    </row>
    <row r="1240" spans="1:2" ht="14.25" x14ac:dyDescent="0.2">
      <c r="A1240" s="112"/>
      <c r="B1240" s="94"/>
    </row>
    <row r="1241" spans="1:2" ht="14.25" x14ac:dyDescent="0.2">
      <c r="A1241" s="112"/>
      <c r="B1241" s="94"/>
    </row>
    <row r="1242" spans="1:2" ht="14.25" x14ac:dyDescent="0.2">
      <c r="A1242" s="112"/>
      <c r="B1242" s="94"/>
    </row>
    <row r="1243" spans="1:2" ht="14.25" x14ac:dyDescent="0.2">
      <c r="A1243" s="112"/>
      <c r="B1243" s="94"/>
    </row>
    <row r="1244" spans="1:2" ht="14.25" x14ac:dyDescent="0.2">
      <c r="A1244" s="112"/>
      <c r="B1244" s="94"/>
    </row>
    <row r="1245" spans="1:2" ht="14.25" x14ac:dyDescent="0.2">
      <c r="A1245" s="112"/>
      <c r="B1245" s="94"/>
    </row>
    <row r="1246" spans="1:2" ht="14.25" x14ac:dyDescent="0.2">
      <c r="A1246" s="112"/>
      <c r="B1246" s="94"/>
    </row>
    <row r="1247" spans="1:2" ht="14.25" x14ac:dyDescent="0.2">
      <c r="A1247" s="112"/>
      <c r="B1247" s="94"/>
    </row>
    <row r="1248" spans="1:2" ht="14.25" x14ac:dyDescent="0.2">
      <c r="A1248" s="112"/>
      <c r="B1248" s="94"/>
    </row>
    <row r="1249" spans="1:2" ht="14.25" x14ac:dyDescent="0.2">
      <c r="A1249" s="112"/>
      <c r="B1249" s="94"/>
    </row>
    <row r="1250" spans="1:2" ht="14.25" x14ac:dyDescent="0.2">
      <c r="A1250" s="112"/>
      <c r="B1250" s="94"/>
    </row>
    <row r="1251" spans="1:2" ht="14.25" x14ac:dyDescent="0.2">
      <c r="A1251" s="112"/>
      <c r="B1251" s="94"/>
    </row>
    <row r="1252" spans="1:2" ht="14.25" x14ac:dyDescent="0.2">
      <c r="A1252" s="112"/>
      <c r="B1252" s="94"/>
    </row>
    <row r="1253" spans="1:2" ht="14.25" x14ac:dyDescent="0.2">
      <c r="A1253" s="112"/>
      <c r="B1253" s="94"/>
    </row>
    <row r="1254" spans="1:2" ht="14.25" x14ac:dyDescent="0.2">
      <c r="A1254" s="112"/>
      <c r="B1254" s="94"/>
    </row>
    <row r="1255" spans="1:2" ht="14.25" x14ac:dyDescent="0.2">
      <c r="A1255" s="112"/>
      <c r="B1255" s="94"/>
    </row>
    <row r="1256" spans="1:2" ht="14.25" x14ac:dyDescent="0.2">
      <c r="A1256" s="112"/>
      <c r="B1256" s="94"/>
    </row>
    <row r="1257" spans="1:2" ht="14.25" x14ac:dyDescent="0.2">
      <c r="A1257" s="112"/>
      <c r="B1257" s="94"/>
    </row>
    <row r="1258" spans="1:2" ht="14.25" x14ac:dyDescent="0.2">
      <c r="A1258" s="112"/>
      <c r="B1258" s="94"/>
    </row>
    <row r="1259" spans="1:2" ht="14.25" x14ac:dyDescent="0.2">
      <c r="A1259" s="112"/>
      <c r="B1259" s="94"/>
    </row>
    <row r="1260" spans="1:2" ht="14.25" x14ac:dyDescent="0.2">
      <c r="A1260" s="112"/>
      <c r="B1260" s="94"/>
    </row>
    <row r="1261" spans="1:2" ht="14.25" x14ac:dyDescent="0.2">
      <c r="A1261" s="112"/>
      <c r="B1261" s="94"/>
    </row>
    <row r="1262" spans="1:2" ht="14.25" x14ac:dyDescent="0.2">
      <c r="A1262" s="112"/>
      <c r="B1262" s="94"/>
    </row>
    <row r="1263" spans="1:2" ht="14.25" x14ac:dyDescent="0.2">
      <c r="A1263" s="112"/>
      <c r="B1263" s="94"/>
    </row>
    <row r="1264" spans="1:2" ht="14.25" x14ac:dyDescent="0.2">
      <c r="A1264" s="112"/>
      <c r="B1264" s="94"/>
    </row>
    <row r="1265" spans="1:2" ht="14.25" x14ac:dyDescent="0.2">
      <c r="A1265" s="112"/>
      <c r="B1265" s="94"/>
    </row>
    <row r="1266" spans="1:2" ht="14.25" x14ac:dyDescent="0.2">
      <c r="A1266" s="112"/>
      <c r="B1266" s="94"/>
    </row>
    <row r="1267" spans="1:2" ht="14.25" x14ac:dyDescent="0.2">
      <c r="A1267" s="112"/>
      <c r="B1267" s="94"/>
    </row>
    <row r="1268" spans="1:2" ht="14.25" x14ac:dyDescent="0.2">
      <c r="A1268" s="112"/>
      <c r="B1268" s="94"/>
    </row>
    <row r="1269" spans="1:2" ht="14.25" x14ac:dyDescent="0.2">
      <c r="A1269" s="112"/>
      <c r="B1269" s="94"/>
    </row>
    <row r="1270" spans="1:2" ht="14.25" x14ac:dyDescent="0.2">
      <c r="A1270" s="112"/>
      <c r="B1270" s="94"/>
    </row>
    <row r="1271" spans="1:2" ht="14.25" x14ac:dyDescent="0.2">
      <c r="A1271" s="112"/>
      <c r="B1271" s="94"/>
    </row>
    <row r="1272" spans="1:2" ht="14.25" x14ac:dyDescent="0.2">
      <c r="A1272" s="112"/>
      <c r="B1272" s="94"/>
    </row>
    <row r="1273" spans="1:2" ht="14.25" x14ac:dyDescent="0.2">
      <c r="A1273" s="112"/>
      <c r="B1273" s="94"/>
    </row>
    <row r="1274" spans="1:2" ht="14.25" x14ac:dyDescent="0.2">
      <c r="A1274" s="112"/>
      <c r="B1274" s="94"/>
    </row>
    <row r="1275" spans="1:2" ht="14.25" x14ac:dyDescent="0.2">
      <c r="A1275" s="112"/>
      <c r="B1275" s="94"/>
    </row>
    <row r="1276" spans="1:2" ht="14.25" x14ac:dyDescent="0.2">
      <c r="A1276" s="112"/>
      <c r="B1276" s="94"/>
    </row>
    <row r="1277" spans="1:2" ht="14.25" x14ac:dyDescent="0.2">
      <c r="A1277" s="112"/>
      <c r="B1277" s="94"/>
    </row>
    <row r="1278" spans="1:2" ht="14.25" x14ac:dyDescent="0.2">
      <c r="A1278" s="112"/>
      <c r="B1278" s="94"/>
    </row>
    <row r="1279" spans="1:2" ht="14.25" x14ac:dyDescent="0.2">
      <c r="A1279" s="112"/>
      <c r="B1279" s="94"/>
    </row>
    <row r="1280" spans="1:2" ht="14.25" x14ac:dyDescent="0.2">
      <c r="A1280" s="112"/>
      <c r="B1280" s="94"/>
    </row>
    <row r="1281" spans="1:2" ht="14.25" x14ac:dyDescent="0.2">
      <c r="A1281" s="112"/>
      <c r="B1281" s="94"/>
    </row>
    <row r="1282" spans="1:2" ht="14.25" x14ac:dyDescent="0.2">
      <c r="A1282" s="112"/>
      <c r="B1282" s="94"/>
    </row>
    <row r="1283" spans="1:2" ht="14.25" x14ac:dyDescent="0.2">
      <c r="A1283" s="112"/>
      <c r="B1283" s="94"/>
    </row>
    <row r="1284" spans="1:2" ht="14.25" x14ac:dyDescent="0.2">
      <c r="A1284" s="112"/>
      <c r="B1284" s="94"/>
    </row>
    <row r="1285" spans="1:2" ht="14.25" x14ac:dyDescent="0.2">
      <c r="A1285" s="112"/>
      <c r="B1285" s="94"/>
    </row>
    <row r="1286" spans="1:2" ht="14.25" x14ac:dyDescent="0.2">
      <c r="A1286" s="112"/>
      <c r="B1286" s="94"/>
    </row>
    <row r="1287" spans="1:2" ht="14.25" x14ac:dyDescent="0.2">
      <c r="A1287" s="112"/>
      <c r="B1287" s="94"/>
    </row>
    <row r="1288" spans="1:2" ht="14.25" x14ac:dyDescent="0.2">
      <c r="A1288" s="112"/>
      <c r="B1288" s="94"/>
    </row>
    <row r="1289" spans="1:2" ht="14.25" x14ac:dyDescent="0.2">
      <c r="A1289" s="112"/>
      <c r="B1289" s="94"/>
    </row>
    <row r="1290" spans="1:2" ht="14.25" x14ac:dyDescent="0.2">
      <c r="A1290" s="112"/>
      <c r="B1290" s="94"/>
    </row>
    <row r="1291" spans="1:2" ht="14.25" x14ac:dyDescent="0.2">
      <c r="A1291" s="112"/>
      <c r="B1291" s="94"/>
    </row>
    <row r="1292" spans="1:2" ht="14.25" x14ac:dyDescent="0.2">
      <c r="A1292" s="112"/>
      <c r="B1292" s="94"/>
    </row>
    <row r="1293" spans="1:2" ht="14.25" x14ac:dyDescent="0.2">
      <c r="A1293" s="112"/>
      <c r="B1293" s="94"/>
    </row>
    <row r="1294" spans="1:2" ht="14.25" x14ac:dyDescent="0.2">
      <c r="A1294" s="112"/>
      <c r="B1294" s="94"/>
    </row>
    <row r="1295" spans="1:2" ht="14.25" x14ac:dyDescent="0.2">
      <c r="A1295" s="112"/>
      <c r="B1295" s="94"/>
    </row>
    <row r="1296" spans="1:2" ht="14.25" x14ac:dyDescent="0.2">
      <c r="A1296" s="112"/>
      <c r="B1296" s="94"/>
    </row>
    <row r="1297" spans="1:2" ht="14.25" x14ac:dyDescent="0.2">
      <c r="A1297" s="112"/>
      <c r="B1297" s="94"/>
    </row>
    <row r="1298" spans="1:2" ht="14.25" x14ac:dyDescent="0.2">
      <c r="A1298" s="112"/>
      <c r="B1298" s="94"/>
    </row>
    <row r="1299" spans="1:2" ht="14.25" x14ac:dyDescent="0.2">
      <c r="A1299" s="112"/>
      <c r="B1299" s="94"/>
    </row>
    <row r="1300" spans="1:2" ht="14.25" x14ac:dyDescent="0.2">
      <c r="A1300" s="112"/>
      <c r="B1300" s="94"/>
    </row>
    <row r="1301" spans="1:2" ht="14.25" x14ac:dyDescent="0.2">
      <c r="A1301" s="112"/>
      <c r="B1301" s="94"/>
    </row>
    <row r="1302" spans="1:2" ht="14.25" x14ac:dyDescent="0.2">
      <c r="A1302" s="112"/>
      <c r="B1302" s="94"/>
    </row>
    <row r="1303" spans="1:2" ht="14.25" x14ac:dyDescent="0.2">
      <c r="A1303" s="112"/>
      <c r="B1303" s="94"/>
    </row>
    <row r="1304" spans="1:2" ht="14.25" x14ac:dyDescent="0.2">
      <c r="A1304" s="112"/>
      <c r="B1304" s="94"/>
    </row>
    <row r="1305" spans="1:2" ht="14.25" x14ac:dyDescent="0.2">
      <c r="A1305" s="112"/>
      <c r="B1305" s="94"/>
    </row>
    <row r="1306" spans="1:2" ht="14.25" x14ac:dyDescent="0.2">
      <c r="A1306" s="112"/>
      <c r="B1306" s="94"/>
    </row>
    <row r="1307" spans="1:2" ht="14.25" x14ac:dyDescent="0.2">
      <c r="A1307" s="112"/>
      <c r="B1307" s="94"/>
    </row>
    <row r="1308" spans="1:2" ht="14.25" x14ac:dyDescent="0.2">
      <c r="A1308" s="112"/>
      <c r="B1308" s="94"/>
    </row>
    <row r="1309" spans="1:2" ht="14.25" x14ac:dyDescent="0.2">
      <c r="A1309" s="112"/>
      <c r="B1309" s="94"/>
    </row>
    <row r="1310" spans="1:2" ht="14.25" x14ac:dyDescent="0.2">
      <c r="A1310" s="112"/>
      <c r="B1310" s="94"/>
    </row>
    <row r="1311" spans="1:2" ht="14.25" x14ac:dyDescent="0.2">
      <c r="A1311" s="112"/>
      <c r="B1311" s="94"/>
    </row>
    <row r="1312" spans="1:2" ht="14.25" x14ac:dyDescent="0.2">
      <c r="A1312" s="112"/>
      <c r="B1312" s="94"/>
    </row>
    <row r="1313" spans="1:2" ht="14.25" x14ac:dyDescent="0.2">
      <c r="A1313" s="112"/>
      <c r="B1313" s="94"/>
    </row>
    <row r="1314" spans="1:2" ht="14.25" x14ac:dyDescent="0.2">
      <c r="A1314" s="112"/>
      <c r="B1314" s="94"/>
    </row>
    <row r="1315" spans="1:2" ht="14.25" x14ac:dyDescent="0.2">
      <c r="A1315" s="112"/>
      <c r="B1315" s="94"/>
    </row>
    <row r="1316" spans="1:2" ht="14.25" x14ac:dyDescent="0.2">
      <c r="A1316" s="112"/>
      <c r="B1316" s="94"/>
    </row>
    <row r="1317" spans="1:2" ht="14.25" x14ac:dyDescent="0.2">
      <c r="A1317" s="112"/>
      <c r="B1317" s="94"/>
    </row>
    <row r="1318" spans="1:2" ht="14.25" x14ac:dyDescent="0.2">
      <c r="A1318" s="112"/>
      <c r="B1318" s="94"/>
    </row>
    <row r="1319" spans="1:2" ht="14.25" x14ac:dyDescent="0.2">
      <c r="A1319" s="112"/>
      <c r="B1319" s="94"/>
    </row>
    <row r="1320" spans="1:2" ht="14.25" x14ac:dyDescent="0.2">
      <c r="A1320" s="112"/>
      <c r="B1320" s="94"/>
    </row>
    <row r="1321" spans="1:2" ht="14.25" x14ac:dyDescent="0.2">
      <c r="A1321" s="112"/>
      <c r="B1321" s="94"/>
    </row>
    <row r="1322" spans="1:2" ht="14.25" x14ac:dyDescent="0.2">
      <c r="A1322" s="112"/>
      <c r="B1322" s="94"/>
    </row>
    <row r="1323" spans="1:2" ht="14.25" x14ac:dyDescent="0.2">
      <c r="A1323" s="112"/>
      <c r="B1323" s="94"/>
    </row>
    <row r="1324" spans="1:2" ht="14.25" x14ac:dyDescent="0.2">
      <c r="A1324" s="112"/>
      <c r="B1324" s="94"/>
    </row>
    <row r="1325" spans="1:2" ht="14.25" x14ac:dyDescent="0.2">
      <c r="A1325" s="112"/>
      <c r="B1325" s="94"/>
    </row>
    <row r="1326" spans="1:2" ht="14.25" x14ac:dyDescent="0.2">
      <c r="A1326" s="112"/>
      <c r="B1326" s="94"/>
    </row>
    <row r="1327" spans="1:2" ht="14.25" x14ac:dyDescent="0.2">
      <c r="A1327" s="112"/>
      <c r="B1327" s="94"/>
    </row>
    <row r="1328" spans="1:2" ht="14.25" x14ac:dyDescent="0.2">
      <c r="A1328" s="112"/>
      <c r="B1328" s="94"/>
    </row>
    <row r="1329" spans="1:2" ht="14.25" x14ac:dyDescent="0.2">
      <c r="A1329" s="112"/>
      <c r="B1329" s="94"/>
    </row>
    <row r="1330" spans="1:2" ht="14.25" x14ac:dyDescent="0.2">
      <c r="A1330" s="112"/>
      <c r="B1330" s="94"/>
    </row>
    <row r="1331" spans="1:2" ht="14.25" x14ac:dyDescent="0.2">
      <c r="A1331" s="112"/>
      <c r="B1331" s="94"/>
    </row>
    <row r="1332" spans="1:2" ht="14.25" x14ac:dyDescent="0.2">
      <c r="A1332" s="112"/>
      <c r="B1332" s="94"/>
    </row>
    <row r="1333" spans="1:2" ht="14.25" x14ac:dyDescent="0.2">
      <c r="A1333" s="112"/>
      <c r="B1333" s="94"/>
    </row>
    <row r="1334" spans="1:2" ht="14.25" x14ac:dyDescent="0.2">
      <c r="A1334" s="112"/>
      <c r="B1334" s="94"/>
    </row>
    <row r="1335" spans="1:2" ht="14.25" x14ac:dyDescent="0.2">
      <c r="A1335" s="112"/>
      <c r="B1335" s="94"/>
    </row>
    <row r="1336" spans="1:2" ht="14.25" x14ac:dyDescent="0.2">
      <c r="A1336" s="112"/>
      <c r="B1336" s="94"/>
    </row>
    <row r="1337" spans="1:2" ht="14.25" x14ac:dyDescent="0.2">
      <c r="A1337" s="112"/>
      <c r="B1337" s="94"/>
    </row>
    <row r="1338" spans="1:2" ht="14.25" x14ac:dyDescent="0.2">
      <c r="A1338" s="112"/>
      <c r="B1338" s="94"/>
    </row>
    <row r="1339" spans="1:2" ht="14.25" x14ac:dyDescent="0.2">
      <c r="A1339" s="112"/>
      <c r="B1339" s="94"/>
    </row>
    <row r="1340" spans="1:2" ht="14.25" x14ac:dyDescent="0.2">
      <c r="A1340" s="112"/>
      <c r="B1340" s="94"/>
    </row>
    <row r="1341" spans="1:2" ht="14.25" x14ac:dyDescent="0.2">
      <c r="A1341" s="112"/>
      <c r="B1341" s="94"/>
    </row>
    <row r="1342" spans="1:2" ht="14.25" x14ac:dyDescent="0.2">
      <c r="A1342" s="112"/>
      <c r="B1342" s="94"/>
    </row>
    <row r="1343" spans="1:2" ht="14.25" x14ac:dyDescent="0.2">
      <c r="A1343" s="112"/>
      <c r="B1343" s="94"/>
    </row>
    <row r="1344" spans="1:2" ht="14.25" x14ac:dyDescent="0.2">
      <c r="A1344" s="112"/>
      <c r="B1344" s="94"/>
    </row>
    <row r="1345" spans="1:2" ht="14.25" x14ac:dyDescent="0.2">
      <c r="A1345" s="112"/>
      <c r="B1345" s="94"/>
    </row>
    <row r="1346" spans="1:2" ht="14.25" x14ac:dyDescent="0.2">
      <c r="A1346" s="112"/>
      <c r="B1346" s="94"/>
    </row>
    <row r="1347" spans="1:2" ht="14.25" x14ac:dyDescent="0.2">
      <c r="A1347" s="112"/>
      <c r="B1347" s="94"/>
    </row>
    <row r="1348" spans="1:2" ht="14.25" x14ac:dyDescent="0.2">
      <c r="A1348" s="112"/>
      <c r="B1348" s="94"/>
    </row>
    <row r="1349" spans="1:2" ht="14.25" x14ac:dyDescent="0.2">
      <c r="A1349" s="112"/>
      <c r="B1349" s="94"/>
    </row>
    <row r="1350" spans="1:2" ht="14.25" x14ac:dyDescent="0.2">
      <c r="A1350" s="112"/>
      <c r="B1350" s="94"/>
    </row>
    <row r="1351" spans="1:2" ht="14.25" x14ac:dyDescent="0.2">
      <c r="A1351" s="112"/>
      <c r="B1351" s="94"/>
    </row>
    <row r="1352" spans="1:2" ht="14.25" x14ac:dyDescent="0.2">
      <c r="A1352" s="112"/>
      <c r="B1352" s="94"/>
    </row>
    <row r="1353" spans="1:2" ht="14.25" x14ac:dyDescent="0.2">
      <c r="A1353" s="112"/>
      <c r="B1353" s="94"/>
    </row>
    <row r="1354" spans="1:2" ht="14.25" x14ac:dyDescent="0.2">
      <c r="A1354" s="112"/>
      <c r="B1354" s="94"/>
    </row>
    <row r="1355" spans="1:2" ht="14.25" x14ac:dyDescent="0.2">
      <c r="A1355" s="112"/>
      <c r="B1355" s="94"/>
    </row>
    <row r="1356" spans="1:2" ht="14.25" x14ac:dyDescent="0.2">
      <c r="A1356" s="112"/>
      <c r="B1356" s="94"/>
    </row>
    <row r="1357" spans="1:2" ht="14.25" x14ac:dyDescent="0.2">
      <c r="A1357" s="112"/>
      <c r="B1357" s="94"/>
    </row>
    <row r="1358" spans="1:2" ht="14.25" x14ac:dyDescent="0.2">
      <c r="A1358" s="112"/>
      <c r="B1358" s="94"/>
    </row>
    <row r="1359" spans="1:2" ht="14.25" x14ac:dyDescent="0.2">
      <c r="A1359" s="112"/>
      <c r="B1359" s="94"/>
    </row>
    <row r="1360" spans="1:2" ht="14.25" x14ac:dyDescent="0.2">
      <c r="A1360" s="112"/>
      <c r="B1360" s="94"/>
    </row>
    <row r="1361" spans="1:2" ht="14.25" x14ac:dyDescent="0.2">
      <c r="A1361" s="112"/>
      <c r="B1361" s="94"/>
    </row>
    <row r="1362" spans="1:2" ht="14.25" x14ac:dyDescent="0.2">
      <c r="A1362" s="112"/>
      <c r="B1362" s="94"/>
    </row>
    <row r="1363" spans="1:2" ht="14.25" x14ac:dyDescent="0.2">
      <c r="A1363" s="112"/>
      <c r="B1363" s="94"/>
    </row>
    <row r="1364" spans="1:2" ht="14.25" x14ac:dyDescent="0.2">
      <c r="A1364" s="112"/>
      <c r="B1364" s="94"/>
    </row>
    <row r="1365" spans="1:2" ht="14.25" x14ac:dyDescent="0.2">
      <c r="A1365" s="112"/>
      <c r="B1365" s="94"/>
    </row>
    <row r="1366" spans="1:2" ht="14.25" x14ac:dyDescent="0.2">
      <c r="A1366" s="112"/>
      <c r="B1366" s="94"/>
    </row>
    <row r="1367" spans="1:2" ht="14.25" x14ac:dyDescent="0.2">
      <c r="A1367" s="112"/>
      <c r="B1367" s="94"/>
    </row>
    <row r="1368" spans="1:2" ht="14.25" x14ac:dyDescent="0.2">
      <c r="A1368" s="112"/>
      <c r="B1368" s="94"/>
    </row>
    <row r="1369" spans="1:2" ht="14.25" x14ac:dyDescent="0.2">
      <c r="A1369" s="112"/>
      <c r="B1369" s="94"/>
    </row>
    <row r="1370" spans="1:2" ht="14.25" x14ac:dyDescent="0.2">
      <c r="A1370" s="112"/>
      <c r="B1370" s="94"/>
    </row>
    <row r="1371" spans="1:2" ht="14.25" x14ac:dyDescent="0.2">
      <c r="A1371" s="112"/>
      <c r="B1371" s="94"/>
    </row>
    <row r="1372" spans="1:2" ht="14.25" x14ac:dyDescent="0.2">
      <c r="A1372" s="112"/>
      <c r="B1372" s="94"/>
    </row>
    <row r="1373" spans="1:2" ht="14.25" x14ac:dyDescent="0.2">
      <c r="A1373" s="112"/>
      <c r="B1373" s="94"/>
    </row>
    <row r="1374" spans="1:2" ht="14.25" x14ac:dyDescent="0.2">
      <c r="A1374" s="112"/>
      <c r="B1374" s="94"/>
    </row>
    <row r="1375" spans="1:2" ht="14.25" x14ac:dyDescent="0.2">
      <c r="A1375" s="112"/>
      <c r="B1375" s="94"/>
    </row>
    <row r="1376" spans="1:2" ht="14.25" x14ac:dyDescent="0.2">
      <c r="A1376" s="112"/>
      <c r="B1376" s="94"/>
    </row>
    <row r="1377" spans="1:2" ht="14.25" x14ac:dyDescent="0.2">
      <c r="A1377" s="112"/>
      <c r="B1377" s="94"/>
    </row>
    <row r="1378" spans="1:2" ht="14.25" x14ac:dyDescent="0.2">
      <c r="A1378" s="112"/>
      <c r="B1378" s="94"/>
    </row>
    <row r="1379" spans="1:2" ht="14.25" x14ac:dyDescent="0.2">
      <c r="A1379" s="112"/>
      <c r="B1379" s="94"/>
    </row>
    <row r="1380" spans="1:2" ht="14.25" x14ac:dyDescent="0.2">
      <c r="A1380" s="112"/>
      <c r="B1380" s="94"/>
    </row>
    <row r="1381" spans="1:2" ht="14.25" x14ac:dyDescent="0.2">
      <c r="A1381" s="112"/>
      <c r="B1381" s="94"/>
    </row>
    <row r="1382" spans="1:2" ht="14.25" x14ac:dyDescent="0.2">
      <c r="A1382" s="112"/>
      <c r="B1382" s="94"/>
    </row>
    <row r="1383" spans="1:2" ht="14.25" x14ac:dyDescent="0.2">
      <c r="A1383" s="112"/>
      <c r="B1383" s="94"/>
    </row>
    <row r="1384" spans="1:2" ht="14.25" x14ac:dyDescent="0.2">
      <c r="A1384" s="112"/>
      <c r="B1384" s="94"/>
    </row>
    <row r="1385" spans="1:2" ht="14.25" x14ac:dyDescent="0.2">
      <c r="A1385" s="112"/>
      <c r="B1385" s="94"/>
    </row>
    <row r="1386" spans="1:2" ht="14.25" x14ac:dyDescent="0.2">
      <c r="A1386" s="112"/>
      <c r="B1386" s="94"/>
    </row>
    <row r="1387" spans="1:2" ht="14.25" x14ac:dyDescent="0.2">
      <c r="A1387" s="112"/>
      <c r="B1387" s="94"/>
    </row>
    <row r="1388" spans="1:2" ht="14.25" x14ac:dyDescent="0.2">
      <c r="A1388" s="112"/>
      <c r="B1388" s="94"/>
    </row>
    <row r="1389" spans="1:2" ht="14.25" x14ac:dyDescent="0.2">
      <c r="A1389" s="112"/>
      <c r="B1389" s="94"/>
    </row>
    <row r="1390" spans="1:2" ht="14.25" x14ac:dyDescent="0.2">
      <c r="A1390" s="112"/>
      <c r="B1390" s="94"/>
    </row>
    <row r="1391" spans="1:2" ht="14.25" x14ac:dyDescent="0.2">
      <c r="A1391" s="112"/>
      <c r="B1391" s="94"/>
    </row>
    <row r="1392" spans="1:2" ht="14.25" x14ac:dyDescent="0.2">
      <c r="A1392" s="112"/>
      <c r="B1392" s="94"/>
    </row>
    <row r="1393" spans="1:2" ht="14.25" x14ac:dyDescent="0.2">
      <c r="A1393" s="112"/>
      <c r="B1393" s="94"/>
    </row>
    <row r="1394" spans="1:2" ht="14.25" x14ac:dyDescent="0.2">
      <c r="A1394" s="112"/>
      <c r="B1394" s="94"/>
    </row>
    <row r="1395" spans="1:2" ht="14.25" x14ac:dyDescent="0.2">
      <c r="A1395" s="112"/>
      <c r="B1395" s="94"/>
    </row>
    <row r="1396" spans="1:2" ht="14.25" x14ac:dyDescent="0.2">
      <c r="A1396" s="112"/>
      <c r="B1396" s="94"/>
    </row>
    <row r="1397" spans="1:2" ht="14.25" x14ac:dyDescent="0.2">
      <c r="A1397" s="112"/>
      <c r="B1397" s="94"/>
    </row>
    <row r="1398" spans="1:2" ht="14.25" x14ac:dyDescent="0.2">
      <c r="A1398" s="112"/>
      <c r="B1398" s="94"/>
    </row>
    <row r="1399" spans="1:2" ht="14.25" x14ac:dyDescent="0.2">
      <c r="A1399" s="112"/>
      <c r="B1399" s="94"/>
    </row>
    <row r="1400" spans="1:2" ht="14.25" x14ac:dyDescent="0.2">
      <c r="A1400" s="112"/>
      <c r="B1400" s="94"/>
    </row>
    <row r="1401" spans="1:2" ht="14.25" x14ac:dyDescent="0.2">
      <c r="A1401" s="112"/>
      <c r="B1401" s="94"/>
    </row>
    <row r="1402" spans="1:2" ht="14.25" x14ac:dyDescent="0.2">
      <c r="A1402" s="112"/>
      <c r="B1402" s="94"/>
    </row>
    <row r="1403" spans="1:2" ht="14.25" x14ac:dyDescent="0.2">
      <c r="A1403" s="112"/>
      <c r="B1403" s="94"/>
    </row>
    <row r="1404" spans="1:2" ht="14.25" x14ac:dyDescent="0.2">
      <c r="A1404" s="112"/>
      <c r="B1404" s="94"/>
    </row>
    <row r="1405" spans="1:2" ht="14.25" x14ac:dyDescent="0.2">
      <c r="A1405" s="112"/>
      <c r="B1405" s="94"/>
    </row>
    <row r="1406" spans="1:2" ht="14.25" x14ac:dyDescent="0.2">
      <c r="A1406" s="112"/>
      <c r="B1406" s="94"/>
    </row>
    <row r="1407" spans="1:2" ht="14.25" x14ac:dyDescent="0.2">
      <c r="A1407" s="112"/>
      <c r="B1407" s="94"/>
    </row>
    <row r="1408" spans="1:2" ht="14.25" x14ac:dyDescent="0.2">
      <c r="A1408" s="112"/>
      <c r="B1408" s="94"/>
    </row>
    <row r="1409" spans="1:2" ht="14.25" x14ac:dyDescent="0.2">
      <c r="A1409" s="112"/>
      <c r="B1409" s="94"/>
    </row>
    <row r="1410" spans="1:2" ht="14.25" x14ac:dyDescent="0.2">
      <c r="A1410" s="112"/>
      <c r="B1410" s="94"/>
    </row>
    <row r="1411" spans="1:2" ht="14.25" x14ac:dyDescent="0.2">
      <c r="A1411" s="112"/>
      <c r="B1411" s="94"/>
    </row>
    <row r="1412" spans="1:2" ht="14.25" x14ac:dyDescent="0.2">
      <c r="A1412" s="112"/>
      <c r="B1412" s="94"/>
    </row>
    <row r="1413" spans="1:2" ht="14.25" x14ac:dyDescent="0.2">
      <c r="A1413" s="112"/>
      <c r="B1413" s="94"/>
    </row>
    <row r="1414" spans="1:2" ht="14.25" x14ac:dyDescent="0.2">
      <c r="A1414" s="112"/>
      <c r="B1414" s="94"/>
    </row>
    <row r="1415" spans="1:2" ht="14.25" x14ac:dyDescent="0.2">
      <c r="A1415" s="112"/>
      <c r="B1415" s="94"/>
    </row>
    <row r="1416" spans="1:2" ht="14.25" x14ac:dyDescent="0.2">
      <c r="A1416" s="112"/>
      <c r="B1416" s="94"/>
    </row>
    <row r="1417" spans="1:2" ht="14.25" x14ac:dyDescent="0.2">
      <c r="A1417" s="112"/>
      <c r="B1417" s="94"/>
    </row>
    <row r="1418" spans="1:2" ht="14.25" x14ac:dyDescent="0.2">
      <c r="A1418" s="112"/>
      <c r="B1418" s="94"/>
    </row>
    <row r="1419" spans="1:2" ht="14.25" x14ac:dyDescent="0.2">
      <c r="A1419" s="112"/>
      <c r="B1419" s="94"/>
    </row>
    <row r="1420" spans="1:2" ht="14.25" x14ac:dyDescent="0.2">
      <c r="A1420" s="112"/>
      <c r="B1420" s="94"/>
    </row>
    <row r="1421" spans="1:2" ht="14.25" x14ac:dyDescent="0.2">
      <c r="A1421" s="112"/>
      <c r="B1421" s="94"/>
    </row>
    <row r="1422" spans="1:2" ht="14.25" x14ac:dyDescent="0.2">
      <c r="A1422" s="112"/>
      <c r="B1422" s="94"/>
    </row>
    <row r="1423" spans="1:2" ht="14.25" x14ac:dyDescent="0.2">
      <c r="A1423" s="112"/>
      <c r="B1423" s="94"/>
    </row>
    <row r="1424" spans="1:2" ht="14.25" x14ac:dyDescent="0.2">
      <c r="A1424" s="112"/>
      <c r="B1424" s="94"/>
    </row>
    <row r="1425" spans="1:2" ht="14.25" x14ac:dyDescent="0.2">
      <c r="A1425" s="112"/>
      <c r="B1425" s="94"/>
    </row>
    <row r="1426" spans="1:2" ht="14.25" x14ac:dyDescent="0.2">
      <c r="A1426" s="112"/>
      <c r="B1426" s="94"/>
    </row>
    <row r="1427" spans="1:2" ht="14.25" x14ac:dyDescent="0.2">
      <c r="A1427" s="112"/>
      <c r="B1427" s="94"/>
    </row>
    <row r="1428" spans="1:2" ht="14.25" x14ac:dyDescent="0.2">
      <c r="A1428" s="112"/>
      <c r="B1428" s="94"/>
    </row>
    <row r="1429" spans="1:2" ht="14.25" x14ac:dyDescent="0.2">
      <c r="A1429" s="112"/>
      <c r="B1429" s="94"/>
    </row>
    <row r="1430" spans="1:2" ht="14.25" x14ac:dyDescent="0.2">
      <c r="A1430" s="112"/>
      <c r="B1430" s="94"/>
    </row>
    <row r="1431" spans="1:2" ht="14.25" x14ac:dyDescent="0.2">
      <c r="A1431" s="112"/>
      <c r="B1431" s="94"/>
    </row>
    <row r="1432" spans="1:2" ht="14.25" x14ac:dyDescent="0.2">
      <c r="A1432" s="112"/>
      <c r="B1432" s="94"/>
    </row>
    <row r="1433" spans="1:2" ht="14.25" x14ac:dyDescent="0.2">
      <c r="A1433" s="112"/>
      <c r="B1433" s="94"/>
    </row>
    <row r="1434" spans="1:2" ht="14.25" x14ac:dyDescent="0.2">
      <c r="A1434" s="112"/>
      <c r="B1434" s="94"/>
    </row>
    <row r="1435" spans="1:2" ht="14.25" x14ac:dyDescent="0.2">
      <c r="A1435" s="112"/>
      <c r="B1435" s="94"/>
    </row>
    <row r="1436" spans="1:2" ht="14.25" x14ac:dyDescent="0.2">
      <c r="A1436" s="112"/>
      <c r="B1436" s="94"/>
    </row>
    <row r="1437" spans="1:2" ht="14.25" x14ac:dyDescent="0.2">
      <c r="A1437" s="112"/>
      <c r="B1437" s="94"/>
    </row>
    <row r="1438" spans="1:2" ht="14.25" x14ac:dyDescent="0.2">
      <c r="A1438" s="112"/>
      <c r="B1438" s="94"/>
    </row>
    <row r="1439" spans="1:2" ht="14.25" x14ac:dyDescent="0.2">
      <c r="A1439" s="112"/>
      <c r="B1439" s="94"/>
    </row>
    <row r="1440" spans="1:2" ht="14.25" x14ac:dyDescent="0.2">
      <c r="A1440" s="112"/>
      <c r="B1440" s="94"/>
    </row>
    <row r="1441" spans="1:2" ht="14.25" x14ac:dyDescent="0.2">
      <c r="A1441" s="112"/>
      <c r="B1441" s="94"/>
    </row>
    <row r="1442" spans="1:2" ht="14.25" x14ac:dyDescent="0.2">
      <c r="A1442" s="112"/>
      <c r="B1442" s="94"/>
    </row>
    <row r="1443" spans="1:2" ht="14.25" x14ac:dyDescent="0.2">
      <c r="A1443" s="112"/>
      <c r="B1443" s="94"/>
    </row>
    <row r="1444" spans="1:2" ht="14.25" x14ac:dyDescent="0.2">
      <c r="A1444" s="112"/>
      <c r="B1444" s="94"/>
    </row>
    <row r="1445" spans="1:2" ht="14.25" x14ac:dyDescent="0.2">
      <c r="A1445" s="112"/>
      <c r="B1445" s="94"/>
    </row>
    <row r="1446" spans="1:2" ht="14.25" x14ac:dyDescent="0.2">
      <c r="A1446" s="112"/>
      <c r="B1446" s="94"/>
    </row>
    <row r="1447" spans="1:2" ht="14.25" x14ac:dyDescent="0.2">
      <c r="A1447" s="112"/>
      <c r="B1447" s="94"/>
    </row>
    <row r="1448" spans="1:2" ht="14.25" x14ac:dyDescent="0.2">
      <c r="A1448" s="112"/>
      <c r="B1448" s="94"/>
    </row>
    <row r="1449" spans="1:2" ht="14.25" x14ac:dyDescent="0.2">
      <c r="A1449" s="112"/>
      <c r="B1449" s="94"/>
    </row>
    <row r="1450" spans="1:2" ht="14.25" x14ac:dyDescent="0.2">
      <c r="A1450" s="112"/>
      <c r="B1450" s="94"/>
    </row>
    <row r="1451" spans="1:2" ht="14.25" x14ac:dyDescent="0.2">
      <c r="A1451" s="112"/>
      <c r="B1451" s="94"/>
    </row>
    <row r="1452" spans="1:2" ht="14.25" x14ac:dyDescent="0.2">
      <c r="A1452" s="112"/>
      <c r="B1452" s="94"/>
    </row>
    <row r="1453" spans="1:2" ht="14.25" x14ac:dyDescent="0.2">
      <c r="A1453" s="112"/>
      <c r="B1453" s="94"/>
    </row>
    <row r="1454" spans="1:2" ht="14.25" x14ac:dyDescent="0.2">
      <c r="A1454" s="112"/>
      <c r="B1454" s="94"/>
    </row>
    <row r="1455" spans="1:2" ht="14.25" x14ac:dyDescent="0.2">
      <c r="A1455" s="112"/>
      <c r="B1455" s="94"/>
    </row>
    <row r="1456" spans="1:2" ht="14.25" x14ac:dyDescent="0.2">
      <c r="A1456" s="112"/>
      <c r="B1456" s="94"/>
    </row>
    <row r="1457" spans="1:2" ht="14.25" x14ac:dyDescent="0.2">
      <c r="A1457" s="112"/>
      <c r="B1457" s="94"/>
    </row>
    <row r="1458" spans="1:2" ht="14.25" x14ac:dyDescent="0.2">
      <c r="A1458" s="112"/>
      <c r="B1458" s="94"/>
    </row>
    <row r="1459" spans="1:2" ht="14.25" x14ac:dyDescent="0.2">
      <c r="A1459" s="112"/>
      <c r="B1459" s="94"/>
    </row>
    <row r="1460" spans="1:2" ht="14.25" x14ac:dyDescent="0.2">
      <c r="A1460" s="112"/>
      <c r="B1460" s="94"/>
    </row>
    <row r="1461" spans="1:2" ht="14.25" x14ac:dyDescent="0.2">
      <c r="A1461" s="112"/>
      <c r="B1461" s="94"/>
    </row>
    <row r="1462" spans="1:2" ht="14.25" x14ac:dyDescent="0.2">
      <c r="A1462" s="112"/>
      <c r="B1462" s="94"/>
    </row>
    <row r="1463" spans="1:2" ht="14.25" x14ac:dyDescent="0.2">
      <c r="A1463" s="112"/>
      <c r="B1463" s="94"/>
    </row>
    <row r="1464" spans="1:2" ht="14.25" x14ac:dyDescent="0.2">
      <c r="A1464" s="112"/>
      <c r="B1464" s="94"/>
    </row>
    <row r="1465" spans="1:2" ht="14.25" x14ac:dyDescent="0.2">
      <c r="A1465" s="112"/>
      <c r="B1465" s="94"/>
    </row>
    <row r="1466" spans="1:2" ht="14.25" x14ac:dyDescent="0.2">
      <c r="A1466" s="112"/>
      <c r="B1466" s="94"/>
    </row>
    <row r="1467" spans="1:2" ht="14.25" x14ac:dyDescent="0.2">
      <c r="A1467" s="112"/>
      <c r="B1467" s="94"/>
    </row>
    <row r="1468" spans="1:2" ht="14.25" x14ac:dyDescent="0.2">
      <c r="A1468" s="112"/>
      <c r="B1468" s="94"/>
    </row>
    <row r="1469" spans="1:2" ht="14.25" x14ac:dyDescent="0.2">
      <c r="A1469" s="112"/>
      <c r="B1469" s="94"/>
    </row>
    <row r="1470" spans="1:2" ht="14.25" x14ac:dyDescent="0.2">
      <c r="A1470" s="112"/>
      <c r="B1470" s="94"/>
    </row>
    <row r="1471" spans="1:2" ht="14.25" x14ac:dyDescent="0.2">
      <c r="A1471" s="112"/>
      <c r="B1471" s="94"/>
    </row>
    <row r="1472" spans="1:2" ht="14.25" x14ac:dyDescent="0.2">
      <c r="A1472" s="112"/>
      <c r="B1472" s="94"/>
    </row>
    <row r="1473" spans="1:2" ht="14.25" x14ac:dyDescent="0.2">
      <c r="A1473" s="112"/>
      <c r="B1473" s="94"/>
    </row>
    <row r="1474" spans="1:2" ht="14.25" x14ac:dyDescent="0.2">
      <c r="A1474" s="112"/>
      <c r="B1474" s="94"/>
    </row>
    <row r="1475" spans="1:2" ht="14.25" x14ac:dyDescent="0.2">
      <c r="A1475" s="112"/>
      <c r="B1475" s="94"/>
    </row>
    <row r="1476" spans="1:2" ht="14.25" x14ac:dyDescent="0.2">
      <c r="A1476" s="112"/>
      <c r="B1476" s="94"/>
    </row>
    <row r="1477" spans="1:2" ht="14.25" x14ac:dyDescent="0.2">
      <c r="A1477" s="112"/>
      <c r="B1477" s="94"/>
    </row>
    <row r="1478" spans="1:2" ht="14.25" x14ac:dyDescent="0.2">
      <c r="A1478" s="112"/>
      <c r="B1478" s="94"/>
    </row>
    <row r="1479" spans="1:2" ht="14.25" x14ac:dyDescent="0.2">
      <c r="A1479" s="112"/>
      <c r="B1479" s="94"/>
    </row>
    <row r="1480" spans="1:2" ht="14.25" x14ac:dyDescent="0.2">
      <c r="A1480" s="112"/>
      <c r="B1480" s="94"/>
    </row>
    <row r="1481" spans="1:2" ht="14.25" x14ac:dyDescent="0.2">
      <c r="A1481" s="112"/>
      <c r="B1481" s="94"/>
    </row>
    <row r="1482" spans="1:2" ht="14.25" x14ac:dyDescent="0.2">
      <c r="A1482" s="112"/>
      <c r="B1482" s="94"/>
    </row>
    <row r="1483" spans="1:2" ht="14.25" x14ac:dyDescent="0.2">
      <c r="A1483" s="112"/>
      <c r="B1483" s="94"/>
    </row>
    <row r="1484" spans="1:2" ht="14.25" x14ac:dyDescent="0.2">
      <c r="A1484" s="112"/>
      <c r="B1484" s="94"/>
    </row>
    <row r="1485" spans="1:2" ht="14.25" x14ac:dyDescent="0.2">
      <c r="A1485" s="112"/>
      <c r="B1485" s="94"/>
    </row>
    <row r="1486" spans="1:2" ht="14.25" x14ac:dyDescent="0.2">
      <c r="A1486" s="112"/>
      <c r="B1486" s="94"/>
    </row>
    <row r="1487" spans="1:2" ht="14.25" x14ac:dyDescent="0.2">
      <c r="A1487" s="112"/>
      <c r="B1487" s="94"/>
    </row>
    <row r="1488" spans="1:2" ht="14.25" x14ac:dyDescent="0.2">
      <c r="A1488" s="112"/>
      <c r="B1488" s="94"/>
    </row>
    <row r="1489" spans="1:2" ht="14.25" x14ac:dyDescent="0.2">
      <c r="A1489" s="112"/>
      <c r="B1489" s="94"/>
    </row>
    <row r="1490" spans="1:2" ht="14.25" x14ac:dyDescent="0.2">
      <c r="A1490" s="112"/>
      <c r="B1490" s="94"/>
    </row>
    <row r="1491" spans="1:2" ht="14.25" x14ac:dyDescent="0.2">
      <c r="A1491" s="112"/>
      <c r="B1491" s="94"/>
    </row>
    <row r="1492" spans="1:2" ht="14.25" x14ac:dyDescent="0.2">
      <c r="A1492" s="112"/>
      <c r="B1492" s="94"/>
    </row>
    <row r="1493" spans="1:2" ht="14.25" x14ac:dyDescent="0.2">
      <c r="A1493" s="112"/>
      <c r="B1493" s="94"/>
    </row>
    <row r="1494" spans="1:2" ht="14.25" x14ac:dyDescent="0.2">
      <c r="A1494" s="112"/>
      <c r="B1494" s="94"/>
    </row>
    <row r="1495" spans="1:2" ht="14.25" x14ac:dyDescent="0.2">
      <c r="A1495" s="112"/>
      <c r="B1495" s="94"/>
    </row>
    <row r="1496" spans="1:2" ht="14.25" x14ac:dyDescent="0.2">
      <c r="A1496" s="112"/>
      <c r="B1496" s="94"/>
    </row>
    <row r="1497" spans="1:2" ht="14.25" x14ac:dyDescent="0.2">
      <c r="A1497" s="112"/>
      <c r="B1497" s="94"/>
    </row>
    <row r="1498" spans="1:2" ht="14.25" x14ac:dyDescent="0.2">
      <c r="A1498" s="112"/>
      <c r="B1498" s="94"/>
    </row>
    <row r="1499" spans="1:2" ht="14.25" x14ac:dyDescent="0.2">
      <c r="A1499" s="112"/>
      <c r="B1499" s="94"/>
    </row>
    <row r="1500" spans="1:2" ht="14.25" x14ac:dyDescent="0.2">
      <c r="A1500" s="112"/>
      <c r="B1500" s="94"/>
    </row>
    <row r="1501" spans="1:2" ht="14.25" x14ac:dyDescent="0.2">
      <c r="A1501" s="112"/>
      <c r="B1501" s="94"/>
    </row>
    <row r="1502" spans="1:2" ht="14.25" x14ac:dyDescent="0.2">
      <c r="A1502" s="112"/>
      <c r="B1502" s="94"/>
    </row>
    <row r="1503" spans="1:2" ht="14.25" x14ac:dyDescent="0.2">
      <c r="A1503" s="112"/>
      <c r="B1503" s="94"/>
    </row>
    <row r="1504" spans="1:2" ht="14.25" x14ac:dyDescent="0.2">
      <c r="A1504" s="112"/>
      <c r="B1504" s="94"/>
    </row>
    <row r="1505" spans="1:2" ht="14.25" x14ac:dyDescent="0.2">
      <c r="A1505" s="112"/>
      <c r="B1505" s="94"/>
    </row>
    <row r="1506" spans="1:2" ht="14.25" x14ac:dyDescent="0.2">
      <c r="A1506" s="112"/>
      <c r="B1506" s="94"/>
    </row>
    <row r="1507" spans="1:2" ht="14.25" x14ac:dyDescent="0.2">
      <c r="A1507" s="112"/>
      <c r="B1507" s="94"/>
    </row>
    <row r="1508" spans="1:2" ht="14.25" x14ac:dyDescent="0.2">
      <c r="A1508" s="112"/>
      <c r="B1508" s="94"/>
    </row>
    <row r="1509" spans="1:2" ht="14.25" x14ac:dyDescent="0.2">
      <c r="A1509" s="112"/>
      <c r="B1509" s="94"/>
    </row>
    <row r="1510" spans="1:2" ht="14.25" x14ac:dyDescent="0.2">
      <c r="A1510" s="112"/>
      <c r="B1510" s="94"/>
    </row>
    <row r="1511" spans="1:2" ht="14.25" x14ac:dyDescent="0.2">
      <c r="A1511" s="112"/>
      <c r="B1511" s="94"/>
    </row>
    <row r="1512" spans="1:2" ht="14.25" x14ac:dyDescent="0.2">
      <c r="A1512" s="112"/>
      <c r="B1512" s="94"/>
    </row>
    <row r="1513" spans="1:2" ht="14.25" x14ac:dyDescent="0.2">
      <c r="A1513" s="112"/>
      <c r="B1513" s="94"/>
    </row>
    <row r="1514" spans="1:2" ht="14.25" x14ac:dyDescent="0.2">
      <c r="A1514" s="112"/>
      <c r="B1514" s="94"/>
    </row>
    <row r="1515" spans="1:2" ht="14.25" x14ac:dyDescent="0.2">
      <c r="A1515" s="112"/>
      <c r="B1515" s="94"/>
    </row>
    <row r="1516" spans="1:2" ht="14.25" x14ac:dyDescent="0.2">
      <c r="A1516" s="112"/>
      <c r="B1516" s="94"/>
    </row>
    <row r="1517" spans="1:2" ht="14.25" x14ac:dyDescent="0.2">
      <c r="A1517" s="112"/>
      <c r="B1517" s="94"/>
    </row>
    <row r="1518" spans="1:2" ht="14.25" x14ac:dyDescent="0.2">
      <c r="A1518" s="112"/>
      <c r="B1518" s="94"/>
    </row>
    <row r="1519" spans="1:2" ht="14.25" x14ac:dyDescent="0.2">
      <c r="A1519" s="112"/>
      <c r="B1519" s="94"/>
    </row>
    <row r="1520" spans="1:2" ht="14.25" x14ac:dyDescent="0.2">
      <c r="A1520" s="112"/>
      <c r="B1520" s="94"/>
    </row>
    <row r="1521" spans="1:2" ht="14.25" x14ac:dyDescent="0.2">
      <c r="A1521" s="112"/>
      <c r="B1521" s="94"/>
    </row>
    <row r="1522" spans="1:2" ht="14.25" x14ac:dyDescent="0.2">
      <c r="A1522" s="112"/>
      <c r="B1522" s="94"/>
    </row>
    <row r="1523" spans="1:2" ht="14.25" x14ac:dyDescent="0.2">
      <c r="A1523" s="112"/>
      <c r="B1523" s="94"/>
    </row>
    <row r="1524" spans="1:2" ht="14.25" x14ac:dyDescent="0.2">
      <c r="A1524" s="112"/>
      <c r="B1524" s="94"/>
    </row>
    <row r="1525" spans="1:2" ht="14.25" x14ac:dyDescent="0.2">
      <c r="A1525" s="112"/>
      <c r="B1525" s="94"/>
    </row>
    <row r="1526" spans="1:2" ht="14.25" x14ac:dyDescent="0.2">
      <c r="A1526" s="112"/>
      <c r="B1526" s="94"/>
    </row>
    <row r="1527" spans="1:2" ht="14.25" x14ac:dyDescent="0.2">
      <c r="A1527" s="112"/>
      <c r="B1527" s="94"/>
    </row>
    <row r="1528" spans="1:2" ht="14.25" x14ac:dyDescent="0.2">
      <c r="A1528" s="112"/>
      <c r="B1528" s="94"/>
    </row>
    <row r="1529" spans="1:2" ht="14.25" x14ac:dyDescent="0.2">
      <c r="A1529" s="112"/>
      <c r="B1529" s="94"/>
    </row>
    <row r="1530" spans="1:2" ht="14.25" x14ac:dyDescent="0.2">
      <c r="A1530" s="112"/>
      <c r="B1530" s="94"/>
    </row>
    <row r="1531" spans="1:2" ht="14.25" x14ac:dyDescent="0.2">
      <c r="A1531" s="112"/>
      <c r="B1531" s="94"/>
    </row>
    <row r="1532" spans="1:2" ht="14.25" x14ac:dyDescent="0.2">
      <c r="A1532" s="112"/>
      <c r="B1532" s="94"/>
    </row>
    <row r="1533" spans="1:2" ht="14.25" x14ac:dyDescent="0.2">
      <c r="A1533" s="112"/>
      <c r="B1533" s="94"/>
    </row>
    <row r="1534" spans="1:2" ht="14.25" x14ac:dyDescent="0.2">
      <c r="A1534" s="112"/>
      <c r="B1534" s="94"/>
    </row>
    <row r="1535" spans="1:2" ht="14.25" x14ac:dyDescent="0.2">
      <c r="A1535" s="112"/>
      <c r="B1535" s="94"/>
    </row>
    <row r="1536" spans="1:2" ht="14.25" x14ac:dyDescent="0.2">
      <c r="A1536" s="112"/>
      <c r="B1536" s="94"/>
    </row>
    <row r="1537" spans="1:2" ht="14.25" x14ac:dyDescent="0.2">
      <c r="A1537" s="112"/>
      <c r="B1537" s="94"/>
    </row>
    <row r="1538" spans="1:2" ht="14.25" x14ac:dyDescent="0.2">
      <c r="A1538" s="112"/>
      <c r="B1538" s="94"/>
    </row>
    <row r="1539" spans="1:2" ht="14.25" x14ac:dyDescent="0.2">
      <c r="A1539" s="112"/>
      <c r="B1539" s="94"/>
    </row>
    <row r="1540" spans="1:2" ht="14.25" x14ac:dyDescent="0.2">
      <c r="A1540" s="112"/>
      <c r="B1540" s="94"/>
    </row>
    <row r="1541" spans="1:2" ht="14.25" x14ac:dyDescent="0.2">
      <c r="A1541" s="112"/>
      <c r="B1541" s="94"/>
    </row>
    <row r="1542" spans="1:2" ht="14.25" x14ac:dyDescent="0.2">
      <c r="A1542" s="112"/>
      <c r="B1542" s="94"/>
    </row>
    <row r="1543" spans="1:2" ht="14.25" x14ac:dyDescent="0.2">
      <c r="A1543" s="112"/>
      <c r="B1543" s="94"/>
    </row>
    <row r="1544" spans="1:2" ht="14.25" x14ac:dyDescent="0.2">
      <c r="A1544" s="112"/>
      <c r="B1544" s="94"/>
    </row>
    <row r="1545" spans="1:2" ht="14.25" x14ac:dyDescent="0.2">
      <c r="A1545" s="112"/>
      <c r="B1545" s="94"/>
    </row>
    <row r="1546" spans="1:2" ht="14.25" x14ac:dyDescent="0.2">
      <c r="A1546" s="112"/>
      <c r="B1546" s="94"/>
    </row>
    <row r="1547" spans="1:2" ht="14.25" x14ac:dyDescent="0.2">
      <c r="A1547" s="112"/>
      <c r="B1547" s="94"/>
    </row>
    <row r="1548" spans="1:2" ht="14.25" x14ac:dyDescent="0.2">
      <c r="A1548" s="112"/>
      <c r="B1548" s="94"/>
    </row>
    <row r="1549" spans="1:2" ht="14.25" x14ac:dyDescent="0.2">
      <c r="A1549" s="112"/>
      <c r="B1549" s="94"/>
    </row>
    <row r="1550" spans="1:2" ht="14.25" x14ac:dyDescent="0.2">
      <c r="A1550" s="112"/>
      <c r="B1550" s="94"/>
    </row>
    <row r="1551" spans="1:2" ht="14.25" x14ac:dyDescent="0.2">
      <c r="A1551" s="112"/>
      <c r="B1551" s="94"/>
    </row>
    <row r="1552" spans="1:2" ht="14.25" x14ac:dyDescent="0.2">
      <c r="A1552" s="112"/>
      <c r="B1552" s="94"/>
    </row>
    <row r="1553" spans="1:2" ht="14.25" x14ac:dyDescent="0.2">
      <c r="A1553" s="112"/>
      <c r="B1553" s="94"/>
    </row>
    <row r="1554" spans="1:2" ht="14.25" x14ac:dyDescent="0.2">
      <c r="A1554" s="112"/>
      <c r="B1554" s="94"/>
    </row>
    <row r="1555" spans="1:2" ht="14.25" x14ac:dyDescent="0.2">
      <c r="A1555" s="112"/>
      <c r="B1555" s="94"/>
    </row>
    <row r="1556" spans="1:2" ht="14.25" x14ac:dyDescent="0.2">
      <c r="A1556" s="112"/>
      <c r="B1556" s="94"/>
    </row>
    <row r="1557" spans="1:2" ht="14.25" x14ac:dyDescent="0.2">
      <c r="A1557" s="112"/>
      <c r="B1557" s="94"/>
    </row>
    <row r="1558" spans="1:2" ht="14.25" x14ac:dyDescent="0.2">
      <c r="A1558" s="112"/>
      <c r="B1558" s="94"/>
    </row>
    <row r="1559" spans="1:2" ht="14.25" x14ac:dyDescent="0.2">
      <c r="A1559" s="112"/>
      <c r="B1559" s="94"/>
    </row>
    <row r="1560" spans="1:2" ht="14.25" x14ac:dyDescent="0.2">
      <c r="A1560" s="112"/>
      <c r="B1560" s="94"/>
    </row>
    <row r="1561" spans="1:2" ht="14.25" x14ac:dyDescent="0.2">
      <c r="A1561" s="112"/>
      <c r="B1561" s="94"/>
    </row>
    <row r="1562" spans="1:2" ht="14.25" x14ac:dyDescent="0.2">
      <c r="A1562" s="112"/>
      <c r="B1562" s="94"/>
    </row>
    <row r="1563" spans="1:2" ht="14.25" x14ac:dyDescent="0.2">
      <c r="A1563" s="112"/>
      <c r="B1563" s="94"/>
    </row>
    <row r="1564" spans="1:2" ht="14.25" x14ac:dyDescent="0.2">
      <c r="A1564" s="112"/>
      <c r="B1564" s="94"/>
    </row>
    <row r="1565" spans="1:2" ht="14.25" x14ac:dyDescent="0.2">
      <c r="A1565" s="112"/>
      <c r="B1565" s="94"/>
    </row>
    <row r="1566" spans="1:2" ht="14.25" x14ac:dyDescent="0.2">
      <c r="A1566" s="112"/>
      <c r="B1566" s="94"/>
    </row>
    <row r="1567" spans="1:2" ht="14.25" x14ac:dyDescent="0.2">
      <c r="A1567" s="112"/>
      <c r="B1567" s="94"/>
    </row>
    <row r="1568" spans="1:2" ht="14.25" x14ac:dyDescent="0.2">
      <c r="A1568" s="112"/>
      <c r="B1568" s="94"/>
    </row>
    <row r="1569" spans="1:2" ht="14.25" x14ac:dyDescent="0.2">
      <c r="A1569" s="112"/>
      <c r="B1569" s="94"/>
    </row>
    <row r="1570" spans="1:2" ht="14.25" x14ac:dyDescent="0.2">
      <c r="A1570" s="112"/>
      <c r="B1570" s="94"/>
    </row>
    <row r="1571" spans="1:2" ht="14.25" x14ac:dyDescent="0.2">
      <c r="A1571" s="112"/>
      <c r="B1571" s="94"/>
    </row>
    <row r="1572" spans="1:2" ht="14.25" x14ac:dyDescent="0.2">
      <c r="A1572" s="112"/>
      <c r="B1572" s="94"/>
    </row>
    <row r="1573" spans="1:2" ht="14.25" x14ac:dyDescent="0.2">
      <c r="A1573" s="112"/>
      <c r="B1573" s="94"/>
    </row>
    <row r="1574" spans="1:2" ht="14.25" x14ac:dyDescent="0.2">
      <c r="A1574" s="112"/>
      <c r="B1574" s="94"/>
    </row>
    <row r="1575" spans="1:2" ht="14.25" x14ac:dyDescent="0.2">
      <c r="A1575" s="112"/>
      <c r="B1575" s="94"/>
    </row>
    <row r="1576" spans="1:2" ht="14.25" x14ac:dyDescent="0.2">
      <c r="A1576" s="112"/>
      <c r="B1576" s="94"/>
    </row>
    <row r="1577" spans="1:2" ht="14.25" x14ac:dyDescent="0.2">
      <c r="A1577" s="112"/>
      <c r="B1577" s="94"/>
    </row>
    <row r="1578" spans="1:2" ht="14.25" x14ac:dyDescent="0.2">
      <c r="A1578" s="112"/>
      <c r="B1578" s="94"/>
    </row>
    <row r="1579" spans="1:2" ht="14.25" x14ac:dyDescent="0.2">
      <c r="A1579" s="112"/>
      <c r="B1579" s="94"/>
    </row>
    <row r="1580" spans="1:2" ht="14.25" x14ac:dyDescent="0.2">
      <c r="A1580" s="112"/>
      <c r="B1580" s="94"/>
    </row>
    <row r="1581" spans="1:2" ht="14.25" x14ac:dyDescent="0.2">
      <c r="A1581" s="112"/>
      <c r="B1581" s="94"/>
    </row>
    <row r="1582" spans="1:2" ht="14.25" x14ac:dyDescent="0.2">
      <c r="A1582" s="112"/>
      <c r="B1582" s="94"/>
    </row>
    <row r="1583" spans="1:2" ht="14.25" x14ac:dyDescent="0.2">
      <c r="A1583" s="112"/>
      <c r="B1583" s="94"/>
    </row>
    <row r="1584" spans="1:2" ht="14.25" x14ac:dyDescent="0.2">
      <c r="A1584" s="112"/>
      <c r="B1584" s="94"/>
    </row>
    <row r="1585" spans="1:2" ht="14.25" x14ac:dyDescent="0.2">
      <c r="A1585" s="112"/>
      <c r="B1585" s="94"/>
    </row>
    <row r="1586" spans="1:2" ht="14.25" x14ac:dyDescent="0.2">
      <c r="A1586" s="112"/>
      <c r="B1586" s="94"/>
    </row>
    <row r="1587" spans="1:2" ht="14.25" x14ac:dyDescent="0.2">
      <c r="A1587" s="112"/>
      <c r="B1587" s="94"/>
    </row>
    <row r="1588" spans="1:2" ht="14.25" x14ac:dyDescent="0.2">
      <c r="A1588" s="112"/>
      <c r="B1588" s="94"/>
    </row>
    <row r="1589" spans="1:2" ht="14.25" x14ac:dyDescent="0.2">
      <c r="A1589" s="112"/>
      <c r="B1589" s="94"/>
    </row>
    <row r="1590" spans="1:2" ht="14.25" x14ac:dyDescent="0.2">
      <c r="A1590" s="112"/>
      <c r="B1590" s="94"/>
    </row>
    <row r="1591" spans="1:2" ht="14.25" x14ac:dyDescent="0.2">
      <c r="A1591" s="112"/>
      <c r="B1591" s="94"/>
    </row>
    <row r="1592" spans="1:2" ht="14.25" x14ac:dyDescent="0.2">
      <c r="A1592" s="112"/>
      <c r="B1592" s="94"/>
    </row>
    <row r="1593" spans="1:2" ht="14.25" x14ac:dyDescent="0.2">
      <c r="A1593" s="112"/>
      <c r="B1593" s="94"/>
    </row>
    <row r="1594" spans="1:2" ht="14.25" x14ac:dyDescent="0.2">
      <c r="A1594" s="112"/>
      <c r="B1594" s="94"/>
    </row>
    <row r="1595" spans="1:2" ht="14.25" x14ac:dyDescent="0.2">
      <c r="A1595" s="112"/>
      <c r="B1595" s="94"/>
    </row>
    <row r="1596" spans="1:2" ht="14.25" x14ac:dyDescent="0.2">
      <c r="A1596" s="112"/>
      <c r="B1596" s="94"/>
    </row>
    <row r="1597" spans="1:2" ht="14.25" x14ac:dyDescent="0.2">
      <c r="A1597" s="112"/>
      <c r="B1597" s="94"/>
    </row>
    <row r="1598" spans="1:2" ht="14.25" x14ac:dyDescent="0.2">
      <c r="A1598" s="112"/>
      <c r="B1598" s="94"/>
    </row>
    <row r="1599" spans="1:2" ht="14.25" x14ac:dyDescent="0.2">
      <c r="A1599" s="112"/>
      <c r="B1599" s="94"/>
    </row>
    <row r="1600" spans="1:2" ht="14.25" x14ac:dyDescent="0.2">
      <c r="A1600" s="112"/>
      <c r="B1600" s="94"/>
    </row>
    <row r="1601" spans="1:2" ht="14.25" x14ac:dyDescent="0.2">
      <c r="A1601" s="112"/>
      <c r="B1601" s="94"/>
    </row>
    <row r="1602" spans="1:2" ht="14.25" x14ac:dyDescent="0.2">
      <c r="A1602" s="112"/>
      <c r="B1602" s="94"/>
    </row>
    <row r="1603" spans="1:2" ht="14.25" x14ac:dyDescent="0.2">
      <c r="A1603" s="112"/>
      <c r="B1603" s="94"/>
    </row>
    <row r="1604" spans="1:2" ht="14.25" x14ac:dyDescent="0.2">
      <c r="A1604" s="112"/>
      <c r="B1604" s="94"/>
    </row>
    <row r="1605" spans="1:2" ht="14.25" x14ac:dyDescent="0.2">
      <c r="A1605" s="112"/>
      <c r="B1605" s="94"/>
    </row>
    <row r="1606" spans="1:2" ht="14.25" x14ac:dyDescent="0.2">
      <c r="A1606" s="112"/>
      <c r="B1606" s="94"/>
    </row>
    <row r="1607" spans="1:2" ht="14.25" x14ac:dyDescent="0.2">
      <c r="A1607" s="112"/>
      <c r="B1607" s="94"/>
    </row>
    <row r="1608" spans="1:2" ht="14.25" x14ac:dyDescent="0.2">
      <c r="A1608" s="112"/>
      <c r="B1608" s="94"/>
    </row>
    <row r="1609" spans="1:2" ht="14.25" x14ac:dyDescent="0.2">
      <c r="A1609" s="112"/>
      <c r="B1609" s="94"/>
    </row>
    <row r="1610" spans="1:2" ht="14.25" x14ac:dyDescent="0.2">
      <c r="A1610" s="112"/>
      <c r="B1610" s="94"/>
    </row>
    <row r="1611" spans="1:2" ht="14.25" x14ac:dyDescent="0.2">
      <c r="A1611" s="112"/>
      <c r="B1611" s="94"/>
    </row>
    <row r="1612" spans="1:2" ht="14.25" x14ac:dyDescent="0.2">
      <c r="A1612" s="112"/>
      <c r="B1612" s="94"/>
    </row>
    <row r="1613" spans="1:2" ht="14.25" x14ac:dyDescent="0.2">
      <c r="A1613" s="112"/>
      <c r="B1613" s="94"/>
    </row>
    <row r="1614" spans="1:2" ht="14.25" x14ac:dyDescent="0.2">
      <c r="A1614" s="112"/>
      <c r="B1614" s="94"/>
    </row>
    <row r="1615" spans="1:2" ht="14.25" x14ac:dyDescent="0.2">
      <c r="A1615" s="112"/>
      <c r="B1615" s="94"/>
    </row>
    <row r="1616" spans="1:2" ht="14.25" x14ac:dyDescent="0.2">
      <c r="A1616" s="112"/>
      <c r="B1616" s="94"/>
    </row>
    <row r="1617" spans="1:2" ht="14.25" x14ac:dyDescent="0.2">
      <c r="A1617" s="112"/>
      <c r="B1617" s="94"/>
    </row>
    <row r="1618" spans="1:2" ht="14.25" x14ac:dyDescent="0.2">
      <c r="A1618" s="112"/>
      <c r="B1618" s="94"/>
    </row>
    <row r="1619" spans="1:2" ht="14.25" x14ac:dyDescent="0.2">
      <c r="A1619" s="112"/>
      <c r="B1619" s="94"/>
    </row>
    <row r="1620" spans="1:2" ht="14.25" x14ac:dyDescent="0.2">
      <c r="A1620" s="112"/>
      <c r="B1620" s="94"/>
    </row>
    <row r="1621" spans="1:2" ht="14.25" x14ac:dyDescent="0.2">
      <c r="A1621" s="112"/>
      <c r="B1621" s="94"/>
    </row>
    <row r="1622" spans="1:2" ht="14.25" x14ac:dyDescent="0.2">
      <c r="A1622" s="112"/>
      <c r="B1622" s="94"/>
    </row>
    <row r="1623" spans="1:2" ht="14.25" x14ac:dyDescent="0.2">
      <c r="A1623" s="112"/>
      <c r="B1623" s="94"/>
    </row>
    <row r="1624" spans="1:2" ht="14.25" x14ac:dyDescent="0.2">
      <c r="A1624" s="112"/>
      <c r="B1624" s="94"/>
    </row>
    <row r="1625" spans="1:2" ht="14.25" x14ac:dyDescent="0.2">
      <c r="A1625" s="112"/>
      <c r="B1625" s="94"/>
    </row>
    <row r="1626" spans="1:2" ht="14.25" x14ac:dyDescent="0.2">
      <c r="A1626" s="112"/>
      <c r="B1626" s="94"/>
    </row>
    <row r="1627" spans="1:2" ht="14.25" x14ac:dyDescent="0.2">
      <c r="A1627" s="112"/>
      <c r="B1627" s="94"/>
    </row>
    <row r="1628" spans="1:2" ht="14.25" x14ac:dyDescent="0.2">
      <c r="A1628" s="112"/>
      <c r="B1628" s="94"/>
    </row>
    <row r="1629" spans="1:2" ht="14.25" x14ac:dyDescent="0.2">
      <c r="A1629" s="112"/>
      <c r="B1629" s="94"/>
    </row>
    <row r="1630" spans="1:2" ht="14.25" x14ac:dyDescent="0.2">
      <c r="A1630" s="112"/>
      <c r="B1630" s="94"/>
    </row>
    <row r="1631" spans="1:2" ht="14.25" x14ac:dyDescent="0.2">
      <c r="A1631" s="112"/>
      <c r="B1631" s="94"/>
    </row>
    <row r="1632" spans="1:2" ht="14.25" x14ac:dyDescent="0.2">
      <c r="A1632" s="112"/>
      <c r="B1632" s="94"/>
    </row>
    <row r="1633" spans="1:2" ht="14.25" x14ac:dyDescent="0.2">
      <c r="A1633" s="112"/>
      <c r="B1633" s="94"/>
    </row>
    <row r="1634" spans="1:2" ht="14.25" x14ac:dyDescent="0.2">
      <c r="A1634" s="112"/>
      <c r="B1634" s="94"/>
    </row>
    <row r="1635" spans="1:2" ht="14.25" x14ac:dyDescent="0.2">
      <c r="A1635" s="112"/>
      <c r="B1635" s="94"/>
    </row>
    <row r="1636" spans="1:2" ht="14.25" x14ac:dyDescent="0.2">
      <c r="A1636" s="112"/>
      <c r="B1636" s="94"/>
    </row>
    <row r="1637" spans="1:2" ht="14.25" x14ac:dyDescent="0.2">
      <c r="A1637" s="112"/>
      <c r="B1637" s="94"/>
    </row>
    <row r="1638" spans="1:2" ht="14.25" x14ac:dyDescent="0.2">
      <c r="A1638" s="112"/>
      <c r="B1638" s="94"/>
    </row>
    <row r="1639" spans="1:2" ht="14.25" x14ac:dyDescent="0.2">
      <c r="A1639" s="112"/>
      <c r="B1639" s="94"/>
    </row>
    <row r="1640" spans="1:2" ht="14.25" x14ac:dyDescent="0.2">
      <c r="A1640" s="112"/>
      <c r="B1640" s="94"/>
    </row>
    <row r="1641" spans="1:2" ht="14.25" x14ac:dyDescent="0.2">
      <c r="A1641" s="112"/>
      <c r="B1641" s="94"/>
    </row>
    <row r="1642" spans="1:2" ht="14.25" x14ac:dyDescent="0.2">
      <c r="A1642" s="112"/>
      <c r="B1642" s="94"/>
    </row>
    <row r="1643" spans="1:2" ht="14.25" x14ac:dyDescent="0.2">
      <c r="A1643" s="112"/>
      <c r="B1643" s="94"/>
    </row>
    <row r="1644" spans="1:2" ht="14.25" x14ac:dyDescent="0.2">
      <c r="A1644" s="112"/>
      <c r="B1644" s="94"/>
    </row>
    <row r="1645" spans="1:2" ht="14.25" x14ac:dyDescent="0.2">
      <c r="A1645" s="112"/>
      <c r="B1645" s="94"/>
    </row>
    <row r="1646" spans="1:2" ht="14.25" x14ac:dyDescent="0.2">
      <c r="A1646" s="112"/>
      <c r="B1646" s="94"/>
    </row>
    <row r="1647" spans="1:2" ht="14.25" x14ac:dyDescent="0.2">
      <c r="A1647" s="112"/>
      <c r="B1647" s="94"/>
    </row>
    <row r="1648" spans="1:2" ht="14.25" x14ac:dyDescent="0.2">
      <c r="A1648" s="112"/>
      <c r="B1648" s="94"/>
    </row>
    <row r="1649" spans="1:2" ht="14.25" x14ac:dyDescent="0.2">
      <c r="A1649" s="112"/>
      <c r="B1649" s="94"/>
    </row>
    <row r="1650" spans="1:2" ht="14.25" x14ac:dyDescent="0.2">
      <c r="A1650" s="112"/>
      <c r="B1650" s="94"/>
    </row>
    <row r="1651" spans="1:2" ht="14.25" x14ac:dyDescent="0.2">
      <c r="A1651" s="112"/>
      <c r="B1651" s="94"/>
    </row>
    <row r="1652" spans="1:2" ht="14.25" x14ac:dyDescent="0.2">
      <c r="A1652" s="112"/>
      <c r="B1652" s="94"/>
    </row>
    <row r="1653" spans="1:2" ht="14.25" x14ac:dyDescent="0.2">
      <c r="A1653" s="112"/>
      <c r="B1653" s="94"/>
    </row>
    <row r="1654" spans="1:2" ht="14.25" x14ac:dyDescent="0.2">
      <c r="A1654" s="112"/>
      <c r="B1654" s="94"/>
    </row>
    <row r="1655" spans="1:2" ht="14.25" x14ac:dyDescent="0.2">
      <c r="A1655" s="112"/>
      <c r="B1655" s="94"/>
    </row>
    <row r="1656" spans="1:2" ht="14.25" x14ac:dyDescent="0.2">
      <c r="A1656" s="112"/>
      <c r="B1656" s="94"/>
    </row>
    <row r="1657" spans="1:2" ht="14.25" x14ac:dyDescent="0.2">
      <c r="A1657" s="112"/>
      <c r="B1657" s="94"/>
    </row>
    <row r="1658" spans="1:2" ht="14.25" x14ac:dyDescent="0.2">
      <c r="A1658" s="112"/>
      <c r="B1658" s="94"/>
    </row>
    <row r="1659" spans="1:2" ht="14.25" x14ac:dyDescent="0.2">
      <c r="A1659" s="112"/>
      <c r="B1659" s="94"/>
    </row>
    <row r="1660" spans="1:2" ht="14.25" x14ac:dyDescent="0.2">
      <c r="A1660" s="112"/>
      <c r="B1660" s="94"/>
    </row>
    <row r="1661" spans="1:2" ht="14.25" x14ac:dyDescent="0.2">
      <c r="A1661" s="112"/>
      <c r="B1661" s="94"/>
    </row>
    <row r="1662" spans="1:2" ht="14.25" x14ac:dyDescent="0.2">
      <c r="A1662" s="112"/>
      <c r="B1662" s="94"/>
    </row>
    <row r="1663" spans="1:2" ht="14.25" x14ac:dyDescent="0.2">
      <c r="A1663" s="112"/>
      <c r="B1663" s="94"/>
    </row>
    <row r="1664" spans="1:2" ht="14.25" x14ac:dyDescent="0.2">
      <c r="A1664" s="112"/>
      <c r="B1664" s="94"/>
    </row>
    <row r="1665" spans="1:2" ht="14.25" x14ac:dyDescent="0.2">
      <c r="A1665" s="112"/>
      <c r="B1665" s="94"/>
    </row>
    <row r="1666" spans="1:2" ht="14.25" x14ac:dyDescent="0.2">
      <c r="A1666" s="112"/>
      <c r="B1666" s="94"/>
    </row>
    <row r="1667" spans="1:2" ht="14.25" x14ac:dyDescent="0.2">
      <c r="A1667" s="112"/>
      <c r="B1667" s="94"/>
    </row>
    <row r="1668" spans="1:2" ht="14.25" x14ac:dyDescent="0.2">
      <c r="A1668" s="112"/>
      <c r="B1668" s="94"/>
    </row>
    <row r="1669" spans="1:2" ht="14.25" x14ac:dyDescent="0.2">
      <c r="A1669" s="112"/>
      <c r="B1669" s="94"/>
    </row>
    <row r="1670" spans="1:2" ht="14.25" x14ac:dyDescent="0.2">
      <c r="A1670" s="112"/>
      <c r="B1670" s="94"/>
    </row>
    <row r="1671" spans="1:2" ht="14.25" x14ac:dyDescent="0.2">
      <c r="A1671" s="112"/>
      <c r="B1671" s="94"/>
    </row>
    <row r="1672" spans="1:2" ht="14.25" x14ac:dyDescent="0.2">
      <c r="A1672" s="112"/>
      <c r="B1672" s="94"/>
    </row>
    <row r="1673" spans="1:2" ht="14.25" x14ac:dyDescent="0.2">
      <c r="A1673" s="112"/>
      <c r="B1673" s="94"/>
    </row>
    <row r="1674" spans="1:2" ht="14.25" x14ac:dyDescent="0.2">
      <c r="A1674" s="112"/>
      <c r="B1674" s="94"/>
    </row>
    <row r="1675" spans="1:2" ht="14.25" x14ac:dyDescent="0.2">
      <c r="A1675" s="112"/>
      <c r="B1675" s="94"/>
    </row>
    <row r="1676" spans="1:2" ht="14.25" x14ac:dyDescent="0.2">
      <c r="A1676" s="112"/>
      <c r="B1676" s="94"/>
    </row>
    <row r="1677" spans="1:2" ht="14.25" x14ac:dyDescent="0.2">
      <c r="A1677" s="112"/>
      <c r="B1677" s="94"/>
    </row>
    <row r="1678" spans="1:2" ht="14.25" x14ac:dyDescent="0.2">
      <c r="A1678" s="112"/>
      <c r="B1678" s="94"/>
    </row>
    <row r="1679" spans="1:2" ht="14.25" x14ac:dyDescent="0.2">
      <c r="A1679" s="112"/>
      <c r="B1679" s="94"/>
    </row>
    <row r="1680" spans="1:2" ht="14.25" x14ac:dyDescent="0.2">
      <c r="A1680" s="112"/>
      <c r="B1680" s="94"/>
    </row>
    <row r="1681" spans="1:2" ht="14.25" x14ac:dyDescent="0.2">
      <c r="A1681" s="112"/>
      <c r="B1681" s="94"/>
    </row>
    <row r="1682" spans="1:2" ht="14.25" x14ac:dyDescent="0.2">
      <c r="A1682" s="112"/>
      <c r="B1682" s="94"/>
    </row>
    <row r="1683" spans="1:2" ht="14.25" x14ac:dyDescent="0.2">
      <c r="A1683" s="112"/>
      <c r="B1683" s="94"/>
    </row>
    <row r="1684" spans="1:2" ht="14.25" x14ac:dyDescent="0.2">
      <c r="A1684" s="112"/>
      <c r="B1684" s="94"/>
    </row>
    <row r="1685" spans="1:2" ht="14.25" x14ac:dyDescent="0.2">
      <c r="A1685" s="112"/>
      <c r="B1685" s="94"/>
    </row>
    <row r="1686" spans="1:2" ht="14.25" x14ac:dyDescent="0.2">
      <c r="A1686" s="112"/>
      <c r="B1686" s="94"/>
    </row>
    <row r="1687" spans="1:2" ht="14.25" x14ac:dyDescent="0.2">
      <c r="A1687" s="112"/>
      <c r="B1687" s="94"/>
    </row>
    <row r="1688" spans="1:2" ht="14.25" x14ac:dyDescent="0.2">
      <c r="A1688" s="112"/>
      <c r="B1688" s="94"/>
    </row>
    <row r="1689" spans="1:2" ht="14.25" x14ac:dyDescent="0.2">
      <c r="A1689" s="112"/>
      <c r="B1689" s="94"/>
    </row>
    <row r="1690" spans="1:2" ht="14.25" x14ac:dyDescent="0.2">
      <c r="A1690" s="112"/>
      <c r="B1690" s="94"/>
    </row>
    <row r="1691" spans="1:2" ht="14.25" x14ac:dyDescent="0.2">
      <c r="A1691" s="112"/>
      <c r="B1691" s="94"/>
    </row>
    <row r="1692" spans="1:2" ht="14.25" x14ac:dyDescent="0.2">
      <c r="A1692" s="112"/>
      <c r="B1692" s="94"/>
    </row>
    <row r="1693" spans="1:2" ht="14.25" x14ac:dyDescent="0.2">
      <c r="A1693" s="112"/>
      <c r="B1693" s="94"/>
    </row>
    <row r="1694" spans="1:2" ht="14.25" x14ac:dyDescent="0.2">
      <c r="A1694" s="112"/>
      <c r="B1694" s="94"/>
    </row>
    <row r="1695" spans="1:2" ht="14.25" x14ac:dyDescent="0.2">
      <c r="A1695" s="112"/>
      <c r="B1695" s="94"/>
    </row>
    <row r="1696" spans="1:2" ht="14.25" x14ac:dyDescent="0.2">
      <c r="A1696" s="112"/>
      <c r="B1696" s="94"/>
    </row>
    <row r="1697" spans="1:2" ht="14.25" x14ac:dyDescent="0.2">
      <c r="A1697" s="112"/>
      <c r="B1697" s="94"/>
    </row>
    <row r="1698" spans="1:2" ht="14.25" x14ac:dyDescent="0.2">
      <c r="A1698" s="112"/>
      <c r="B1698" s="94"/>
    </row>
    <row r="1699" spans="1:2" ht="14.25" x14ac:dyDescent="0.2">
      <c r="A1699" s="112"/>
      <c r="B1699" s="94"/>
    </row>
    <row r="1700" spans="1:2" ht="14.25" x14ac:dyDescent="0.2">
      <c r="A1700" s="112"/>
      <c r="B1700" s="94"/>
    </row>
    <row r="1701" spans="1:2" ht="14.25" x14ac:dyDescent="0.2">
      <c r="A1701" s="112"/>
      <c r="B1701" s="94"/>
    </row>
    <row r="1702" spans="1:2" ht="14.25" x14ac:dyDescent="0.2">
      <c r="A1702" s="112"/>
      <c r="B1702" s="94"/>
    </row>
    <row r="1703" spans="1:2" ht="14.25" x14ac:dyDescent="0.2">
      <c r="A1703" s="112"/>
      <c r="B1703" s="94"/>
    </row>
    <row r="1704" spans="1:2" ht="14.25" x14ac:dyDescent="0.2">
      <c r="A1704" s="112"/>
      <c r="B1704" s="94"/>
    </row>
    <row r="1705" spans="1:2" ht="14.25" x14ac:dyDescent="0.2">
      <c r="A1705" s="112"/>
      <c r="B1705" s="94"/>
    </row>
    <row r="1706" spans="1:2" ht="14.25" x14ac:dyDescent="0.2">
      <c r="A1706" s="112"/>
      <c r="B1706" s="94"/>
    </row>
    <row r="1707" spans="1:2" ht="14.25" x14ac:dyDescent="0.2">
      <c r="A1707" s="112"/>
      <c r="B1707" s="94"/>
    </row>
    <row r="1708" spans="1:2" ht="14.25" x14ac:dyDescent="0.2">
      <c r="A1708" s="112"/>
      <c r="B1708" s="94"/>
    </row>
    <row r="1709" spans="1:2" ht="14.25" x14ac:dyDescent="0.2">
      <c r="A1709" s="112"/>
      <c r="B1709" s="94"/>
    </row>
    <row r="1710" spans="1:2" ht="14.25" x14ac:dyDescent="0.2">
      <c r="A1710" s="112"/>
      <c r="B1710" s="94"/>
    </row>
    <row r="1711" spans="1:2" ht="14.25" x14ac:dyDescent="0.2">
      <c r="A1711" s="112"/>
      <c r="B1711" s="94"/>
    </row>
    <row r="1712" spans="1:2" ht="14.25" x14ac:dyDescent="0.2">
      <c r="A1712" s="112"/>
      <c r="B1712" s="94"/>
    </row>
    <row r="1713" spans="1:2" ht="14.25" x14ac:dyDescent="0.2">
      <c r="A1713" s="112"/>
      <c r="B1713" s="94"/>
    </row>
    <row r="1714" spans="1:2" ht="14.25" x14ac:dyDescent="0.2">
      <c r="A1714" s="112"/>
      <c r="B1714" s="94"/>
    </row>
    <row r="1715" spans="1:2" ht="14.25" x14ac:dyDescent="0.2">
      <c r="A1715" s="112"/>
      <c r="B1715" s="94"/>
    </row>
    <row r="1716" spans="1:2" ht="14.25" x14ac:dyDescent="0.2">
      <c r="A1716" s="112"/>
      <c r="B1716" s="94"/>
    </row>
    <row r="1717" spans="1:2" ht="14.25" x14ac:dyDescent="0.2">
      <c r="A1717" s="112"/>
      <c r="B1717" s="94"/>
    </row>
    <row r="1718" spans="1:2" ht="14.25" x14ac:dyDescent="0.2">
      <c r="A1718" s="112"/>
      <c r="B1718" s="94"/>
    </row>
    <row r="1719" spans="1:2" ht="14.25" x14ac:dyDescent="0.2">
      <c r="A1719" s="112"/>
      <c r="B1719" s="94"/>
    </row>
    <row r="1720" spans="1:2" ht="14.25" x14ac:dyDescent="0.2">
      <c r="A1720" s="112"/>
      <c r="B1720" s="94"/>
    </row>
    <row r="1721" spans="1:2" ht="14.25" x14ac:dyDescent="0.2">
      <c r="A1721" s="112"/>
      <c r="B1721" s="94"/>
    </row>
    <row r="1722" spans="1:2" ht="14.25" x14ac:dyDescent="0.2">
      <c r="A1722" s="112"/>
      <c r="B1722" s="94"/>
    </row>
    <row r="1723" spans="1:2" ht="14.25" x14ac:dyDescent="0.2">
      <c r="A1723" s="112"/>
      <c r="B1723" s="94"/>
    </row>
    <row r="1724" spans="1:2" ht="14.25" x14ac:dyDescent="0.2">
      <c r="A1724" s="112"/>
      <c r="B1724" s="94"/>
    </row>
    <row r="1725" spans="1:2" ht="14.25" x14ac:dyDescent="0.2">
      <c r="A1725" s="112"/>
      <c r="B1725" s="94"/>
    </row>
    <row r="1726" spans="1:2" ht="14.25" x14ac:dyDescent="0.2">
      <c r="A1726" s="112"/>
      <c r="B1726" s="94"/>
    </row>
    <row r="1727" spans="1:2" ht="14.25" x14ac:dyDescent="0.2">
      <c r="A1727" s="112"/>
      <c r="B1727" s="94"/>
    </row>
  </sheetData>
  <sheetProtection password="C82C" sheet="1" formatCells="0" formatColumns="0" formatRows="0" insertColumns="0" insertRows="0" insertHyperlinks="0" deleteColumns="0" deleteRows="0" sort="0" autoFilter="0" pivotTables="0"/>
  <phoneticPr fontId="0" type="noConversion"/>
  <printOptions horizontalCentered="1"/>
  <pageMargins left="1.48" right="1.34" top="1.27" bottom="0.49" header="0.6" footer="0.16"/>
  <pageSetup scale="62" orientation="portrait" r:id="rId1"/>
  <headerFooter alignWithMargins="0">
    <oddHeader>&amp;C&amp;11Attachment 3
Baseline Cost Estimate
Project Sponsor Name
Project Name</oddHeader>
    <oddFooter xml:space="preserve">&amp;R
</oddFooter>
  </headerFooter>
  <ignoredErrors>
    <ignoredError sqref="C4:C24 C57:C68 C1:C24 C69:C73 B57:B68 A4:A46 A3 A47:A73 C47:C56 C3 B4 B7:B19 B22:B46 C26:C34 C26:C46" unlockedFormula="1"/>
  </ignoredError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indexed="15"/>
    <pageSetUpPr fitToPage="1"/>
  </sheetPr>
  <dimension ref="A1:BO1667"/>
  <sheetViews>
    <sheetView zoomScale="75" zoomScaleNormal="75" workbookViewId="0">
      <selection activeCell="A3" sqref="A3"/>
    </sheetView>
  </sheetViews>
  <sheetFormatPr defaultColWidth="9.140625" defaultRowHeight="12.75" x14ac:dyDescent="0.2"/>
  <cols>
    <col min="1" max="1" width="14.7109375" style="84" customWidth="1"/>
    <col min="2" max="2" width="41.140625" style="33" customWidth="1"/>
    <col min="3" max="7" width="13.28515625" style="111" customWidth="1"/>
    <col min="8" max="10" width="9.140625" style="33"/>
    <col min="11" max="11" width="9.140625" style="33" customWidth="1"/>
    <col min="12" max="16384" width="9.140625" style="33"/>
  </cols>
  <sheetData>
    <row r="1" spans="1:67" ht="30" customHeight="1" x14ac:dyDescent="0.2">
      <c r="A1" s="586" t="s">
        <v>246</v>
      </c>
      <c r="B1" s="504"/>
      <c r="C1" s="817"/>
      <c r="D1" s="817"/>
      <c r="E1" s="817"/>
      <c r="F1" s="817"/>
      <c r="G1" s="817"/>
    </row>
    <row r="2" spans="1:67" ht="74.25" customHeight="1" x14ac:dyDescent="0.2">
      <c r="A2" s="1125"/>
      <c r="B2" s="1126"/>
      <c r="C2" s="706" t="s">
        <v>145</v>
      </c>
      <c r="D2" s="706" t="s">
        <v>146</v>
      </c>
      <c r="E2" s="706" t="s">
        <v>147</v>
      </c>
      <c r="F2" s="706" t="s">
        <v>216</v>
      </c>
      <c r="G2" s="706" t="s">
        <v>274</v>
      </c>
    </row>
    <row r="3" spans="1:67" s="127" customFormat="1" ht="24" customHeight="1" x14ac:dyDescent="0.2">
      <c r="A3" s="818" t="str">
        <f>'SCC List'!A3:B3</f>
        <v>10 GUIDEWAY &amp; TRACK ELEMENTS (route miles)</v>
      </c>
      <c r="B3" s="819"/>
      <c r="C3" s="813">
        <f>'BUILD Main'!D7</f>
        <v>22192550.433649994</v>
      </c>
      <c r="D3" s="813">
        <f>'BUILD Main'!E7</f>
        <v>3328882.5650474993</v>
      </c>
      <c r="E3" s="813">
        <f>'BUILD Main'!F7</f>
        <v>25521432.998697493</v>
      </c>
      <c r="F3" s="820">
        <f>'BUILD Main'!K7</f>
        <v>1.0928224810000002</v>
      </c>
      <c r="G3" s="821">
        <f>'BUILD Main'!J7</f>
        <v>27890395.72831187</v>
      </c>
    </row>
    <row r="4" spans="1:67" s="127" customFormat="1" ht="24" customHeight="1" x14ac:dyDescent="0.2">
      <c r="A4" s="818" t="str">
        <f>'SCC List'!A17:B17</f>
        <v>20 STATIONS, STOPS, TERMINALS, INTERMODAL (number)</v>
      </c>
      <c r="B4" s="819"/>
      <c r="C4" s="813">
        <f>'BUILD Main'!D21</f>
        <v>13080635</v>
      </c>
      <c r="D4" s="813">
        <f>'BUILD Main'!E21</f>
        <v>1962095.25</v>
      </c>
      <c r="E4" s="813">
        <f>'BUILD Main'!F21</f>
        <v>15042730.25</v>
      </c>
      <c r="F4" s="812">
        <f>'BUILD Main'!K21</f>
        <v>1.099378843</v>
      </c>
      <c r="G4" s="813">
        <f>'BUILD Main'!J21</f>
        <v>16537659.377806101</v>
      </c>
    </row>
    <row r="5" spans="1:67" s="127" customFormat="1" ht="24" customHeight="1" x14ac:dyDescent="0.2">
      <c r="A5" s="818" t="str">
        <f>'SCC List'!A25</f>
        <v>30 SUPPORT FACILITIES: YARDS, SHOPS, ADMIN. BLDGS</v>
      </c>
      <c r="B5" s="819"/>
      <c r="C5" s="813">
        <f>'BUILD Main'!D29</f>
        <v>8332766.4592500068</v>
      </c>
      <c r="D5" s="813">
        <f>'BUILD Main'!E29</f>
        <v>1249914.9688875009</v>
      </c>
      <c r="E5" s="813">
        <f>'BUILD Main'!F29</f>
        <v>9582681.4281375073</v>
      </c>
      <c r="F5" s="812">
        <f>'BUILD Main'!K29</f>
        <v>1.099378843</v>
      </c>
      <c r="G5" s="813">
        <f>'BUILD Main'!J29</f>
        <v>10534997.2213034</v>
      </c>
    </row>
    <row r="6" spans="1:67" s="127" customFormat="1" ht="24" customHeight="1" x14ac:dyDescent="0.2">
      <c r="A6" s="818" t="str">
        <f>'SCC List'!A31</f>
        <v>40 SITEWORK &amp; SPECIAL CONDITIONS</v>
      </c>
      <c r="B6" s="577"/>
      <c r="C6" s="813">
        <f>'BUILD Main'!D35</f>
        <v>14742358.698450003</v>
      </c>
      <c r="D6" s="822">
        <f>'BUILD Main'!E35</f>
        <v>2211353.8047675006</v>
      </c>
      <c r="E6" s="813">
        <f>'BUILD Main'!F35</f>
        <v>16953712.503217503</v>
      </c>
      <c r="F6" s="812">
        <f>'BUILD Main'!K35</f>
        <v>1.096100662</v>
      </c>
      <c r="G6" s="813">
        <f>'BUILD Main'!J35</f>
        <v>18582975.498134382</v>
      </c>
    </row>
    <row r="7" spans="1:67" s="127" customFormat="1" ht="24" customHeight="1" x14ac:dyDescent="0.2">
      <c r="A7" s="818" t="str">
        <f>'SCC List'!A40</f>
        <v>50  SYSTEMS</v>
      </c>
      <c r="B7" s="819"/>
      <c r="C7" s="813">
        <f>'BUILD Main'!D44</f>
        <v>40258440.264936365</v>
      </c>
      <c r="D7" s="822">
        <f>'BUILD Main'!E44</f>
        <v>6038766.0397404544</v>
      </c>
      <c r="E7" s="813">
        <f>'BUILD Main'!F44</f>
        <v>46297206.304676816</v>
      </c>
      <c r="F7" s="812">
        <f>'BUILD Main'!K44</f>
        <v>1.1058397240000002</v>
      </c>
      <c r="G7" s="813">
        <f>'BUILD Main'!J44</f>
        <v>51197289.841934875</v>
      </c>
    </row>
    <row r="8" spans="1:67" s="127" customFormat="1" ht="24" customHeight="1" x14ac:dyDescent="0.2">
      <c r="A8" s="818" t="str">
        <f>'SCC List'!A48:B48</f>
        <v>60 ROW, LAND, EXISTING IMPROVEMENTS</v>
      </c>
      <c r="B8" s="823"/>
      <c r="C8" s="813">
        <f>'BUILD Main'!D53</f>
        <v>1254737</v>
      </c>
      <c r="D8" s="813">
        <f>'BUILD Main'!E53</f>
        <v>125473.70000000001</v>
      </c>
      <c r="E8" s="824">
        <f>'BUILD Main'!F53</f>
        <v>1380210.7</v>
      </c>
      <c r="F8" s="825">
        <f>'BUILD Main'!K53</f>
        <v>1.0609</v>
      </c>
      <c r="G8" s="813">
        <f>'BUILD Main'!J53</f>
        <v>1464265.5316299999</v>
      </c>
    </row>
    <row r="9" spans="1:67" s="127" customFormat="1" ht="24" customHeight="1" x14ac:dyDescent="0.2">
      <c r="A9" s="826" t="str">
        <f>'SCC List'!A51</f>
        <v>70 VEHICLES (number)</v>
      </c>
      <c r="B9" s="819"/>
      <c r="C9" s="813">
        <f>'BUILD Main'!D56</f>
        <v>33486039</v>
      </c>
      <c r="D9" s="822">
        <f>'BUILD Main'!E56</f>
        <v>334860.39</v>
      </c>
      <c r="E9" s="813">
        <f>'BUILD Main'!F56</f>
        <v>33820899.390000001</v>
      </c>
      <c r="F9" s="812">
        <f>'BUILD Main'!K56</f>
        <v>1.0929657024999999</v>
      </c>
      <c r="G9" s="813">
        <f>'BUILD Main'!J56</f>
        <v>36965083.060973167</v>
      </c>
    </row>
    <row r="10" spans="1:67" s="127" customFormat="1" ht="24" customHeight="1" x14ac:dyDescent="0.2">
      <c r="A10" s="826" t="str">
        <f>'SCC List'!A59</f>
        <v>80 PROFESSIONAL SERVICES (applies to Cats. 10-50)</v>
      </c>
      <c r="B10" s="823"/>
      <c r="C10" s="813">
        <f>'BUILD Main'!D64</f>
        <v>24959223.43410157</v>
      </c>
      <c r="D10" s="813">
        <f>'BUILD Main'!E64</f>
        <v>1109422.5717050787</v>
      </c>
      <c r="E10" s="813">
        <f>'BUILD Main'!F64</f>
        <v>26068646.005806647</v>
      </c>
      <c r="F10" s="812">
        <f>'BUILD Main'!K64</f>
        <v>1.0656860798753414</v>
      </c>
      <c r="G10" s="813">
        <f>'BUILD Main'!J64</f>
        <v>27780993.169586062</v>
      </c>
    </row>
    <row r="11" spans="1:67" s="127" customFormat="1" ht="24" customHeight="1" x14ac:dyDescent="0.2">
      <c r="A11" s="818" t="str">
        <f>'SCC List'!A68</f>
        <v>90 UNALLOCATED CONTINGENCY</v>
      </c>
      <c r="B11" s="577"/>
      <c r="C11" s="827"/>
      <c r="D11" s="827"/>
      <c r="E11" s="813">
        <f>'BUILD Main'!F74</f>
        <v>4099059.9535431275</v>
      </c>
      <c r="F11" s="810">
        <f>'BUILD Main'!K74</f>
        <v>1.1091179050000002</v>
      </c>
      <c r="G11" s="811">
        <f>'BUILD Main'!J74</f>
        <v>4546340.7881431514</v>
      </c>
    </row>
    <row r="12" spans="1:67" s="127" customFormat="1" ht="24" customHeight="1" x14ac:dyDescent="0.2">
      <c r="A12" s="828" t="str">
        <f>'SCC List'!A69</f>
        <v>100  FINANCE CHARGES</v>
      </c>
      <c r="B12" s="586"/>
      <c r="C12" s="829"/>
      <c r="D12" s="824"/>
      <c r="E12" s="813">
        <f>'BUILD Main'!F76</f>
        <v>0</v>
      </c>
      <c r="F12" s="812" t="e">
        <f>'BUILD Main'!K76</f>
        <v>#DIV/0!</v>
      </c>
      <c r="G12" s="813">
        <f>'BUILD Main'!J76</f>
        <v>0</v>
      </c>
    </row>
    <row r="13" spans="1:67" s="128" customFormat="1" ht="24" customHeight="1" x14ac:dyDescent="0.2">
      <c r="A13" s="830" t="str">
        <f>'SCC Definitions'!A76</f>
        <v>Total Project Cost (10 - 100)</v>
      </c>
      <c r="B13" s="831"/>
      <c r="C13" s="829"/>
      <c r="D13" s="824"/>
      <c r="E13" s="816">
        <f>'BUILD Main'!F77</f>
        <v>178766579.5340791</v>
      </c>
      <c r="F13" s="815">
        <f>'BUILD Main'!K77</f>
        <v>1.0936048601889479</v>
      </c>
      <c r="G13" s="816">
        <f>'BUILD Main'!J77</f>
        <v>195500000.217823</v>
      </c>
      <c r="H13" s="127"/>
      <c r="I13" s="127"/>
      <c r="J13" s="127"/>
      <c r="K13" s="127"/>
      <c r="L13" s="127"/>
      <c r="M13" s="127"/>
      <c r="N13" s="127"/>
      <c r="O13" s="127"/>
      <c r="P13" s="127"/>
      <c r="Q13" s="127"/>
      <c r="R13" s="127"/>
      <c r="S13" s="127"/>
      <c r="T13" s="127"/>
      <c r="U13" s="127"/>
      <c r="V13" s="127"/>
      <c r="W13" s="127"/>
      <c r="X13" s="127"/>
      <c r="Y13" s="127"/>
      <c r="Z13" s="127"/>
      <c r="AA13" s="127"/>
      <c r="AB13" s="127"/>
      <c r="AC13" s="127"/>
      <c r="AD13" s="127"/>
      <c r="AE13" s="127"/>
      <c r="AF13" s="127"/>
      <c r="AG13" s="127"/>
      <c r="AH13" s="127"/>
      <c r="AI13" s="127"/>
      <c r="AJ13" s="127"/>
      <c r="AK13" s="127"/>
      <c r="AL13" s="127"/>
      <c r="AM13" s="127"/>
      <c r="AN13" s="127"/>
      <c r="AO13" s="127"/>
      <c r="AP13" s="127"/>
      <c r="AQ13" s="127"/>
      <c r="AR13" s="127"/>
      <c r="AS13" s="127"/>
      <c r="AT13" s="127"/>
      <c r="AU13" s="127"/>
      <c r="AV13" s="127"/>
      <c r="AW13" s="127"/>
      <c r="AX13" s="127"/>
      <c r="AY13" s="127"/>
      <c r="AZ13" s="127"/>
      <c r="BA13" s="127"/>
      <c r="BB13" s="127"/>
      <c r="BC13" s="127"/>
      <c r="BD13" s="127"/>
      <c r="BE13" s="127"/>
      <c r="BF13" s="127"/>
      <c r="BG13" s="127"/>
      <c r="BH13" s="127"/>
      <c r="BI13" s="127"/>
      <c r="BJ13" s="127"/>
      <c r="BK13" s="127"/>
      <c r="BL13" s="127"/>
      <c r="BM13" s="127"/>
      <c r="BN13" s="127"/>
      <c r="BO13" s="127"/>
    </row>
    <row r="14" spans="1:67" s="94" customFormat="1" ht="15" customHeight="1" x14ac:dyDescent="0.2">
      <c r="C14" s="111"/>
      <c r="D14" s="111"/>
      <c r="E14" s="111"/>
      <c r="F14" s="111"/>
      <c r="G14" s="111"/>
    </row>
    <row r="15" spans="1:67" s="94" customFormat="1" ht="15" customHeight="1" x14ac:dyDescent="0.2">
      <c r="C15" s="111"/>
      <c r="D15" s="111"/>
      <c r="E15" s="111"/>
      <c r="F15" s="111"/>
      <c r="G15" s="111"/>
    </row>
    <row r="16" spans="1:67" s="94" customFormat="1" ht="15" customHeight="1" x14ac:dyDescent="0.2">
      <c r="C16" s="111"/>
      <c r="D16" s="111"/>
      <c r="E16" s="111"/>
      <c r="F16" s="111"/>
      <c r="G16" s="111"/>
    </row>
    <row r="17" spans="3:7" s="94" customFormat="1" ht="15" customHeight="1" x14ac:dyDescent="0.2">
      <c r="C17" s="111"/>
      <c r="D17" s="111"/>
      <c r="E17" s="111"/>
      <c r="F17" s="111"/>
      <c r="G17" s="111"/>
    </row>
    <row r="18" spans="3:7" s="94" customFormat="1" ht="15" customHeight="1" x14ac:dyDescent="0.2">
      <c r="C18" s="111"/>
      <c r="D18" s="111"/>
      <c r="E18" s="111"/>
      <c r="F18" s="111"/>
      <c r="G18" s="111"/>
    </row>
    <row r="19" spans="3:7" s="94" customFormat="1" ht="15" customHeight="1" x14ac:dyDescent="0.2">
      <c r="C19" s="111"/>
      <c r="D19" s="111"/>
      <c r="E19" s="111"/>
      <c r="F19" s="111"/>
      <c r="G19" s="111"/>
    </row>
    <row r="20" spans="3:7" s="94" customFormat="1" ht="15" customHeight="1" x14ac:dyDescent="0.2">
      <c r="C20" s="111"/>
      <c r="D20" s="111"/>
      <c r="E20" s="111"/>
      <c r="F20" s="111"/>
      <c r="G20" s="111"/>
    </row>
    <row r="21" spans="3:7" s="94" customFormat="1" ht="15" customHeight="1" x14ac:dyDescent="0.2">
      <c r="C21" s="111"/>
      <c r="D21" s="111"/>
      <c r="E21" s="111"/>
      <c r="F21" s="111"/>
      <c r="G21" s="111"/>
    </row>
    <row r="22" spans="3:7" s="94" customFormat="1" ht="15" customHeight="1" x14ac:dyDescent="0.2">
      <c r="C22" s="111"/>
      <c r="D22" s="111"/>
      <c r="E22" s="111"/>
      <c r="F22" s="111"/>
      <c r="G22" s="111"/>
    </row>
    <row r="23" spans="3:7" s="94" customFormat="1" ht="15" customHeight="1" x14ac:dyDescent="0.2">
      <c r="C23" s="111"/>
      <c r="D23" s="111"/>
      <c r="E23" s="111"/>
      <c r="F23" s="111"/>
      <c r="G23" s="111"/>
    </row>
    <row r="24" spans="3:7" s="94" customFormat="1" ht="15" customHeight="1" x14ac:dyDescent="0.2">
      <c r="C24" s="111"/>
      <c r="D24" s="111"/>
      <c r="E24" s="111"/>
      <c r="F24" s="111"/>
      <c r="G24" s="111"/>
    </row>
    <row r="25" spans="3:7" s="94" customFormat="1" ht="15" customHeight="1" x14ac:dyDescent="0.2">
      <c r="C25" s="111"/>
      <c r="D25" s="111"/>
      <c r="E25" s="111"/>
      <c r="F25" s="111"/>
      <c r="G25" s="111"/>
    </row>
    <row r="26" spans="3:7" s="94" customFormat="1" ht="15" customHeight="1" x14ac:dyDescent="0.2">
      <c r="C26" s="111"/>
      <c r="D26" s="111"/>
      <c r="E26" s="111"/>
      <c r="F26" s="111"/>
      <c r="G26" s="111"/>
    </row>
    <row r="27" spans="3:7" s="94" customFormat="1" ht="15" customHeight="1" x14ac:dyDescent="0.2">
      <c r="C27" s="111"/>
      <c r="D27" s="111"/>
      <c r="E27" s="111"/>
      <c r="F27" s="111"/>
      <c r="G27" s="111"/>
    </row>
    <row r="28" spans="3:7" s="94" customFormat="1" ht="15" customHeight="1" x14ac:dyDescent="0.2">
      <c r="C28" s="111"/>
      <c r="D28" s="111"/>
      <c r="E28" s="111"/>
      <c r="F28" s="111"/>
      <c r="G28" s="111"/>
    </row>
    <row r="29" spans="3:7" s="94" customFormat="1" ht="15" customHeight="1" x14ac:dyDescent="0.2">
      <c r="C29" s="111"/>
      <c r="D29" s="111"/>
      <c r="E29" s="111"/>
      <c r="F29" s="111"/>
      <c r="G29" s="111"/>
    </row>
    <row r="30" spans="3:7" s="94" customFormat="1" ht="15" customHeight="1" x14ac:dyDescent="0.2">
      <c r="C30" s="111"/>
      <c r="D30" s="111"/>
      <c r="E30" s="111"/>
      <c r="F30" s="111"/>
      <c r="G30" s="111"/>
    </row>
    <row r="31" spans="3:7" s="94" customFormat="1" ht="15" customHeight="1" x14ac:dyDescent="0.2">
      <c r="C31" s="111"/>
      <c r="D31" s="111"/>
      <c r="E31" s="111"/>
      <c r="F31" s="111"/>
      <c r="G31" s="111"/>
    </row>
    <row r="32" spans="3:7" s="94" customFormat="1" ht="15" customHeight="1" x14ac:dyDescent="0.2">
      <c r="C32" s="111"/>
      <c r="D32" s="111"/>
      <c r="E32" s="111"/>
      <c r="F32" s="111"/>
      <c r="G32" s="111"/>
    </row>
    <row r="33" spans="3:7" s="94" customFormat="1" ht="15" customHeight="1" x14ac:dyDescent="0.2">
      <c r="C33" s="111"/>
      <c r="D33" s="111"/>
      <c r="E33" s="111"/>
      <c r="F33" s="111"/>
      <c r="G33" s="111"/>
    </row>
    <row r="34" spans="3:7" s="94" customFormat="1" ht="15" customHeight="1" x14ac:dyDescent="0.2">
      <c r="C34" s="111"/>
      <c r="D34" s="111"/>
      <c r="E34" s="111"/>
      <c r="F34" s="111"/>
      <c r="G34" s="111"/>
    </row>
    <row r="35" spans="3:7" s="94" customFormat="1" ht="14.25" x14ac:dyDescent="0.2">
      <c r="C35" s="111"/>
      <c r="D35" s="111"/>
      <c r="E35" s="111"/>
      <c r="F35" s="111"/>
      <c r="G35" s="111"/>
    </row>
    <row r="36" spans="3:7" s="94" customFormat="1" ht="14.25" x14ac:dyDescent="0.2">
      <c r="C36" s="111"/>
      <c r="D36" s="111"/>
      <c r="E36" s="111"/>
      <c r="F36" s="111"/>
      <c r="G36" s="111"/>
    </row>
    <row r="37" spans="3:7" s="94" customFormat="1" ht="14.25" x14ac:dyDescent="0.2">
      <c r="C37" s="111"/>
      <c r="D37" s="111"/>
      <c r="E37" s="111"/>
      <c r="F37" s="111"/>
      <c r="G37" s="111"/>
    </row>
    <row r="38" spans="3:7" s="94" customFormat="1" ht="14.25" x14ac:dyDescent="0.2">
      <c r="C38" s="111"/>
      <c r="D38" s="111"/>
      <c r="E38" s="111"/>
      <c r="F38" s="111"/>
      <c r="G38" s="111"/>
    </row>
    <row r="39" spans="3:7" s="94" customFormat="1" ht="14.25" x14ac:dyDescent="0.2">
      <c r="C39" s="111"/>
      <c r="D39" s="111"/>
      <c r="E39" s="111"/>
      <c r="F39" s="111"/>
      <c r="G39" s="111"/>
    </row>
    <row r="40" spans="3:7" s="94" customFormat="1" ht="14.25" x14ac:dyDescent="0.2">
      <c r="C40" s="111"/>
      <c r="D40" s="111"/>
      <c r="E40" s="111"/>
      <c r="F40" s="111"/>
      <c r="G40" s="111"/>
    </row>
    <row r="41" spans="3:7" s="94" customFormat="1" ht="14.25" x14ac:dyDescent="0.2">
      <c r="C41" s="111"/>
      <c r="D41" s="111"/>
      <c r="E41" s="111"/>
      <c r="F41" s="111"/>
      <c r="G41" s="111"/>
    </row>
    <row r="42" spans="3:7" s="94" customFormat="1" ht="14.25" x14ac:dyDescent="0.2">
      <c r="C42" s="111"/>
      <c r="D42" s="111"/>
      <c r="E42" s="111"/>
      <c r="F42" s="111"/>
      <c r="G42" s="111"/>
    </row>
    <row r="43" spans="3:7" s="94" customFormat="1" ht="14.25" x14ac:dyDescent="0.2">
      <c r="C43" s="111"/>
      <c r="D43" s="111"/>
      <c r="E43" s="111"/>
      <c r="F43" s="111"/>
      <c r="G43" s="111"/>
    </row>
    <row r="44" spans="3:7" s="94" customFormat="1" ht="14.25" x14ac:dyDescent="0.2">
      <c r="C44" s="111"/>
      <c r="D44" s="111"/>
      <c r="E44" s="111"/>
      <c r="F44" s="111"/>
      <c r="G44" s="111"/>
    </row>
    <row r="45" spans="3:7" s="94" customFormat="1" ht="14.25" x14ac:dyDescent="0.2">
      <c r="C45" s="111"/>
      <c r="D45" s="111"/>
      <c r="E45" s="111"/>
      <c r="F45" s="111"/>
      <c r="G45" s="111"/>
    </row>
    <row r="46" spans="3:7" s="94" customFormat="1" ht="14.25" x14ac:dyDescent="0.2">
      <c r="C46" s="111"/>
      <c r="D46" s="111"/>
      <c r="E46" s="111"/>
      <c r="F46" s="111"/>
      <c r="G46" s="111"/>
    </row>
    <row r="47" spans="3:7" s="94" customFormat="1" ht="14.25" x14ac:dyDescent="0.2">
      <c r="C47" s="111"/>
      <c r="D47" s="111"/>
      <c r="E47" s="111"/>
      <c r="F47" s="111"/>
      <c r="G47" s="111"/>
    </row>
    <row r="48" spans="3:7" s="94" customFormat="1" ht="14.25" x14ac:dyDescent="0.2">
      <c r="C48" s="111"/>
      <c r="D48" s="111"/>
      <c r="E48" s="111"/>
      <c r="F48" s="111"/>
      <c r="G48" s="111"/>
    </row>
    <row r="49" spans="1:7" s="94" customFormat="1" ht="14.25" x14ac:dyDescent="0.2">
      <c r="C49" s="111"/>
      <c r="D49" s="111"/>
      <c r="E49" s="111"/>
      <c r="F49" s="111"/>
      <c r="G49" s="111"/>
    </row>
    <row r="50" spans="1:7" s="94" customFormat="1" ht="14.25" x14ac:dyDescent="0.2">
      <c r="C50" s="111"/>
      <c r="D50" s="111"/>
      <c r="E50" s="111"/>
      <c r="F50" s="111"/>
      <c r="G50" s="111"/>
    </row>
    <row r="51" spans="1:7" s="94" customFormat="1" ht="14.25" x14ac:dyDescent="0.2">
      <c r="C51" s="111"/>
      <c r="D51" s="111"/>
      <c r="E51" s="111"/>
      <c r="F51" s="111"/>
      <c r="G51" s="111"/>
    </row>
    <row r="52" spans="1:7" s="94" customFormat="1" ht="14.25" x14ac:dyDescent="0.2">
      <c r="C52" s="111"/>
      <c r="D52" s="111"/>
      <c r="E52" s="111"/>
      <c r="F52" s="111"/>
      <c r="G52" s="111"/>
    </row>
    <row r="53" spans="1:7" s="94" customFormat="1" ht="14.25" x14ac:dyDescent="0.2">
      <c r="C53" s="111"/>
      <c r="D53" s="111"/>
      <c r="E53" s="111"/>
      <c r="F53" s="111"/>
      <c r="G53" s="111"/>
    </row>
    <row r="54" spans="1:7" s="94" customFormat="1" ht="14.25" x14ac:dyDescent="0.2">
      <c r="C54" s="111"/>
      <c r="D54" s="111"/>
      <c r="E54" s="111"/>
      <c r="F54" s="111"/>
      <c r="G54" s="111"/>
    </row>
    <row r="55" spans="1:7" s="94" customFormat="1" ht="14.25" x14ac:dyDescent="0.2">
      <c r="C55" s="111"/>
      <c r="D55" s="111"/>
      <c r="E55" s="111"/>
      <c r="F55" s="111"/>
      <c r="G55" s="111"/>
    </row>
    <row r="56" spans="1:7" s="94" customFormat="1" ht="14.25" x14ac:dyDescent="0.2">
      <c r="C56" s="111"/>
      <c r="D56" s="111"/>
      <c r="E56" s="111"/>
      <c r="F56" s="111"/>
      <c r="G56" s="111"/>
    </row>
    <row r="57" spans="1:7" s="94" customFormat="1" ht="14.25" x14ac:dyDescent="0.2">
      <c r="C57" s="111"/>
      <c r="D57" s="111"/>
      <c r="E57" s="111"/>
      <c r="F57" s="111"/>
      <c r="G57" s="111"/>
    </row>
    <row r="58" spans="1:7" s="94" customFormat="1" ht="14.25" x14ac:dyDescent="0.2">
      <c r="C58" s="111"/>
      <c r="D58" s="111"/>
      <c r="E58" s="111"/>
      <c r="F58" s="111"/>
      <c r="G58" s="111"/>
    </row>
    <row r="59" spans="1:7" ht="14.25" x14ac:dyDescent="0.2">
      <c r="A59" s="94"/>
      <c r="B59" s="94"/>
    </row>
    <row r="60" spans="1:7" ht="14.25" x14ac:dyDescent="0.2">
      <c r="A60" s="94"/>
      <c r="B60" s="94"/>
    </row>
    <row r="61" spans="1:7" ht="14.25" x14ac:dyDescent="0.2">
      <c r="A61" s="94"/>
      <c r="B61" s="94"/>
    </row>
    <row r="62" spans="1:7" ht="14.25" x14ac:dyDescent="0.2">
      <c r="A62" s="94"/>
      <c r="B62" s="94"/>
    </row>
    <row r="63" spans="1:7" ht="14.25" x14ac:dyDescent="0.2">
      <c r="A63" s="94"/>
      <c r="B63" s="94"/>
    </row>
    <row r="64" spans="1:7" ht="14.25" x14ac:dyDescent="0.2">
      <c r="A64" s="94"/>
      <c r="B64" s="94"/>
    </row>
    <row r="65" spans="1:2" ht="14.25" x14ac:dyDescent="0.2">
      <c r="A65" s="94"/>
      <c r="B65" s="94"/>
    </row>
    <row r="66" spans="1:2" ht="14.25" x14ac:dyDescent="0.2">
      <c r="A66" s="94"/>
      <c r="B66" s="94"/>
    </row>
    <row r="67" spans="1:2" ht="14.25" x14ac:dyDescent="0.2">
      <c r="A67" s="94"/>
      <c r="B67" s="94"/>
    </row>
    <row r="68" spans="1:2" ht="14.25" x14ac:dyDescent="0.2">
      <c r="A68" s="94"/>
      <c r="B68" s="94"/>
    </row>
    <row r="69" spans="1:2" ht="14.25" x14ac:dyDescent="0.2">
      <c r="A69" s="94"/>
      <c r="B69" s="94"/>
    </row>
    <row r="70" spans="1:2" ht="14.25" x14ac:dyDescent="0.2">
      <c r="A70" s="94"/>
      <c r="B70" s="94"/>
    </row>
    <row r="71" spans="1:2" ht="14.25" x14ac:dyDescent="0.2">
      <c r="A71" s="94"/>
      <c r="B71" s="94"/>
    </row>
    <row r="72" spans="1:2" ht="14.25" x14ac:dyDescent="0.2">
      <c r="A72" s="94"/>
      <c r="B72" s="94"/>
    </row>
    <row r="73" spans="1:2" ht="14.25" x14ac:dyDescent="0.2">
      <c r="A73" s="94"/>
      <c r="B73" s="94"/>
    </row>
    <row r="74" spans="1:2" ht="14.25" x14ac:dyDescent="0.2">
      <c r="A74" s="94"/>
      <c r="B74" s="94"/>
    </row>
    <row r="75" spans="1:2" ht="14.25" x14ac:dyDescent="0.2">
      <c r="A75" s="94"/>
      <c r="B75" s="94"/>
    </row>
    <row r="76" spans="1:2" ht="14.25" x14ac:dyDescent="0.2">
      <c r="A76" s="94"/>
      <c r="B76" s="94"/>
    </row>
    <row r="77" spans="1:2" ht="14.25" x14ac:dyDescent="0.2">
      <c r="A77" s="94"/>
      <c r="B77" s="94"/>
    </row>
    <row r="78" spans="1:2" ht="14.25" x14ac:dyDescent="0.2">
      <c r="A78" s="94"/>
      <c r="B78" s="94"/>
    </row>
    <row r="79" spans="1:2" ht="14.25" x14ac:dyDescent="0.2">
      <c r="A79" s="94"/>
      <c r="B79" s="94"/>
    </row>
    <row r="80" spans="1:2" ht="14.25" x14ac:dyDescent="0.2">
      <c r="A80" s="94"/>
      <c r="B80" s="94"/>
    </row>
    <row r="81" spans="1:2" ht="14.25" x14ac:dyDescent="0.2">
      <c r="A81" s="94"/>
      <c r="B81" s="94"/>
    </row>
    <row r="82" spans="1:2" ht="14.25" x14ac:dyDescent="0.2">
      <c r="A82" s="94"/>
      <c r="B82" s="94"/>
    </row>
    <row r="83" spans="1:2" ht="14.25" x14ac:dyDescent="0.2">
      <c r="A83" s="94"/>
      <c r="B83" s="94"/>
    </row>
    <row r="84" spans="1:2" ht="14.25" x14ac:dyDescent="0.2">
      <c r="A84" s="94"/>
      <c r="B84" s="94"/>
    </row>
    <row r="85" spans="1:2" ht="14.25" x14ac:dyDescent="0.2">
      <c r="A85" s="94"/>
      <c r="B85" s="94"/>
    </row>
    <row r="86" spans="1:2" ht="14.25" x14ac:dyDescent="0.2">
      <c r="A86" s="94"/>
      <c r="B86" s="94"/>
    </row>
    <row r="87" spans="1:2" ht="14.25" x14ac:dyDescent="0.2">
      <c r="A87" s="94"/>
      <c r="B87" s="94"/>
    </row>
    <row r="88" spans="1:2" ht="14.25" x14ac:dyDescent="0.2">
      <c r="A88" s="94"/>
      <c r="B88" s="94"/>
    </row>
    <row r="89" spans="1:2" ht="14.25" x14ac:dyDescent="0.2">
      <c r="A89" s="94"/>
      <c r="B89" s="94"/>
    </row>
    <row r="90" spans="1:2" ht="14.25" x14ac:dyDescent="0.2">
      <c r="A90" s="94"/>
      <c r="B90" s="94"/>
    </row>
    <row r="91" spans="1:2" ht="14.25" x14ac:dyDescent="0.2">
      <c r="A91" s="94"/>
      <c r="B91" s="94"/>
    </row>
    <row r="92" spans="1:2" ht="14.25" x14ac:dyDescent="0.2">
      <c r="A92" s="94"/>
      <c r="B92" s="94"/>
    </row>
    <row r="93" spans="1:2" ht="14.25" x14ac:dyDescent="0.2">
      <c r="A93" s="94"/>
      <c r="B93" s="94"/>
    </row>
    <row r="94" spans="1:2" ht="14.25" x14ac:dyDescent="0.2">
      <c r="A94" s="94"/>
      <c r="B94" s="94"/>
    </row>
    <row r="95" spans="1:2" ht="14.25" x14ac:dyDescent="0.2">
      <c r="A95" s="94"/>
      <c r="B95" s="94"/>
    </row>
    <row r="96" spans="1:2" ht="14.25" x14ac:dyDescent="0.2">
      <c r="A96" s="94"/>
      <c r="B96" s="94"/>
    </row>
    <row r="97" spans="1:2" ht="14.25" x14ac:dyDescent="0.2">
      <c r="A97" s="94"/>
      <c r="B97" s="94"/>
    </row>
    <row r="98" spans="1:2" ht="14.25" x14ac:dyDescent="0.2">
      <c r="A98" s="94"/>
      <c r="B98" s="94"/>
    </row>
    <row r="99" spans="1:2" ht="14.25" x14ac:dyDescent="0.2">
      <c r="A99" s="94"/>
      <c r="B99" s="94"/>
    </row>
    <row r="100" spans="1:2" ht="14.25" x14ac:dyDescent="0.2">
      <c r="A100" s="94"/>
      <c r="B100" s="94"/>
    </row>
    <row r="101" spans="1:2" ht="14.25" x14ac:dyDescent="0.2">
      <c r="A101" s="94"/>
      <c r="B101" s="94"/>
    </row>
    <row r="102" spans="1:2" ht="14.25" x14ac:dyDescent="0.2">
      <c r="A102" s="94"/>
      <c r="B102" s="94"/>
    </row>
    <row r="103" spans="1:2" ht="14.25" x14ac:dyDescent="0.2">
      <c r="A103" s="94"/>
      <c r="B103" s="94"/>
    </row>
    <row r="104" spans="1:2" ht="14.25" x14ac:dyDescent="0.2">
      <c r="A104" s="94"/>
      <c r="B104" s="94"/>
    </row>
    <row r="105" spans="1:2" ht="14.25" x14ac:dyDescent="0.2">
      <c r="A105" s="94"/>
      <c r="B105" s="94"/>
    </row>
    <row r="106" spans="1:2" ht="14.25" x14ac:dyDescent="0.2">
      <c r="A106" s="94"/>
      <c r="B106" s="94"/>
    </row>
    <row r="107" spans="1:2" ht="14.25" x14ac:dyDescent="0.2">
      <c r="A107" s="94"/>
      <c r="B107" s="94"/>
    </row>
    <row r="108" spans="1:2" ht="14.25" x14ac:dyDescent="0.2">
      <c r="A108" s="94"/>
      <c r="B108" s="94"/>
    </row>
    <row r="109" spans="1:2" ht="14.25" x14ac:dyDescent="0.2">
      <c r="A109" s="94"/>
      <c r="B109" s="94"/>
    </row>
    <row r="110" spans="1:2" ht="14.25" x14ac:dyDescent="0.2">
      <c r="A110" s="94"/>
      <c r="B110" s="94"/>
    </row>
    <row r="111" spans="1:2" ht="14.25" x14ac:dyDescent="0.2">
      <c r="A111" s="94"/>
      <c r="B111" s="94"/>
    </row>
    <row r="112" spans="1:2" ht="14.25" x14ac:dyDescent="0.2">
      <c r="A112" s="94"/>
      <c r="B112" s="94"/>
    </row>
    <row r="113" spans="1:2" ht="14.25" x14ac:dyDescent="0.2">
      <c r="A113" s="94"/>
      <c r="B113" s="94"/>
    </row>
    <row r="114" spans="1:2" ht="14.25" x14ac:dyDescent="0.2">
      <c r="A114" s="94"/>
      <c r="B114" s="94"/>
    </row>
    <row r="115" spans="1:2" ht="14.25" x14ac:dyDescent="0.2">
      <c r="A115" s="94"/>
      <c r="B115" s="94"/>
    </row>
    <row r="116" spans="1:2" ht="14.25" x14ac:dyDescent="0.2">
      <c r="A116" s="94"/>
      <c r="B116" s="94"/>
    </row>
    <row r="117" spans="1:2" ht="14.25" x14ac:dyDescent="0.2">
      <c r="A117" s="94"/>
      <c r="B117" s="94"/>
    </row>
    <row r="118" spans="1:2" ht="14.25" x14ac:dyDescent="0.2">
      <c r="A118" s="94"/>
      <c r="B118" s="94"/>
    </row>
    <row r="119" spans="1:2" ht="14.25" x14ac:dyDescent="0.2">
      <c r="A119" s="94"/>
      <c r="B119" s="94"/>
    </row>
    <row r="120" spans="1:2" ht="14.25" x14ac:dyDescent="0.2">
      <c r="A120" s="94"/>
      <c r="B120" s="94"/>
    </row>
    <row r="121" spans="1:2" ht="14.25" x14ac:dyDescent="0.2">
      <c r="A121" s="94"/>
      <c r="B121" s="94"/>
    </row>
    <row r="122" spans="1:2" ht="14.25" x14ac:dyDescent="0.2">
      <c r="A122" s="94"/>
      <c r="B122" s="94"/>
    </row>
    <row r="123" spans="1:2" ht="14.25" x14ac:dyDescent="0.2">
      <c r="A123" s="94"/>
      <c r="B123" s="94"/>
    </row>
    <row r="124" spans="1:2" ht="14.25" x14ac:dyDescent="0.2">
      <c r="A124" s="94"/>
      <c r="B124" s="94"/>
    </row>
    <row r="125" spans="1:2" ht="14.25" x14ac:dyDescent="0.2">
      <c r="A125" s="94"/>
      <c r="B125" s="94"/>
    </row>
    <row r="126" spans="1:2" ht="14.25" x14ac:dyDescent="0.2">
      <c r="A126" s="94"/>
      <c r="B126" s="94"/>
    </row>
    <row r="127" spans="1:2" ht="14.25" x14ac:dyDescent="0.2">
      <c r="A127" s="94"/>
      <c r="B127" s="94"/>
    </row>
    <row r="128" spans="1:2" ht="14.25" x14ac:dyDescent="0.2">
      <c r="A128" s="94"/>
      <c r="B128" s="94"/>
    </row>
    <row r="129" spans="1:2" ht="14.25" x14ac:dyDescent="0.2">
      <c r="A129" s="94"/>
      <c r="B129" s="94"/>
    </row>
    <row r="130" spans="1:2" ht="14.25" x14ac:dyDescent="0.2">
      <c r="A130" s="94"/>
      <c r="B130" s="94"/>
    </row>
    <row r="131" spans="1:2" ht="14.25" x14ac:dyDescent="0.2">
      <c r="A131" s="94"/>
      <c r="B131" s="94"/>
    </row>
    <row r="132" spans="1:2" ht="14.25" x14ac:dyDescent="0.2">
      <c r="A132" s="94"/>
      <c r="B132" s="94"/>
    </row>
    <row r="133" spans="1:2" ht="14.25" x14ac:dyDescent="0.2">
      <c r="A133" s="94"/>
      <c r="B133" s="94"/>
    </row>
    <row r="134" spans="1:2" ht="14.25" x14ac:dyDescent="0.2">
      <c r="A134" s="94"/>
      <c r="B134" s="94"/>
    </row>
    <row r="135" spans="1:2" ht="14.25" x14ac:dyDescent="0.2">
      <c r="A135" s="94"/>
      <c r="B135" s="94"/>
    </row>
    <row r="136" spans="1:2" ht="14.25" x14ac:dyDescent="0.2">
      <c r="A136" s="94"/>
      <c r="B136" s="94"/>
    </row>
    <row r="137" spans="1:2" ht="14.25" x14ac:dyDescent="0.2">
      <c r="A137" s="94"/>
      <c r="B137" s="94"/>
    </row>
    <row r="138" spans="1:2" ht="14.25" x14ac:dyDescent="0.2">
      <c r="A138" s="94"/>
      <c r="B138" s="94"/>
    </row>
    <row r="139" spans="1:2" ht="14.25" x14ac:dyDescent="0.2">
      <c r="A139" s="94"/>
      <c r="B139" s="94"/>
    </row>
    <row r="140" spans="1:2" ht="14.25" x14ac:dyDescent="0.2">
      <c r="A140" s="94"/>
      <c r="B140" s="94"/>
    </row>
    <row r="141" spans="1:2" ht="14.25" x14ac:dyDescent="0.2">
      <c r="A141" s="94"/>
      <c r="B141" s="94"/>
    </row>
    <row r="142" spans="1:2" ht="14.25" x14ac:dyDescent="0.2">
      <c r="A142" s="94"/>
      <c r="B142" s="94"/>
    </row>
    <row r="143" spans="1:2" ht="14.25" x14ac:dyDescent="0.2">
      <c r="A143" s="94"/>
      <c r="B143" s="94"/>
    </row>
    <row r="144" spans="1:2" ht="14.25" x14ac:dyDescent="0.2">
      <c r="A144" s="94"/>
      <c r="B144" s="94"/>
    </row>
    <row r="145" spans="1:2" ht="14.25" x14ac:dyDescent="0.2">
      <c r="A145" s="94"/>
      <c r="B145" s="94"/>
    </row>
    <row r="146" spans="1:2" ht="14.25" x14ac:dyDescent="0.2">
      <c r="A146" s="94"/>
      <c r="B146" s="94"/>
    </row>
    <row r="147" spans="1:2" ht="14.25" x14ac:dyDescent="0.2">
      <c r="A147" s="94"/>
      <c r="B147" s="94"/>
    </row>
    <row r="148" spans="1:2" ht="14.25" x14ac:dyDescent="0.2">
      <c r="A148" s="94"/>
      <c r="B148" s="94"/>
    </row>
    <row r="149" spans="1:2" ht="14.25" x14ac:dyDescent="0.2">
      <c r="A149" s="94"/>
      <c r="B149" s="94"/>
    </row>
    <row r="150" spans="1:2" ht="14.25" x14ac:dyDescent="0.2">
      <c r="A150" s="94"/>
      <c r="B150" s="94"/>
    </row>
    <row r="151" spans="1:2" ht="14.25" x14ac:dyDescent="0.2">
      <c r="A151" s="94"/>
      <c r="B151" s="94"/>
    </row>
    <row r="152" spans="1:2" ht="14.25" x14ac:dyDescent="0.2">
      <c r="A152" s="94"/>
      <c r="B152" s="94"/>
    </row>
    <row r="153" spans="1:2" ht="14.25" x14ac:dyDescent="0.2">
      <c r="A153" s="94"/>
      <c r="B153" s="94"/>
    </row>
    <row r="154" spans="1:2" ht="14.25" x14ac:dyDescent="0.2">
      <c r="A154" s="94"/>
      <c r="B154" s="94"/>
    </row>
    <row r="155" spans="1:2" ht="14.25" x14ac:dyDescent="0.2">
      <c r="A155" s="94"/>
      <c r="B155" s="94"/>
    </row>
    <row r="156" spans="1:2" ht="14.25" x14ac:dyDescent="0.2">
      <c r="A156" s="94"/>
      <c r="B156" s="94"/>
    </row>
    <row r="157" spans="1:2" ht="14.25" x14ac:dyDescent="0.2">
      <c r="A157" s="94"/>
      <c r="B157" s="94"/>
    </row>
    <row r="158" spans="1:2" ht="14.25" x14ac:dyDescent="0.2">
      <c r="A158" s="94"/>
      <c r="B158" s="94"/>
    </row>
    <row r="159" spans="1:2" ht="14.25" x14ac:dyDescent="0.2">
      <c r="A159" s="94"/>
      <c r="B159" s="94"/>
    </row>
    <row r="160" spans="1:2" ht="14.25" x14ac:dyDescent="0.2">
      <c r="A160" s="94"/>
      <c r="B160" s="94"/>
    </row>
    <row r="161" spans="1:2" ht="14.25" x14ac:dyDescent="0.2">
      <c r="A161" s="94"/>
      <c r="B161" s="94"/>
    </row>
    <row r="162" spans="1:2" ht="14.25" x14ac:dyDescent="0.2">
      <c r="A162" s="94"/>
      <c r="B162" s="94"/>
    </row>
    <row r="163" spans="1:2" ht="14.25" x14ac:dyDescent="0.2">
      <c r="A163" s="94"/>
      <c r="B163" s="94"/>
    </row>
    <row r="164" spans="1:2" ht="14.25" x14ac:dyDescent="0.2">
      <c r="A164" s="94"/>
      <c r="B164" s="94"/>
    </row>
    <row r="165" spans="1:2" ht="14.25" x14ac:dyDescent="0.2">
      <c r="A165" s="94"/>
      <c r="B165" s="94"/>
    </row>
    <row r="166" spans="1:2" ht="14.25" x14ac:dyDescent="0.2">
      <c r="A166" s="94"/>
      <c r="B166" s="94"/>
    </row>
    <row r="167" spans="1:2" ht="14.25" x14ac:dyDescent="0.2">
      <c r="A167" s="94"/>
      <c r="B167" s="94"/>
    </row>
    <row r="168" spans="1:2" ht="14.25" x14ac:dyDescent="0.2">
      <c r="A168" s="94"/>
      <c r="B168" s="94"/>
    </row>
    <row r="169" spans="1:2" ht="14.25" x14ac:dyDescent="0.2">
      <c r="A169" s="94"/>
      <c r="B169" s="94"/>
    </row>
    <row r="170" spans="1:2" ht="14.25" x14ac:dyDescent="0.2">
      <c r="A170" s="94"/>
      <c r="B170" s="94"/>
    </row>
    <row r="171" spans="1:2" ht="14.25" x14ac:dyDescent="0.2">
      <c r="A171" s="94"/>
      <c r="B171" s="94"/>
    </row>
    <row r="172" spans="1:2" ht="14.25" x14ac:dyDescent="0.2">
      <c r="A172" s="94"/>
      <c r="B172" s="94"/>
    </row>
    <row r="173" spans="1:2" ht="14.25" x14ac:dyDescent="0.2">
      <c r="A173" s="94"/>
      <c r="B173" s="94"/>
    </row>
    <row r="174" spans="1:2" ht="14.25" x14ac:dyDescent="0.2">
      <c r="A174" s="94"/>
      <c r="B174" s="94"/>
    </row>
    <row r="175" spans="1:2" ht="14.25" x14ac:dyDescent="0.2">
      <c r="A175" s="94"/>
      <c r="B175" s="94"/>
    </row>
    <row r="176" spans="1:2" ht="14.25" x14ac:dyDescent="0.2">
      <c r="A176" s="94"/>
      <c r="B176" s="94"/>
    </row>
    <row r="177" spans="1:2" ht="14.25" x14ac:dyDescent="0.2">
      <c r="A177" s="94"/>
      <c r="B177" s="94"/>
    </row>
    <row r="178" spans="1:2" ht="14.25" x14ac:dyDescent="0.2">
      <c r="A178" s="94"/>
      <c r="B178" s="94"/>
    </row>
    <row r="179" spans="1:2" ht="14.25" x14ac:dyDescent="0.2">
      <c r="A179" s="94"/>
      <c r="B179" s="94"/>
    </row>
    <row r="180" spans="1:2" ht="14.25" x14ac:dyDescent="0.2">
      <c r="A180" s="94"/>
      <c r="B180" s="94"/>
    </row>
    <row r="181" spans="1:2" ht="14.25" x14ac:dyDescent="0.2">
      <c r="A181" s="112"/>
      <c r="B181" s="94"/>
    </row>
    <row r="182" spans="1:2" ht="14.25" x14ac:dyDescent="0.2">
      <c r="A182" s="112"/>
      <c r="B182" s="94"/>
    </row>
    <row r="183" spans="1:2" ht="14.25" x14ac:dyDescent="0.2">
      <c r="A183" s="112"/>
      <c r="B183" s="94"/>
    </row>
    <row r="184" spans="1:2" ht="14.25" x14ac:dyDescent="0.2">
      <c r="A184" s="112"/>
      <c r="B184" s="94"/>
    </row>
    <row r="185" spans="1:2" ht="14.25" x14ac:dyDescent="0.2">
      <c r="A185" s="112"/>
      <c r="B185" s="94"/>
    </row>
    <row r="186" spans="1:2" ht="14.25" x14ac:dyDescent="0.2">
      <c r="A186" s="112"/>
      <c r="B186" s="94"/>
    </row>
    <row r="187" spans="1:2" ht="14.25" x14ac:dyDescent="0.2">
      <c r="A187" s="112"/>
      <c r="B187" s="94"/>
    </row>
    <row r="188" spans="1:2" ht="14.25" x14ac:dyDescent="0.2">
      <c r="A188" s="112"/>
      <c r="B188" s="94"/>
    </row>
    <row r="189" spans="1:2" ht="14.25" x14ac:dyDescent="0.2">
      <c r="A189" s="112"/>
      <c r="B189" s="94"/>
    </row>
    <row r="190" spans="1:2" ht="14.25" x14ac:dyDescent="0.2">
      <c r="A190" s="112"/>
      <c r="B190" s="94"/>
    </row>
    <row r="191" spans="1:2" ht="14.25" x14ac:dyDescent="0.2">
      <c r="A191" s="112"/>
      <c r="B191" s="94"/>
    </row>
    <row r="192" spans="1:2" ht="14.25" x14ac:dyDescent="0.2">
      <c r="A192" s="112"/>
      <c r="B192" s="94"/>
    </row>
    <row r="193" spans="1:2" ht="14.25" x14ac:dyDescent="0.2">
      <c r="A193" s="112"/>
      <c r="B193" s="94"/>
    </row>
    <row r="194" spans="1:2" ht="14.25" x14ac:dyDescent="0.2">
      <c r="A194" s="112"/>
      <c r="B194" s="94"/>
    </row>
    <row r="195" spans="1:2" ht="14.25" x14ac:dyDescent="0.2">
      <c r="A195" s="112"/>
      <c r="B195" s="94"/>
    </row>
    <row r="196" spans="1:2" ht="14.25" x14ac:dyDescent="0.2">
      <c r="A196" s="112"/>
      <c r="B196" s="94"/>
    </row>
    <row r="197" spans="1:2" ht="14.25" x14ac:dyDescent="0.2">
      <c r="A197" s="112"/>
      <c r="B197" s="94"/>
    </row>
    <row r="198" spans="1:2" ht="14.25" x14ac:dyDescent="0.2">
      <c r="A198" s="112"/>
      <c r="B198" s="94"/>
    </row>
    <row r="199" spans="1:2" ht="14.25" x14ac:dyDescent="0.2">
      <c r="A199" s="112"/>
      <c r="B199" s="94"/>
    </row>
    <row r="200" spans="1:2" ht="14.25" x14ac:dyDescent="0.2">
      <c r="A200" s="112"/>
      <c r="B200" s="94"/>
    </row>
    <row r="201" spans="1:2" ht="14.25" x14ac:dyDescent="0.2">
      <c r="A201" s="112"/>
      <c r="B201" s="94"/>
    </row>
    <row r="202" spans="1:2" ht="14.25" x14ac:dyDescent="0.2">
      <c r="A202" s="112"/>
      <c r="B202" s="94"/>
    </row>
    <row r="203" spans="1:2" ht="14.25" x14ac:dyDescent="0.2">
      <c r="A203" s="112"/>
      <c r="B203" s="94"/>
    </row>
    <row r="204" spans="1:2" ht="14.25" x14ac:dyDescent="0.2">
      <c r="A204" s="112"/>
      <c r="B204" s="94"/>
    </row>
    <row r="205" spans="1:2" ht="14.25" x14ac:dyDescent="0.2">
      <c r="A205" s="112"/>
      <c r="B205" s="94"/>
    </row>
    <row r="206" spans="1:2" ht="14.25" x14ac:dyDescent="0.2">
      <c r="A206" s="112"/>
      <c r="B206" s="94"/>
    </row>
    <row r="207" spans="1:2" ht="14.25" x14ac:dyDescent="0.2">
      <c r="A207" s="112"/>
      <c r="B207" s="94"/>
    </row>
    <row r="208" spans="1:2" ht="14.25" x14ac:dyDescent="0.2">
      <c r="A208" s="112"/>
      <c r="B208" s="94"/>
    </row>
    <row r="209" spans="1:2" ht="14.25" x14ac:dyDescent="0.2">
      <c r="A209" s="112"/>
      <c r="B209" s="94"/>
    </row>
    <row r="210" spans="1:2" ht="14.25" x14ac:dyDescent="0.2">
      <c r="A210" s="112"/>
      <c r="B210" s="94"/>
    </row>
    <row r="211" spans="1:2" ht="14.25" x14ac:dyDescent="0.2">
      <c r="A211" s="112"/>
      <c r="B211" s="94"/>
    </row>
    <row r="212" spans="1:2" ht="14.25" x14ac:dyDescent="0.2">
      <c r="A212" s="112"/>
      <c r="B212" s="94"/>
    </row>
    <row r="213" spans="1:2" ht="14.25" x14ac:dyDescent="0.2">
      <c r="A213" s="112"/>
      <c r="B213" s="94"/>
    </row>
    <row r="214" spans="1:2" ht="14.25" x14ac:dyDescent="0.2">
      <c r="A214" s="112"/>
      <c r="B214" s="94"/>
    </row>
    <row r="215" spans="1:2" ht="14.25" x14ac:dyDescent="0.2">
      <c r="A215" s="112"/>
      <c r="B215" s="94"/>
    </row>
    <row r="216" spans="1:2" ht="14.25" x14ac:dyDescent="0.2">
      <c r="A216" s="112"/>
      <c r="B216" s="94"/>
    </row>
    <row r="217" spans="1:2" ht="14.25" x14ac:dyDescent="0.2">
      <c r="A217" s="112"/>
      <c r="B217" s="94"/>
    </row>
    <row r="218" spans="1:2" ht="14.25" x14ac:dyDescent="0.2">
      <c r="A218" s="112"/>
      <c r="B218" s="94"/>
    </row>
    <row r="219" spans="1:2" ht="14.25" x14ac:dyDescent="0.2">
      <c r="A219" s="112"/>
      <c r="B219" s="94"/>
    </row>
    <row r="220" spans="1:2" ht="14.25" x14ac:dyDescent="0.2">
      <c r="A220" s="112"/>
      <c r="B220" s="94"/>
    </row>
    <row r="221" spans="1:2" ht="14.25" x14ac:dyDescent="0.2">
      <c r="A221" s="112"/>
      <c r="B221" s="94"/>
    </row>
    <row r="222" spans="1:2" ht="14.25" x14ac:dyDescent="0.2">
      <c r="A222" s="112"/>
      <c r="B222" s="94"/>
    </row>
    <row r="223" spans="1:2" ht="14.25" x14ac:dyDescent="0.2">
      <c r="A223" s="112"/>
      <c r="B223" s="94"/>
    </row>
    <row r="224" spans="1:2" ht="14.25" x14ac:dyDescent="0.2">
      <c r="A224" s="112"/>
      <c r="B224" s="94"/>
    </row>
    <row r="225" spans="1:2" ht="14.25" x14ac:dyDescent="0.2">
      <c r="A225" s="112"/>
      <c r="B225" s="94"/>
    </row>
    <row r="226" spans="1:2" ht="14.25" x14ac:dyDescent="0.2">
      <c r="A226" s="112"/>
      <c r="B226" s="94"/>
    </row>
    <row r="227" spans="1:2" ht="14.25" x14ac:dyDescent="0.2">
      <c r="A227" s="112"/>
      <c r="B227" s="94"/>
    </row>
    <row r="228" spans="1:2" ht="14.25" x14ac:dyDescent="0.2">
      <c r="A228" s="112"/>
      <c r="B228" s="94"/>
    </row>
    <row r="229" spans="1:2" ht="14.25" x14ac:dyDescent="0.2">
      <c r="A229" s="112"/>
      <c r="B229" s="94"/>
    </row>
    <row r="230" spans="1:2" ht="14.25" x14ac:dyDescent="0.2">
      <c r="A230" s="112"/>
      <c r="B230" s="94"/>
    </row>
    <row r="231" spans="1:2" ht="14.25" x14ac:dyDescent="0.2">
      <c r="A231" s="112"/>
      <c r="B231" s="94"/>
    </row>
    <row r="232" spans="1:2" ht="14.25" x14ac:dyDescent="0.2">
      <c r="A232" s="112"/>
      <c r="B232" s="94"/>
    </row>
    <row r="233" spans="1:2" ht="14.25" x14ac:dyDescent="0.2">
      <c r="A233" s="112"/>
      <c r="B233" s="94"/>
    </row>
    <row r="234" spans="1:2" ht="14.25" x14ac:dyDescent="0.2">
      <c r="A234" s="112"/>
      <c r="B234" s="94"/>
    </row>
    <row r="235" spans="1:2" ht="14.25" x14ac:dyDescent="0.2">
      <c r="A235" s="112"/>
      <c r="B235" s="94"/>
    </row>
    <row r="236" spans="1:2" ht="14.25" x14ac:dyDescent="0.2">
      <c r="A236" s="112"/>
      <c r="B236" s="94"/>
    </row>
    <row r="237" spans="1:2" ht="14.25" x14ac:dyDescent="0.2">
      <c r="A237" s="112"/>
      <c r="B237" s="94"/>
    </row>
    <row r="238" spans="1:2" ht="14.25" x14ac:dyDescent="0.2">
      <c r="A238" s="112"/>
      <c r="B238" s="94"/>
    </row>
    <row r="239" spans="1:2" ht="14.25" x14ac:dyDescent="0.2">
      <c r="A239" s="112"/>
      <c r="B239" s="94"/>
    </row>
    <row r="240" spans="1:2" ht="14.25" x14ac:dyDescent="0.2">
      <c r="A240" s="112"/>
      <c r="B240" s="94"/>
    </row>
    <row r="241" spans="1:2" ht="14.25" x14ac:dyDescent="0.2">
      <c r="A241" s="112"/>
      <c r="B241" s="94"/>
    </row>
    <row r="242" spans="1:2" ht="14.25" x14ac:dyDescent="0.2">
      <c r="A242" s="112"/>
      <c r="B242" s="94"/>
    </row>
    <row r="243" spans="1:2" ht="14.25" x14ac:dyDescent="0.2">
      <c r="A243" s="112"/>
      <c r="B243" s="94"/>
    </row>
    <row r="244" spans="1:2" ht="14.25" x14ac:dyDescent="0.2">
      <c r="A244" s="112"/>
      <c r="B244" s="94"/>
    </row>
    <row r="245" spans="1:2" ht="14.25" x14ac:dyDescent="0.2">
      <c r="A245" s="112"/>
      <c r="B245" s="94"/>
    </row>
    <row r="246" spans="1:2" ht="14.25" x14ac:dyDescent="0.2">
      <c r="A246" s="112"/>
      <c r="B246" s="94"/>
    </row>
    <row r="247" spans="1:2" ht="14.25" x14ac:dyDescent="0.2">
      <c r="A247" s="112"/>
      <c r="B247" s="94"/>
    </row>
    <row r="248" spans="1:2" ht="14.25" x14ac:dyDescent="0.2">
      <c r="A248" s="112"/>
      <c r="B248" s="94"/>
    </row>
    <row r="249" spans="1:2" ht="14.25" x14ac:dyDescent="0.2">
      <c r="A249" s="112"/>
      <c r="B249" s="94"/>
    </row>
    <row r="250" spans="1:2" ht="14.25" x14ac:dyDescent="0.2">
      <c r="A250" s="112"/>
      <c r="B250" s="94"/>
    </row>
    <row r="251" spans="1:2" ht="14.25" x14ac:dyDescent="0.2">
      <c r="A251" s="112"/>
      <c r="B251" s="94"/>
    </row>
    <row r="252" spans="1:2" ht="14.25" x14ac:dyDescent="0.2">
      <c r="A252" s="112"/>
      <c r="B252" s="94"/>
    </row>
    <row r="253" spans="1:2" ht="14.25" x14ac:dyDescent="0.2">
      <c r="A253" s="112"/>
      <c r="B253" s="94"/>
    </row>
    <row r="254" spans="1:2" ht="14.25" x14ac:dyDescent="0.2">
      <c r="A254" s="112"/>
      <c r="B254" s="94"/>
    </row>
    <row r="255" spans="1:2" ht="14.25" x14ac:dyDescent="0.2">
      <c r="A255" s="112"/>
      <c r="B255" s="94"/>
    </row>
    <row r="256" spans="1:2" ht="14.25" x14ac:dyDescent="0.2">
      <c r="A256" s="112"/>
      <c r="B256" s="94"/>
    </row>
    <row r="257" spans="1:2" ht="14.25" x14ac:dyDescent="0.2">
      <c r="A257" s="112"/>
      <c r="B257" s="94"/>
    </row>
    <row r="258" spans="1:2" ht="14.25" x14ac:dyDescent="0.2">
      <c r="A258" s="112"/>
      <c r="B258" s="94"/>
    </row>
    <row r="259" spans="1:2" ht="14.25" x14ac:dyDescent="0.2">
      <c r="A259" s="112"/>
      <c r="B259" s="94"/>
    </row>
    <row r="260" spans="1:2" ht="14.25" x14ac:dyDescent="0.2">
      <c r="A260" s="112"/>
      <c r="B260" s="94"/>
    </row>
    <row r="261" spans="1:2" ht="14.25" x14ac:dyDescent="0.2">
      <c r="A261" s="112"/>
      <c r="B261" s="94"/>
    </row>
    <row r="262" spans="1:2" ht="14.25" x14ac:dyDescent="0.2">
      <c r="A262" s="112"/>
      <c r="B262" s="94"/>
    </row>
    <row r="263" spans="1:2" ht="14.25" x14ac:dyDescent="0.2">
      <c r="A263" s="112"/>
      <c r="B263" s="94"/>
    </row>
    <row r="264" spans="1:2" ht="14.25" x14ac:dyDescent="0.2">
      <c r="A264" s="112"/>
      <c r="B264" s="94"/>
    </row>
    <row r="265" spans="1:2" ht="14.25" x14ac:dyDescent="0.2">
      <c r="A265" s="112"/>
      <c r="B265" s="94"/>
    </row>
    <row r="266" spans="1:2" ht="14.25" x14ac:dyDescent="0.2">
      <c r="A266" s="112"/>
      <c r="B266" s="94"/>
    </row>
    <row r="267" spans="1:2" ht="14.25" x14ac:dyDescent="0.2">
      <c r="A267" s="112"/>
      <c r="B267" s="94"/>
    </row>
    <row r="268" spans="1:2" ht="14.25" x14ac:dyDescent="0.2">
      <c r="A268" s="112"/>
      <c r="B268" s="94"/>
    </row>
    <row r="269" spans="1:2" ht="14.25" x14ac:dyDescent="0.2">
      <c r="A269" s="112"/>
      <c r="B269" s="94"/>
    </row>
    <row r="270" spans="1:2" ht="14.25" x14ac:dyDescent="0.2">
      <c r="A270" s="112"/>
      <c r="B270" s="94"/>
    </row>
    <row r="271" spans="1:2" ht="14.25" x14ac:dyDescent="0.2">
      <c r="A271" s="112"/>
      <c r="B271" s="94"/>
    </row>
    <row r="272" spans="1:2" ht="14.25" x14ac:dyDescent="0.2">
      <c r="A272" s="112"/>
      <c r="B272" s="94"/>
    </row>
    <row r="273" spans="1:2" ht="14.25" x14ac:dyDescent="0.2">
      <c r="A273" s="112"/>
      <c r="B273" s="94"/>
    </row>
    <row r="274" spans="1:2" ht="14.25" x14ac:dyDescent="0.2">
      <c r="A274" s="112"/>
      <c r="B274" s="94"/>
    </row>
    <row r="275" spans="1:2" ht="14.25" x14ac:dyDescent="0.2">
      <c r="A275" s="112"/>
      <c r="B275" s="94"/>
    </row>
    <row r="276" spans="1:2" ht="14.25" x14ac:dyDescent="0.2">
      <c r="A276" s="112"/>
      <c r="B276" s="94"/>
    </row>
    <row r="277" spans="1:2" ht="14.25" x14ac:dyDescent="0.2">
      <c r="A277" s="112"/>
      <c r="B277" s="94"/>
    </row>
    <row r="278" spans="1:2" ht="14.25" x14ac:dyDescent="0.2">
      <c r="A278" s="112"/>
      <c r="B278" s="94"/>
    </row>
    <row r="279" spans="1:2" ht="14.25" x14ac:dyDescent="0.2">
      <c r="A279" s="112"/>
      <c r="B279" s="94"/>
    </row>
    <row r="280" spans="1:2" ht="14.25" x14ac:dyDescent="0.2">
      <c r="A280" s="112"/>
      <c r="B280" s="94"/>
    </row>
    <row r="281" spans="1:2" ht="14.25" x14ac:dyDescent="0.2">
      <c r="A281" s="112"/>
      <c r="B281" s="94"/>
    </row>
    <row r="282" spans="1:2" ht="14.25" x14ac:dyDescent="0.2">
      <c r="A282" s="112"/>
      <c r="B282" s="94"/>
    </row>
    <row r="283" spans="1:2" ht="14.25" x14ac:dyDescent="0.2">
      <c r="A283" s="112"/>
      <c r="B283" s="94"/>
    </row>
    <row r="284" spans="1:2" ht="14.25" x14ac:dyDescent="0.2">
      <c r="A284" s="112"/>
      <c r="B284" s="94"/>
    </row>
    <row r="285" spans="1:2" ht="14.25" x14ac:dyDescent="0.2">
      <c r="A285" s="112"/>
      <c r="B285" s="94"/>
    </row>
    <row r="286" spans="1:2" ht="14.25" x14ac:dyDescent="0.2">
      <c r="A286" s="112"/>
      <c r="B286" s="94"/>
    </row>
    <row r="287" spans="1:2" ht="14.25" x14ac:dyDescent="0.2">
      <c r="A287" s="112"/>
      <c r="B287" s="94"/>
    </row>
    <row r="288" spans="1:2" ht="14.25" x14ac:dyDescent="0.2">
      <c r="A288" s="112"/>
      <c r="B288" s="94"/>
    </row>
    <row r="289" spans="1:2" ht="14.25" x14ac:dyDescent="0.2">
      <c r="A289" s="112"/>
      <c r="B289" s="94"/>
    </row>
    <row r="290" spans="1:2" ht="14.25" x14ac:dyDescent="0.2">
      <c r="A290" s="112"/>
      <c r="B290" s="94"/>
    </row>
    <row r="291" spans="1:2" ht="14.25" x14ac:dyDescent="0.2">
      <c r="A291" s="112"/>
      <c r="B291" s="94"/>
    </row>
    <row r="292" spans="1:2" ht="14.25" x14ac:dyDescent="0.2">
      <c r="A292" s="112"/>
      <c r="B292" s="94"/>
    </row>
    <row r="293" spans="1:2" ht="14.25" x14ac:dyDescent="0.2">
      <c r="A293" s="112"/>
      <c r="B293" s="94"/>
    </row>
    <row r="294" spans="1:2" ht="14.25" x14ac:dyDescent="0.2">
      <c r="A294" s="112"/>
      <c r="B294" s="94"/>
    </row>
    <row r="295" spans="1:2" ht="14.25" x14ac:dyDescent="0.2">
      <c r="A295" s="112"/>
      <c r="B295" s="94"/>
    </row>
    <row r="296" spans="1:2" ht="14.25" x14ac:dyDescent="0.2">
      <c r="A296" s="112"/>
      <c r="B296" s="94"/>
    </row>
    <row r="297" spans="1:2" ht="14.25" x14ac:dyDescent="0.2">
      <c r="A297" s="112"/>
      <c r="B297" s="94"/>
    </row>
    <row r="298" spans="1:2" ht="14.25" x14ac:dyDescent="0.2">
      <c r="A298" s="112"/>
      <c r="B298" s="94"/>
    </row>
    <row r="299" spans="1:2" ht="14.25" x14ac:dyDescent="0.2">
      <c r="A299" s="112"/>
      <c r="B299" s="94"/>
    </row>
    <row r="300" spans="1:2" ht="14.25" x14ac:dyDescent="0.2">
      <c r="A300" s="112"/>
      <c r="B300" s="94"/>
    </row>
    <row r="301" spans="1:2" ht="14.25" x14ac:dyDescent="0.2">
      <c r="A301" s="112"/>
      <c r="B301" s="94"/>
    </row>
    <row r="302" spans="1:2" ht="14.25" x14ac:dyDescent="0.2">
      <c r="A302" s="112"/>
      <c r="B302" s="94"/>
    </row>
    <row r="303" spans="1:2" ht="14.25" x14ac:dyDescent="0.2">
      <c r="A303" s="112"/>
      <c r="B303" s="94"/>
    </row>
    <row r="304" spans="1:2" ht="14.25" x14ac:dyDescent="0.2">
      <c r="A304" s="112"/>
      <c r="B304" s="94"/>
    </row>
    <row r="305" spans="1:2" ht="14.25" x14ac:dyDescent="0.2">
      <c r="A305" s="112"/>
      <c r="B305" s="94"/>
    </row>
    <row r="306" spans="1:2" ht="14.25" x14ac:dyDescent="0.2">
      <c r="A306" s="112"/>
      <c r="B306" s="94"/>
    </row>
    <row r="307" spans="1:2" ht="14.25" x14ac:dyDescent="0.2">
      <c r="A307" s="112"/>
      <c r="B307" s="94"/>
    </row>
    <row r="308" spans="1:2" ht="14.25" x14ac:dyDescent="0.2">
      <c r="A308" s="112"/>
      <c r="B308" s="94"/>
    </row>
    <row r="309" spans="1:2" ht="14.25" x14ac:dyDescent="0.2">
      <c r="A309" s="112"/>
      <c r="B309" s="94"/>
    </row>
    <row r="310" spans="1:2" ht="14.25" x14ac:dyDescent="0.2">
      <c r="A310" s="112"/>
      <c r="B310" s="94"/>
    </row>
    <row r="311" spans="1:2" ht="14.25" x14ac:dyDescent="0.2">
      <c r="A311" s="112"/>
      <c r="B311" s="94"/>
    </row>
    <row r="312" spans="1:2" ht="14.25" x14ac:dyDescent="0.2">
      <c r="A312" s="112"/>
      <c r="B312" s="94"/>
    </row>
    <row r="313" spans="1:2" ht="14.25" x14ac:dyDescent="0.2">
      <c r="A313" s="112"/>
      <c r="B313" s="94"/>
    </row>
    <row r="314" spans="1:2" ht="14.25" x14ac:dyDescent="0.2">
      <c r="A314" s="112"/>
      <c r="B314" s="94"/>
    </row>
    <row r="315" spans="1:2" ht="14.25" x14ac:dyDescent="0.2">
      <c r="A315" s="112"/>
      <c r="B315" s="94"/>
    </row>
    <row r="316" spans="1:2" ht="14.25" x14ac:dyDescent="0.2">
      <c r="A316" s="112"/>
      <c r="B316" s="94"/>
    </row>
    <row r="317" spans="1:2" ht="14.25" x14ac:dyDescent="0.2">
      <c r="A317" s="112"/>
      <c r="B317" s="94"/>
    </row>
    <row r="318" spans="1:2" ht="14.25" x14ac:dyDescent="0.2">
      <c r="A318" s="112"/>
      <c r="B318" s="94"/>
    </row>
    <row r="319" spans="1:2" ht="14.25" x14ac:dyDescent="0.2">
      <c r="A319" s="112"/>
      <c r="B319" s="94"/>
    </row>
    <row r="320" spans="1:2" ht="14.25" x14ac:dyDescent="0.2">
      <c r="A320" s="112"/>
      <c r="B320" s="94"/>
    </row>
    <row r="321" spans="1:2" ht="14.25" x14ac:dyDescent="0.2">
      <c r="A321" s="112"/>
      <c r="B321" s="94"/>
    </row>
    <row r="322" spans="1:2" ht="14.25" x14ac:dyDescent="0.2">
      <c r="A322" s="112"/>
      <c r="B322" s="94"/>
    </row>
    <row r="323" spans="1:2" ht="14.25" x14ac:dyDescent="0.2">
      <c r="A323" s="112"/>
      <c r="B323" s="94"/>
    </row>
    <row r="324" spans="1:2" ht="14.25" x14ac:dyDescent="0.2">
      <c r="A324" s="112"/>
      <c r="B324" s="94"/>
    </row>
    <row r="325" spans="1:2" ht="14.25" x14ac:dyDescent="0.2">
      <c r="A325" s="112"/>
      <c r="B325" s="94"/>
    </row>
    <row r="326" spans="1:2" ht="14.25" x14ac:dyDescent="0.2">
      <c r="A326" s="112"/>
      <c r="B326" s="94"/>
    </row>
    <row r="327" spans="1:2" ht="14.25" x14ac:dyDescent="0.2">
      <c r="A327" s="112"/>
      <c r="B327" s="94"/>
    </row>
    <row r="328" spans="1:2" ht="14.25" x14ac:dyDescent="0.2">
      <c r="A328" s="112"/>
      <c r="B328" s="94"/>
    </row>
    <row r="329" spans="1:2" ht="14.25" x14ac:dyDescent="0.2">
      <c r="A329" s="112"/>
      <c r="B329" s="94"/>
    </row>
    <row r="330" spans="1:2" ht="14.25" x14ac:dyDescent="0.2">
      <c r="A330" s="112"/>
      <c r="B330" s="94"/>
    </row>
    <row r="331" spans="1:2" ht="14.25" x14ac:dyDescent="0.2">
      <c r="A331" s="112"/>
      <c r="B331" s="94"/>
    </row>
    <row r="332" spans="1:2" ht="14.25" x14ac:dyDescent="0.2">
      <c r="A332" s="112"/>
      <c r="B332" s="94"/>
    </row>
    <row r="333" spans="1:2" ht="14.25" x14ac:dyDescent="0.2">
      <c r="A333" s="112"/>
      <c r="B333" s="94"/>
    </row>
    <row r="334" spans="1:2" ht="14.25" x14ac:dyDescent="0.2">
      <c r="A334" s="112"/>
      <c r="B334" s="94"/>
    </row>
    <row r="335" spans="1:2" ht="14.25" x14ac:dyDescent="0.2">
      <c r="A335" s="112"/>
      <c r="B335" s="94"/>
    </row>
    <row r="336" spans="1:2" ht="14.25" x14ac:dyDescent="0.2">
      <c r="A336" s="112"/>
      <c r="B336" s="94"/>
    </row>
    <row r="337" spans="1:2" ht="14.25" x14ac:dyDescent="0.2">
      <c r="A337" s="112"/>
      <c r="B337" s="94"/>
    </row>
    <row r="338" spans="1:2" ht="14.25" x14ac:dyDescent="0.2">
      <c r="A338" s="112"/>
      <c r="B338" s="94"/>
    </row>
    <row r="339" spans="1:2" ht="14.25" x14ac:dyDescent="0.2">
      <c r="A339" s="112"/>
      <c r="B339" s="94"/>
    </row>
    <row r="340" spans="1:2" ht="14.25" x14ac:dyDescent="0.2">
      <c r="A340" s="112"/>
      <c r="B340" s="94"/>
    </row>
    <row r="341" spans="1:2" ht="14.25" x14ac:dyDescent="0.2">
      <c r="A341" s="112"/>
      <c r="B341" s="94"/>
    </row>
    <row r="342" spans="1:2" ht="14.25" x14ac:dyDescent="0.2">
      <c r="A342" s="112"/>
      <c r="B342" s="94"/>
    </row>
    <row r="343" spans="1:2" ht="14.25" x14ac:dyDescent="0.2">
      <c r="A343" s="112"/>
      <c r="B343" s="94"/>
    </row>
    <row r="344" spans="1:2" ht="14.25" x14ac:dyDescent="0.2">
      <c r="A344" s="112"/>
      <c r="B344" s="94"/>
    </row>
    <row r="345" spans="1:2" ht="14.25" x14ac:dyDescent="0.2">
      <c r="A345" s="112"/>
      <c r="B345" s="94"/>
    </row>
    <row r="346" spans="1:2" ht="14.25" x14ac:dyDescent="0.2">
      <c r="A346" s="112"/>
      <c r="B346" s="94"/>
    </row>
    <row r="347" spans="1:2" ht="14.25" x14ac:dyDescent="0.2">
      <c r="A347" s="112"/>
      <c r="B347" s="94"/>
    </row>
    <row r="348" spans="1:2" ht="14.25" x14ac:dyDescent="0.2">
      <c r="A348" s="112"/>
      <c r="B348" s="94"/>
    </row>
    <row r="349" spans="1:2" ht="14.25" x14ac:dyDescent="0.2">
      <c r="A349" s="112"/>
      <c r="B349" s="94"/>
    </row>
    <row r="350" spans="1:2" ht="14.25" x14ac:dyDescent="0.2">
      <c r="A350" s="112"/>
      <c r="B350" s="94"/>
    </row>
    <row r="351" spans="1:2" ht="14.25" x14ac:dyDescent="0.2">
      <c r="A351" s="112"/>
      <c r="B351" s="94"/>
    </row>
    <row r="352" spans="1:2" ht="14.25" x14ac:dyDescent="0.2">
      <c r="A352" s="112"/>
      <c r="B352" s="94"/>
    </row>
    <row r="353" spans="1:2" ht="14.25" x14ac:dyDescent="0.2">
      <c r="A353" s="112"/>
      <c r="B353" s="94"/>
    </row>
    <row r="354" spans="1:2" ht="14.25" x14ac:dyDescent="0.2">
      <c r="A354" s="112"/>
      <c r="B354" s="94"/>
    </row>
    <row r="355" spans="1:2" ht="14.25" x14ac:dyDescent="0.2">
      <c r="A355" s="112"/>
      <c r="B355" s="94"/>
    </row>
    <row r="356" spans="1:2" ht="14.25" x14ac:dyDescent="0.2">
      <c r="A356" s="112"/>
      <c r="B356" s="94"/>
    </row>
    <row r="357" spans="1:2" ht="14.25" x14ac:dyDescent="0.2">
      <c r="A357" s="112"/>
      <c r="B357" s="94"/>
    </row>
    <row r="358" spans="1:2" ht="14.25" x14ac:dyDescent="0.2">
      <c r="A358" s="112"/>
      <c r="B358" s="94"/>
    </row>
    <row r="359" spans="1:2" ht="14.25" x14ac:dyDescent="0.2">
      <c r="A359" s="112"/>
      <c r="B359" s="94"/>
    </row>
    <row r="360" spans="1:2" ht="14.25" x14ac:dyDescent="0.2">
      <c r="A360" s="112"/>
      <c r="B360" s="94"/>
    </row>
    <row r="361" spans="1:2" ht="14.25" x14ac:dyDescent="0.2">
      <c r="A361" s="112"/>
      <c r="B361" s="94"/>
    </row>
    <row r="362" spans="1:2" ht="14.25" x14ac:dyDescent="0.2">
      <c r="A362" s="112"/>
      <c r="B362" s="94"/>
    </row>
    <row r="363" spans="1:2" ht="14.25" x14ac:dyDescent="0.2">
      <c r="A363" s="112"/>
      <c r="B363" s="94"/>
    </row>
    <row r="364" spans="1:2" ht="14.25" x14ac:dyDescent="0.2">
      <c r="A364" s="112"/>
      <c r="B364" s="94"/>
    </row>
    <row r="365" spans="1:2" ht="14.25" x14ac:dyDescent="0.2">
      <c r="A365" s="112"/>
      <c r="B365" s="94"/>
    </row>
    <row r="366" spans="1:2" ht="14.25" x14ac:dyDescent="0.2">
      <c r="A366" s="112"/>
      <c r="B366" s="94"/>
    </row>
    <row r="367" spans="1:2" ht="14.25" x14ac:dyDescent="0.2">
      <c r="A367" s="112"/>
      <c r="B367" s="94"/>
    </row>
    <row r="368" spans="1:2" ht="14.25" x14ac:dyDescent="0.2">
      <c r="A368" s="112"/>
      <c r="B368" s="94"/>
    </row>
    <row r="369" spans="1:2" ht="14.25" x14ac:dyDescent="0.2">
      <c r="A369" s="112"/>
      <c r="B369" s="94"/>
    </row>
    <row r="370" spans="1:2" ht="14.25" x14ac:dyDescent="0.2">
      <c r="A370" s="112"/>
      <c r="B370" s="94"/>
    </row>
    <row r="371" spans="1:2" ht="14.25" x14ac:dyDescent="0.2">
      <c r="A371" s="112"/>
      <c r="B371" s="94"/>
    </row>
    <row r="372" spans="1:2" ht="14.25" x14ac:dyDescent="0.2">
      <c r="A372" s="112"/>
      <c r="B372" s="94"/>
    </row>
    <row r="373" spans="1:2" ht="14.25" x14ac:dyDescent="0.2">
      <c r="A373" s="112"/>
      <c r="B373" s="94"/>
    </row>
    <row r="374" spans="1:2" ht="14.25" x14ac:dyDescent="0.2">
      <c r="A374" s="112"/>
      <c r="B374" s="94"/>
    </row>
    <row r="375" spans="1:2" ht="14.25" x14ac:dyDescent="0.2">
      <c r="A375" s="112"/>
      <c r="B375" s="94"/>
    </row>
    <row r="376" spans="1:2" ht="14.25" x14ac:dyDescent="0.2">
      <c r="A376" s="112"/>
      <c r="B376" s="94"/>
    </row>
    <row r="377" spans="1:2" ht="14.25" x14ac:dyDescent="0.2">
      <c r="A377" s="112"/>
      <c r="B377" s="94"/>
    </row>
    <row r="378" spans="1:2" ht="14.25" x14ac:dyDescent="0.2">
      <c r="A378" s="112"/>
      <c r="B378" s="94"/>
    </row>
    <row r="379" spans="1:2" ht="14.25" x14ac:dyDescent="0.2">
      <c r="A379" s="112"/>
      <c r="B379" s="94"/>
    </row>
    <row r="380" spans="1:2" ht="14.25" x14ac:dyDescent="0.2">
      <c r="A380" s="112"/>
      <c r="B380" s="94"/>
    </row>
    <row r="381" spans="1:2" ht="14.25" x14ac:dyDescent="0.2">
      <c r="A381" s="112"/>
      <c r="B381" s="94"/>
    </row>
    <row r="382" spans="1:2" ht="14.25" x14ac:dyDescent="0.2">
      <c r="A382" s="112"/>
      <c r="B382" s="94"/>
    </row>
    <row r="383" spans="1:2" ht="14.25" x14ac:dyDescent="0.2">
      <c r="A383" s="112"/>
      <c r="B383" s="94"/>
    </row>
    <row r="384" spans="1:2" ht="14.25" x14ac:dyDescent="0.2">
      <c r="A384" s="112"/>
      <c r="B384" s="94"/>
    </row>
    <row r="385" spans="1:2" ht="14.25" x14ac:dyDescent="0.2">
      <c r="A385" s="112"/>
      <c r="B385" s="94"/>
    </row>
    <row r="386" spans="1:2" ht="14.25" x14ac:dyDescent="0.2">
      <c r="A386" s="112"/>
      <c r="B386" s="94"/>
    </row>
    <row r="387" spans="1:2" ht="14.25" x14ac:dyDescent="0.2">
      <c r="A387" s="112"/>
      <c r="B387" s="94"/>
    </row>
    <row r="388" spans="1:2" ht="14.25" x14ac:dyDescent="0.2">
      <c r="A388" s="112"/>
      <c r="B388" s="94"/>
    </row>
    <row r="389" spans="1:2" ht="14.25" x14ac:dyDescent="0.2">
      <c r="A389" s="112"/>
      <c r="B389" s="94"/>
    </row>
    <row r="390" spans="1:2" ht="14.25" x14ac:dyDescent="0.2">
      <c r="A390" s="112"/>
      <c r="B390" s="94"/>
    </row>
    <row r="391" spans="1:2" ht="14.25" x14ac:dyDescent="0.2">
      <c r="A391" s="112"/>
      <c r="B391" s="94"/>
    </row>
    <row r="392" spans="1:2" ht="14.25" x14ac:dyDescent="0.2">
      <c r="A392" s="112"/>
      <c r="B392" s="94"/>
    </row>
    <row r="393" spans="1:2" ht="14.25" x14ac:dyDescent="0.2">
      <c r="A393" s="112"/>
      <c r="B393" s="94"/>
    </row>
    <row r="394" spans="1:2" ht="14.25" x14ac:dyDescent="0.2">
      <c r="A394" s="112"/>
      <c r="B394" s="94"/>
    </row>
    <row r="395" spans="1:2" ht="14.25" x14ac:dyDescent="0.2">
      <c r="A395" s="112"/>
      <c r="B395" s="94"/>
    </row>
    <row r="396" spans="1:2" ht="14.25" x14ac:dyDescent="0.2">
      <c r="A396" s="112"/>
      <c r="B396" s="94"/>
    </row>
    <row r="397" spans="1:2" ht="14.25" x14ac:dyDescent="0.2">
      <c r="A397" s="112"/>
      <c r="B397" s="94"/>
    </row>
    <row r="398" spans="1:2" ht="14.25" x14ac:dyDescent="0.2">
      <c r="A398" s="112"/>
      <c r="B398" s="94"/>
    </row>
    <row r="399" spans="1:2" ht="14.25" x14ac:dyDescent="0.2">
      <c r="A399" s="112"/>
      <c r="B399" s="94"/>
    </row>
    <row r="400" spans="1:2" ht="14.25" x14ac:dyDescent="0.2">
      <c r="A400" s="112"/>
      <c r="B400" s="94"/>
    </row>
    <row r="401" spans="1:2" ht="14.25" x14ac:dyDescent="0.2">
      <c r="A401" s="112"/>
      <c r="B401" s="94"/>
    </row>
    <row r="402" spans="1:2" ht="14.25" x14ac:dyDescent="0.2">
      <c r="A402" s="112"/>
      <c r="B402" s="94"/>
    </row>
    <row r="403" spans="1:2" ht="14.25" x14ac:dyDescent="0.2">
      <c r="A403" s="112"/>
      <c r="B403" s="94"/>
    </row>
    <row r="404" spans="1:2" ht="14.25" x14ac:dyDescent="0.2">
      <c r="A404" s="112"/>
      <c r="B404" s="94"/>
    </row>
    <row r="405" spans="1:2" ht="14.25" x14ac:dyDescent="0.2">
      <c r="A405" s="112"/>
      <c r="B405" s="94"/>
    </row>
    <row r="406" spans="1:2" ht="14.25" x14ac:dyDescent="0.2">
      <c r="A406" s="112"/>
      <c r="B406" s="94"/>
    </row>
    <row r="407" spans="1:2" ht="14.25" x14ac:dyDescent="0.2">
      <c r="A407" s="112"/>
      <c r="B407" s="94"/>
    </row>
    <row r="408" spans="1:2" ht="14.25" x14ac:dyDescent="0.2">
      <c r="A408" s="112"/>
      <c r="B408" s="94"/>
    </row>
    <row r="409" spans="1:2" ht="14.25" x14ac:dyDescent="0.2">
      <c r="A409" s="112"/>
      <c r="B409" s="94"/>
    </row>
    <row r="410" spans="1:2" ht="14.25" x14ac:dyDescent="0.2">
      <c r="A410" s="112"/>
      <c r="B410" s="94"/>
    </row>
    <row r="411" spans="1:2" ht="14.25" x14ac:dyDescent="0.2">
      <c r="A411" s="112"/>
      <c r="B411" s="94"/>
    </row>
    <row r="412" spans="1:2" ht="14.25" x14ac:dyDescent="0.2">
      <c r="A412" s="112"/>
      <c r="B412" s="94"/>
    </row>
    <row r="413" spans="1:2" ht="14.25" x14ac:dyDescent="0.2">
      <c r="A413" s="112"/>
      <c r="B413" s="94"/>
    </row>
    <row r="414" spans="1:2" ht="14.25" x14ac:dyDescent="0.2">
      <c r="A414" s="112"/>
      <c r="B414" s="94"/>
    </row>
    <row r="415" spans="1:2" ht="14.25" x14ac:dyDescent="0.2">
      <c r="A415" s="112"/>
      <c r="B415" s="94"/>
    </row>
    <row r="416" spans="1:2" ht="14.25" x14ac:dyDescent="0.2">
      <c r="A416" s="112"/>
      <c r="B416" s="94"/>
    </row>
    <row r="417" spans="1:2" ht="14.25" x14ac:dyDescent="0.2">
      <c r="A417" s="112"/>
      <c r="B417" s="94"/>
    </row>
    <row r="418" spans="1:2" ht="14.25" x14ac:dyDescent="0.2">
      <c r="A418" s="112"/>
      <c r="B418" s="94"/>
    </row>
    <row r="419" spans="1:2" ht="14.25" x14ac:dyDescent="0.2">
      <c r="A419" s="112"/>
      <c r="B419" s="94"/>
    </row>
    <row r="420" spans="1:2" ht="14.25" x14ac:dyDescent="0.2">
      <c r="A420" s="112"/>
      <c r="B420" s="94"/>
    </row>
    <row r="421" spans="1:2" ht="14.25" x14ac:dyDescent="0.2">
      <c r="A421" s="112"/>
      <c r="B421" s="94"/>
    </row>
    <row r="422" spans="1:2" ht="14.25" x14ac:dyDescent="0.2">
      <c r="A422" s="112"/>
      <c r="B422" s="94"/>
    </row>
    <row r="423" spans="1:2" ht="14.25" x14ac:dyDescent="0.2">
      <c r="A423" s="112"/>
      <c r="B423" s="94"/>
    </row>
    <row r="424" spans="1:2" ht="14.25" x14ac:dyDescent="0.2">
      <c r="A424" s="112"/>
      <c r="B424" s="94"/>
    </row>
    <row r="425" spans="1:2" ht="14.25" x14ac:dyDescent="0.2">
      <c r="A425" s="112"/>
      <c r="B425" s="94"/>
    </row>
    <row r="426" spans="1:2" ht="14.25" x14ac:dyDescent="0.2">
      <c r="A426" s="112"/>
      <c r="B426" s="94"/>
    </row>
    <row r="427" spans="1:2" ht="14.25" x14ac:dyDescent="0.2">
      <c r="A427" s="112"/>
      <c r="B427" s="94"/>
    </row>
    <row r="428" spans="1:2" ht="14.25" x14ac:dyDescent="0.2">
      <c r="A428" s="112"/>
      <c r="B428" s="94"/>
    </row>
    <row r="429" spans="1:2" ht="14.25" x14ac:dyDescent="0.2">
      <c r="A429" s="112"/>
      <c r="B429" s="94"/>
    </row>
    <row r="430" spans="1:2" ht="14.25" x14ac:dyDescent="0.2">
      <c r="A430" s="112"/>
      <c r="B430" s="94"/>
    </row>
    <row r="431" spans="1:2" ht="14.25" x14ac:dyDescent="0.2">
      <c r="A431" s="112"/>
      <c r="B431" s="94"/>
    </row>
    <row r="432" spans="1:2" ht="14.25" x14ac:dyDescent="0.2">
      <c r="A432" s="112"/>
      <c r="B432" s="94"/>
    </row>
    <row r="433" spans="1:2" ht="14.25" x14ac:dyDescent="0.2">
      <c r="A433" s="112"/>
      <c r="B433" s="94"/>
    </row>
    <row r="434" spans="1:2" ht="14.25" x14ac:dyDescent="0.2">
      <c r="A434" s="112"/>
      <c r="B434" s="94"/>
    </row>
    <row r="435" spans="1:2" ht="14.25" x14ac:dyDescent="0.2">
      <c r="A435" s="112"/>
      <c r="B435" s="94"/>
    </row>
    <row r="436" spans="1:2" ht="14.25" x14ac:dyDescent="0.2">
      <c r="A436" s="112"/>
      <c r="B436" s="94"/>
    </row>
    <row r="437" spans="1:2" ht="14.25" x14ac:dyDescent="0.2">
      <c r="A437" s="112"/>
      <c r="B437" s="94"/>
    </row>
    <row r="438" spans="1:2" ht="14.25" x14ac:dyDescent="0.2">
      <c r="A438" s="112"/>
      <c r="B438" s="94"/>
    </row>
    <row r="439" spans="1:2" ht="14.25" x14ac:dyDescent="0.2">
      <c r="A439" s="112"/>
      <c r="B439" s="94"/>
    </row>
    <row r="440" spans="1:2" ht="14.25" x14ac:dyDescent="0.2">
      <c r="A440" s="112"/>
      <c r="B440" s="94"/>
    </row>
    <row r="441" spans="1:2" ht="14.25" x14ac:dyDescent="0.2">
      <c r="A441" s="112"/>
      <c r="B441" s="94"/>
    </row>
    <row r="442" spans="1:2" ht="14.25" x14ac:dyDescent="0.2">
      <c r="A442" s="112"/>
      <c r="B442" s="94"/>
    </row>
    <row r="443" spans="1:2" ht="14.25" x14ac:dyDescent="0.2">
      <c r="A443" s="112"/>
      <c r="B443" s="94"/>
    </row>
    <row r="444" spans="1:2" ht="14.25" x14ac:dyDescent="0.2">
      <c r="A444" s="112"/>
      <c r="B444" s="94"/>
    </row>
    <row r="445" spans="1:2" ht="14.25" x14ac:dyDescent="0.2">
      <c r="A445" s="112"/>
      <c r="B445" s="94"/>
    </row>
    <row r="446" spans="1:2" ht="14.25" x14ac:dyDescent="0.2">
      <c r="A446" s="112"/>
      <c r="B446" s="94"/>
    </row>
    <row r="447" spans="1:2" ht="14.25" x14ac:dyDescent="0.2">
      <c r="A447" s="112"/>
      <c r="B447" s="94"/>
    </row>
    <row r="448" spans="1:2" ht="14.25" x14ac:dyDescent="0.2">
      <c r="A448" s="112"/>
      <c r="B448" s="94"/>
    </row>
    <row r="449" spans="1:2" ht="14.25" x14ac:dyDescent="0.2">
      <c r="A449" s="112"/>
      <c r="B449" s="94"/>
    </row>
    <row r="450" spans="1:2" ht="14.25" x14ac:dyDescent="0.2">
      <c r="A450" s="112"/>
      <c r="B450" s="94"/>
    </row>
    <row r="451" spans="1:2" ht="14.25" x14ac:dyDescent="0.2">
      <c r="A451" s="112"/>
      <c r="B451" s="94"/>
    </row>
    <row r="452" spans="1:2" ht="14.25" x14ac:dyDescent="0.2">
      <c r="A452" s="112"/>
      <c r="B452" s="94"/>
    </row>
    <row r="453" spans="1:2" ht="14.25" x14ac:dyDescent="0.2">
      <c r="A453" s="112"/>
      <c r="B453" s="94"/>
    </row>
    <row r="454" spans="1:2" ht="14.25" x14ac:dyDescent="0.2">
      <c r="A454" s="112"/>
      <c r="B454" s="94"/>
    </row>
    <row r="455" spans="1:2" ht="14.25" x14ac:dyDescent="0.2">
      <c r="A455" s="112"/>
      <c r="B455" s="94"/>
    </row>
    <row r="456" spans="1:2" ht="14.25" x14ac:dyDescent="0.2">
      <c r="A456" s="112"/>
      <c r="B456" s="94"/>
    </row>
    <row r="457" spans="1:2" ht="14.25" x14ac:dyDescent="0.2">
      <c r="A457" s="112"/>
      <c r="B457" s="94"/>
    </row>
    <row r="458" spans="1:2" ht="14.25" x14ac:dyDescent="0.2">
      <c r="A458" s="112"/>
      <c r="B458" s="94"/>
    </row>
    <row r="459" spans="1:2" ht="14.25" x14ac:dyDescent="0.2">
      <c r="A459" s="112"/>
      <c r="B459" s="94"/>
    </row>
    <row r="460" spans="1:2" ht="14.25" x14ac:dyDescent="0.2">
      <c r="A460" s="112"/>
      <c r="B460" s="94"/>
    </row>
    <row r="461" spans="1:2" ht="14.25" x14ac:dyDescent="0.2">
      <c r="A461" s="112"/>
      <c r="B461" s="94"/>
    </row>
    <row r="462" spans="1:2" ht="14.25" x14ac:dyDescent="0.2">
      <c r="A462" s="112"/>
      <c r="B462" s="94"/>
    </row>
    <row r="463" spans="1:2" ht="14.25" x14ac:dyDescent="0.2">
      <c r="A463" s="112"/>
      <c r="B463" s="94"/>
    </row>
    <row r="464" spans="1:2" ht="14.25" x14ac:dyDescent="0.2">
      <c r="A464" s="112"/>
      <c r="B464" s="94"/>
    </row>
    <row r="465" spans="1:2" ht="14.25" x14ac:dyDescent="0.2">
      <c r="A465" s="112"/>
      <c r="B465" s="94"/>
    </row>
    <row r="466" spans="1:2" ht="14.25" x14ac:dyDescent="0.2">
      <c r="A466" s="112"/>
      <c r="B466" s="94"/>
    </row>
    <row r="467" spans="1:2" ht="14.25" x14ac:dyDescent="0.2">
      <c r="A467" s="112"/>
      <c r="B467" s="94"/>
    </row>
    <row r="468" spans="1:2" ht="14.25" x14ac:dyDescent="0.2">
      <c r="A468" s="112"/>
      <c r="B468" s="94"/>
    </row>
    <row r="469" spans="1:2" ht="14.25" x14ac:dyDescent="0.2">
      <c r="A469" s="112"/>
      <c r="B469" s="94"/>
    </row>
    <row r="470" spans="1:2" ht="14.25" x14ac:dyDescent="0.2">
      <c r="A470" s="112"/>
      <c r="B470" s="94"/>
    </row>
    <row r="471" spans="1:2" ht="14.25" x14ac:dyDescent="0.2">
      <c r="A471" s="112"/>
      <c r="B471" s="94"/>
    </row>
    <row r="472" spans="1:2" ht="14.25" x14ac:dyDescent="0.2">
      <c r="A472" s="112"/>
      <c r="B472" s="94"/>
    </row>
    <row r="473" spans="1:2" ht="14.25" x14ac:dyDescent="0.2">
      <c r="A473" s="112"/>
      <c r="B473" s="94"/>
    </row>
    <row r="474" spans="1:2" ht="14.25" x14ac:dyDescent="0.2">
      <c r="A474" s="112"/>
      <c r="B474" s="94"/>
    </row>
    <row r="475" spans="1:2" ht="14.25" x14ac:dyDescent="0.2">
      <c r="A475" s="112"/>
      <c r="B475" s="94"/>
    </row>
    <row r="476" spans="1:2" ht="14.25" x14ac:dyDescent="0.2">
      <c r="A476" s="112"/>
      <c r="B476" s="94"/>
    </row>
    <row r="477" spans="1:2" ht="14.25" x14ac:dyDescent="0.2">
      <c r="A477" s="112"/>
      <c r="B477" s="94"/>
    </row>
    <row r="478" spans="1:2" ht="14.25" x14ac:dyDescent="0.2">
      <c r="A478" s="112"/>
      <c r="B478" s="94"/>
    </row>
    <row r="479" spans="1:2" ht="14.25" x14ac:dyDescent="0.2">
      <c r="A479" s="112"/>
      <c r="B479" s="94"/>
    </row>
    <row r="480" spans="1:2" ht="14.25" x14ac:dyDescent="0.2">
      <c r="A480" s="112"/>
      <c r="B480" s="94"/>
    </row>
    <row r="481" spans="1:2" ht="14.25" x14ac:dyDescent="0.2">
      <c r="A481" s="112"/>
      <c r="B481" s="94"/>
    </row>
    <row r="482" spans="1:2" ht="14.25" x14ac:dyDescent="0.2">
      <c r="A482" s="112"/>
      <c r="B482" s="94"/>
    </row>
    <row r="483" spans="1:2" ht="14.25" x14ac:dyDescent="0.2">
      <c r="A483" s="112"/>
      <c r="B483" s="94"/>
    </row>
    <row r="484" spans="1:2" ht="14.25" x14ac:dyDescent="0.2">
      <c r="A484" s="112"/>
      <c r="B484" s="94"/>
    </row>
    <row r="485" spans="1:2" ht="14.25" x14ac:dyDescent="0.2">
      <c r="A485" s="112"/>
      <c r="B485" s="94"/>
    </row>
    <row r="486" spans="1:2" ht="14.25" x14ac:dyDescent="0.2">
      <c r="A486" s="112"/>
      <c r="B486" s="94"/>
    </row>
    <row r="487" spans="1:2" ht="14.25" x14ac:dyDescent="0.2">
      <c r="A487" s="112"/>
      <c r="B487" s="94"/>
    </row>
    <row r="488" spans="1:2" ht="14.25" x14ac:dyDescent="0.2">
      <c r="A488" s="112"/>
      <c r="B488" s="94"/>
    </row>
    <row r="489" spans="1:2" ht="14.25" x14ac:dyDescent="0.2">
      <c r="A489" s="112"/>
      <c r="B489" s="94"/>
    </row>
    <row r="490" spans="1:2" ht="14.25" x14ac:dyDescent="0.2">
      <c r="A490" s="112"/>
      <c r="B490" s="94"/>
    </row>
    <row r="491" spans="1:2" ht="14.25" x14ac:dyDescent="0.2">
      <c r="A491" s="112"/>
      <c r="B491" s="94"/>
    </row>
    <row r="492" spans="1:2" ht="14.25" x14ac:dyDescent="0.2">
      <c r="A492" s="112"/>
      <c r="B492" s="94"/>
    </row>
    <row r="493" spans="1:2" ht="14.25" x14ac:dyDescent="0.2">
      <c r="A493" s="112"/>
      <c r="B493" s="94"/>
    </row>
    <row r="494" spans="1:2" ht="14.25" x14ac:dyDescent="0.2">
      <c r="A494" s="112"/>
      <c r="B494" s="94"/>
    </row>
    <row r="495" spans="1:2" ht="14.25" x14ac:dyDescent="0.2">
      <c r="A495" s="112"/>
      <c r="B495" s="94"/>
    </row>
    <row r="496" spans="1:2" ht="14.25" x14ac:dyDescent="0.2">
      <c r="A496" s="112"/>
      <c r="B496" s="94"/>
    </row>
    <row r="497" spans="1:2" ht="14.25" x14ac:dyDescent="0.2">
      <c r="A497" s="112"/>
      <c r="B497" s="94"/>
    </row>
    <row r="498" spans="1:2" ht="14.25" x14ac:dyDescent="0.2">
      <c r="A498" s="112"/>
      <c r="B498" s="94"/>
    </row>
    <row r="499" spans="1:2" ht="14.25" x14ac:dyDescent="0.2">
      <c r="A499" s="112"/>
      <c r="B499" s="94"/>
    </row>
    <row r="500" spans="1:2" ht="14.25" x14ac:dyDescent="0.2">
      <c r="A500" s="112"/>
      <c r="B500" s="94"/>
    </row>
    <row r="501" spans="1:2" ht="14.25" x14ac:dyDescent="0.2">
      <c r="A501" s="112"/>
      <c r="B501" s="94"/>
    </row>
    <row r="502" spans="1:2" ht="14.25" x14ac:dyDescent="0.2">
      <c r="A502" s="112"/>
      <c r="B502" s="94"/>
    </row>
    <row r="503" spans="1:2" ht="14.25" x14ac:dyDescent="0.2">
      <c r="A503" s="112"/>
      <c r="B503" s="94"/>
    </row>
    <row r="504" spans="1:2" ht="14.25" x14ac:dyDescent="0.2">
      <c r="A504" s="112"/>
      <c r="B504" s="94"/>
    </row>
    <row r="505" spans="1:2" ht="14.25" x14ac:dyDescent="0.2">
      <c r="A505" s="112"/>
      <c r="B505" s="94"/>
    </row>
    <row r="506" spans="1:2" ht="14.25" x14ac:dyDescent="0.2">
      <c r="A506" s="112"/>
      <c r="B506" s="94"/>
    </row>
    <row r="507" spans="1:2" ht="14.25" x14ac:dyDescent="0.2">
      <c r="A507" s="112"/>
      <c r="B507" s="94"/>
    </row>
    <row r="508" spans="1:2" ht="14.25" x14ac:dyDescent="0.2">
      <c r="A508" s="112"/>
      <c r="B508" s="94"/>
    </row>
    <row r="509" spans="1:2" ht="14.25" x14ac:dyDescent="0.2">
      <c r="A509" s="112"/>
      <c r="B509" s="94"/>
    </row>
    <row r="510" spans="1:2" ht="14.25" x14ac:dyDescent="0.2">
      <c r="A510" s="112"/>
      <c r="B510" s="94"/>
    </row>
    <row r="511" spans="1:2" ht="14.25" x14ac:dyDescent="0.2">
      <c r="A511" s="112"/>
      <c r="B511" s="94"/>
    </row>
    <row r="512" spans="1:2" ht="14.25" x14ac:dyDescent="0.2">
      <c r="A512" s="112"/>
      <c r="B512" s="94"/>
    </row>
    <row r="513" spans="1:2" ht="14.25" x14ac:dyDescent="0.2">
      <c r="A513" s="112"/>
      <c r="B513" s="94"/>
    </row>
    <row r="514" spans="1:2" ht="14.25" x14ac:dyDescent="0.2">
      <c r="A514" s="112"/>
      <c r="B514" s="94"/>
    </row>
    <row r="515" spans="1:2" ht="14.25" x14ac:dyDescent="0.2">
      <c r="A515" s="112"/>
      <c r="B515" s="94"/>
    </row>
    <row r="516" spans="1:2" ht="14.25" x14ac:dyDescent="0.2">
      <c r="A516" s="112"/>
      <c r="B516" s="94"/>
    </row>
    <row r="517" spans="1:2" ht="14.25" x14ac:dyDescent="0.2">
      <c r="A517" s="112"/>
      <c r="B517" s="94"/>
    </row>
    <row r="518" spans="1:2" ht="14.25" x14ac:dyDescent="0.2">
      <c r="A518" s="112"/>
      <c r="B518" s="94"/>
    </row>
    <row r="519" spans="1:2" ht="14.25" x14ac:dyDescent="0.2">
      <c r="A519" s="112"/>
      <c r="B519" s="94"/>
    </row>
    <row r="520" spans="1:2" ht="14.25" x14ac:dyDescent="0.2">
      <c r="A520" s="112"/>
      <c r="B520" s="94"/>
    </row>
    <row r="521" spans="1:2" ht="14.25" x14ac:dyDescent="0.2">
      <c r="A521" s="112"/>
      <c r="B521" s="94"/>
    </row>
    <row r="522" spans="1:2" ht="14.25" x14ac:dyDescent="0.2">
      <c r="A522" s="112"/>
      <c r="B522" s="94"/>
    </row>
    <row r="523" spans="1:2" ht="14.25" x14ac:dyDescent="0.2">
      <c r="A523" s="112"/>
      <c r="B523" s="94"/>
    </row>
    <row r="524" spans="1:2" ht="14.25" x14ac:dyDescent="0.2">
      <c r="A524" s="112"/>
      <c r="B524" s="94"/>
    </row>
    <row r="525" spans="1:2" ht="14.25" x14ac:dyDescent="0.2">
      <c r="A525" s="112"/>
      <c r="B525" s="94"/>
    </row>
    <row r="526" spans="1:2" ht="14.25" x14ac:dyDescent="0.2">
      <c r="A526" s="112"/>
      <c r="B526" s="94"/>
    </row>
    <row r="527" spans="1:2" ht="14.25" x14ac:dyDescent="0.2">
      <c r="A527" s="112"/>
      <c r="B527" s="94"/>
    </row>
    <row r="528" spans="1:2" ht="14.25" x14ac:dyDescent="0.2">
      <c r="A528" s="112"/>
      <c r="B528" s="94"/>
    </row>
    <row r="529" spans="1:2" ht="14.25" x14ac:dyDescent="0.2">
      <c r="A529" s="112"/>
      <c r="B529" s="94"/>
    </row>
    <row r="530" spans="1:2" ht="14.25" x14ac:dyDescent="0.2">
      <c r="A530" s="112"/>
      <c r="B530" s="94"/>
    </row>
    <row r="531" spans="1:2" ht="14.25" x14ac:dyDescent="0.2">
      <c r="A531" s="112"/>
      <c r="B531" s="94"/>
    </row>
    <row r="532" spans="1:2" ht="14.25" x14ac:dyDescent="0.2">
      <c r="A532" s="112"/>
      <c r="B532" s="94"/>
    </row>
    <row r="533" spans="1:2" ht="14.25" x14ac:dyDescent="0.2">
      <c r="A533" s="112"/>
      <c r="B533" s="94"/>
    </row>
    <row r="534" spans="1:2" ht="14.25" x14ac:dyDescent="0.2">
      <c r="A534" s="112"/>
      <c r="B534" s="94"/>
    </row>
    <row r="535" spans="1:2" ht="14.25" x14ac:dyDescent="0.2">
      <c r="A535" s="112"/>
      <c r="B535" s="94"/>
    </row>
    <row r="536" spans="1:2" ht="14.25" x14ac:dyDescent="0.2">
      <c r="A536" s="112"/>
      <c r="B536" s="94"/>
    </row>
    <row r="537" spans="1:2" ht="14.25" x14ac:dyDescent="0.2">
      <c r="A537" s="112"/>
      <c r="B537" s="94"/>
    </row>
    <row r="538" spans="1:2" ht="14.25" x14ac:dyDescent="0.2">
      <c r="A538" s="112"/>
      <c r="B538" s="94"/>
    </row>
    <row r="539" spans="1:2" ht="14.25" x14ac:dyDescent="0.2">
      <c r="A539" s="112"/>
      <c r="B539" s="94"/>
    </row>
    <row r="540" spans="1:2" ht="14.25" x14ac:dyDescent="0.2">
      <c r="A540" s="112"/>
      <c r="B540" s="94"/>
    </row>
    <row r="541" spans="1:2" ht="14.25" x14ac:dyDescent="0.2">
      <c r="A541" s="112"/>
      <c r="B541" s="94"/>
    </row>
    <row r="542" spans="1:2" ht="14.25" x14ac:dyDescent="0.2">
      <c r="A542" s="112"/>
      <c r="B542" s="94"/>
    </row>
    <row r="543" spans="1:2" ht="14.25" x14ac:dyDescent="0.2">
      <c r="A543" s="112"/>
      <c r="B543" s="94"/>
    </row>
    <row r="544" spans="1:2" ht="14.25" x14ac:dyDescent="0.2">
      <c r="A544" s="112"/>
      <c r="B544" s="94"/>
    </row>
    <row r="545" spans="1:2" ht="14.25" x14ac:dyDescent="0.2">
      <c r="A545" s="112"/>
      <c r="B545" s="94"/>
    </row>
    <row r="546" spans="1:2" ht="14.25" x14ac:dyDescent="0.2">
      <c r="A546" s="112"/>
      <c r="B546" s="94"/>
    </row>
    <row r="547" spans="1:2" ht="14.25" x14ac:dyDescent="0.2">
      <c r="A547" s="112"/>
      <c r="B547" s="94"/>
    </row>
    <row r="548" spans="1:2" ht="14.25" x14ac:dyDescent="0.2">
      <c r="A548" s="112"/>
      <c r="B548" s="94"/>
    </row>
    <row r="549" spans="1:2" ht="14.25" x14ac:dyDescent="0.2">
      <c r="A549" s="112"/>
      <c r="B549" s="94"/>
    </row>
    <row r="550" spans="1:2" ht="14.25" x14ac:dyDescent="0.2">
      <c r="A550" s="112"/>
      <c r="B550" s="94"/>
    </row>
    <row r="551" spans="1:2" ht="14.25" x14ac:dyDescent="0.2">
      <c r="A551" s="112"/>
      <c r="B551" s="94"/>
    </row>
    <row r="552" spans="1:2" ht="14.25" x14ac:dyDescent="0.2">
      <c r="A552" s="112"/>
      <c r="B552" s="94"/>
    </row>
    <row r="553" spans="1:2" ht="14.25" x14ac:dyDescent="0.2">
      <c r="A553" s="112"/>
      <c r="B553" s="94"/>
    </row>
    <row r="554" spans="1:2" ht="14.25" x14ac:dyDescent="0.2">
      <c r="A554" s="112"/>
      <c r="B554" s="94"/>
    </row>
    <row r="555" spans="1:2" ht="14.25" x14ac:dyDescent="0.2">
      <c r="A555" s="112"/>
      <c r="B555" s="94"/>
    </row>
    <row r="556" spans="1:2" ht="14.25" x14ac:dyDescent="0.2">
      <c r="A556" s="112"/>
      <c r="B556" s="94"/>
    </row>
    <row r="557" spans="1:2" ht="14.25" x14ac:dyDescent="0.2">
      <c r="A557" s="112"/>
      <c r="B557" s="94"/>
    </row>
    <row r="558" spans="1:2" ht="14.25" x14ac:dyDescent="0.2">
      <c r="A558" s="112"/>
      <c r="B558" s="94"/>
    </row>
    <row r="559" spans="1:2" ht="14.25" x14ac:dyDescent="0.2">
      <c r="A559" s="112"/>
      <c r="B559" s="94"/>
    </row>
    <row r="560" spans="1:2" ht="14.25" x14ac:dyDescent="0.2">
      <c r="A560" s="112"/>
      <c r="B560" s="94"/>
    </row>
    <row r="561" spans="1:2" ht="14.25" x14ac:dyDescent="0.2">
      <c r="A561" s="112"/>
      <c r="B561" s="94"/>
    </row>
    <row r="562" spans="1:2" ht="14.25" x14ac:dyDescent="0.2">
      <c r="A562" s="112"/>
      <c r="B562" s="94"/>
    </row>
    <row r="563" spans="1:2" ht="14.25" x14ac:dyDescent="0.2">
      <c r="A563" s="112"/>
      <c r="B563" s="94"/>
    </row>
    <row r="564" spans="1:2" ht="14.25" x14ac:dyDescent="0.2">
      <c r="A564" s="112"/>
      <c r="B564" s="94"/>
    </row>
    <row r="565" spans="1:2" ht="14.25" x14ac:dyDescent="0.2">
      <c r="A565" s="112"/>
      <c r="B565" s="94"/>
    </row>
    <row r="566" spans="1:2" ht="14.25" x14ac:dyDescent="0.2">
      <c r="A566" s="112"/>
      <c r="B566" s="94"/>
    </row>
    <row r="567" spans="1:2" ht="14.25" x14ac:dyDescent="0.2">
      <c r="A567" s="112"/>
      <c r="B567" s="94"/>
    </row>
    <row r="568" spans="1:2" ht="14.25" x14ac:dyDescent="0.2">
      <c r="A568" s="112"/>
      <c r="B568" s="94"/>
    </row>
    <row r="569" spans="1:2" ht="14.25" x14ac:dyDescent="0.2">
      <c r="A569" s="112"/>
      <c r="B569" s="94"/>
    </row>
    <row r="570" spans="1:2" ht="14.25" x14ac:dyDescent="0.2">
      <c r="A570" s="112"/>
      <c r="B570" s="94"/>
    </row>
    <row r="571" spans="1:2" ht="14.25" x14ac:dyDescent="0.2">
      <c r="A571" s="112"/>
      <c r="B571" s="94"/>
    </row>
    <row r="572" spans="1:2" ht="14.25" x14ac:dyDescent="0.2">
      <c r="A572" s="112"/>
      <c r="B572" s="94"/>
    </row>
    <row r="573" spans="1:2" ht="14.25" x14ac:dyDescent="0.2">
      <c r="A573" s="112"/>
      <c r="B573" s="94"/>
    </row>
    <row r="574" spans="1:2" ht="14.25" x14ac:dyDescent="0.2">
      <c r="A574" s="112"/>
      <c r="B574" s="94"/>
    </row>
    <row r="575" spans="1:2" ht="14.25" x14ac:dyDescent="0.2">
      <c r="A575" s="112"/>
      <c r="B575" s="94"/>
    </row>
    <row r="576" spans="1:2" ht="14.25" x14ac:dyDescent="0.2">
      <c r="A576" s="112"/>
      <c r="B576" s="94"/>
    </row>
    <row r="577" spans="1:2" ht="14.25" x14ac:dyDescent="0.2">
      <c r="A577" s="112"/>
      <c r="B577" s="94"/>
    </row>
    <row r="578" spans="1:2" ht="14.25" x14ac:dyDescent="0.2">
      <c r="A578" s="112"/>
      <c r="B578" s="94"/>
    </row>
    <row r="579" spans="1:2" ht="14.25" x14ac:dyDescent="0.2">
      <c r="A579" s="112"/>
      <c r="B579" s="94"/>
    </row>
    <row r="580" spans="1:2" ht="14.25" x14ac:dyDescent="0.2">
      <c r="A580" s="112"/>
      <c r="B580" s="94"/>
    </row>
    <row r="581" spans="1:2" ht="14.25" x14ac:dyDescent="0.2">
      <c r="A581" s="112"/>
      <c r="B581" s="94"/>
    </row>
    <row r="582" spans="1:2" ht="14.25" x14ac:dyDescent="0.2">
      <c r="A582" s="112"/>
      <c r="B582" s="94"/>
    </row>
    <row r="583" spans="1:2" ht="14.25" x14ac:dyDescent="0.2">
      <c r="A583" s="112"/>
      <c r="B583" s="94"/>
    </row>
    <row r="584" spans="1:2" ht="14.25" x14ac:dyDescent="0.2">
      <c r="A584" s="112"/>
      <c r="B584" s="94"/>
    </row>
    <row r="585" spans="1:2" ht="14.25" x14ac:dyDescent="0.2">
      <c r="A585" s="112"/>
      <c r="B585" s="94"/>
    </row>
    <row r="586" spans="1:2" ht="14.25" x14ac:dyDescent="0.2">
      <c r="A586" s="112"/>
      <c r="B586" s="94"/>
    </row>
    <row r="587" spans="1:2" ht="14.25" x14ac:dyDescent="0.2">
      <c r="A587" s="112"/>
      <c r="B587" s="94"/>
    </row>
    <row r="588" spans="1:2" ht="14.25" x14ac:dyDescent="0.2">
      <c r="A588" s="112"/>
      <c r="B588" s="94"/>
    </row>
    <row r="589" spans="1:2" ht="14.25" x14ac:dyDescent="0.2">
      <c r="A589" s="112"/>
      <c r="B589" s="94"/>
    </row>
    <row r="590" spans="1:2" ht="14.25" x14ac:dyDescent="0.2">
      <c r="A590" s="112"/>
      <c r="B590" s="94"/>
    </row>
    <row r="591" spans="1:2" ht="14.25" x14ac:dyDescent="0.2">
      <c r="A591" s="112"/>
      <c r="B591" s="94"/>
    </row>
    <row r="592" spans="1:2" ht="14.25" x14ac:dyDescent="0.2">
      <c r="A592" s="112"/>
      <c r="B592" s="94"/>
    </row>
    <row r="593" spans="1:2" ht="14.25" x14ac:dyDescent="0.2">
      <c r="A593" s="112"/>
      <c r="B593" s="94"/>
    </row>
    <row r="594" spans="1:2" ht="14.25" x14ac:dyDescent="0.2">
      <c r="A594" s="112"/>
      <c r="B594" s="94"/>
    </row>
    <row r="595" spans="1:2" ht="14.25" x14ac:dyDescent="0.2">
      <c r="A595" s="112"/>
      <c r="B595" s="94"/>
    </row>
    <row r="596" spans="1:2" ht="14.25" x14ac:dyDescent="0.2">
      <c r="A596" s="112"/>
      <c r="B596" s="94"/>
    </row>
    <row r="597" spans="1:2" ht="14.25" x14ac:dyDescent="0.2">
      <c r="A597" s="112"/>
      <c r="B597" s="94"/>
    </row>
    <row r="598" spans="1:2" ht="14.25" x14ac:dyDescent="0.2">
      <c r="A598" s="112"/>
      <c r="B598" s="94"/>
    </row>
    <row r="599" spans="1:2" ht="14.25" x14ac:dyDescent="0.2">
      <c r="A599" s="112"/>
      <c r="B599" s="94"/>
    </row>
    <row r="600" spans="1:2" ht="14.25" x14ac:dyDescent="0.2">
      <c r="A600" s="112"/>
      <c r="B600" s="94"/>
    </row>
    <row r="601" spans="1:2" ht="14.25" x14ac:dyDescent="0.2">
      <c r="A601" s="112"/>
      <c r="B601" s="94"/>
    </row>
    <row r="602" spans="1:2" ht="14.25" x14ac:dyDescent="0.2">
      <c r="A602" s="112"/>
      <c r="B602" s="94"/>
    </row>
    <row r="603" spans="1:2" ht="14.25" x14ac:dyDescent="0.2">
      <c r="A603" s="112"/>
      <c r="B603" s="94"/>
    </row>
    <row r="604" spans="1:2" ht="14.25" x14ac:dyDescent="0.2">
      <c r="A604" s="112"/>
      <c r="B604" s="94"/>
    </row>
    <row r="605" spans="1:2" ht="14.25" x14ac:dyDescent="0.2">
      <c r="A605" s="112"/>
      <c r="B605" s="94"/>
    </row>
    <row r="606" spans="1:2" ht="14.25" x14ac:dyDescent="0.2">
      <c r="A606" s="112"/>
      <c r="B606" s="94"/>
    </row>
    <row r="607" spans="1:2" ht="14.25" x14ac:dyDescent="0.2">
      <c r="A607" s="112"/>
      <c r="B607" s="94"/>
    </row>
    <row r="608" spans="1:2" ht="14.25" x14ac:dyDescent="0.2">
      <c r="A608" s="112"/>
      <c r="B608" s="94"/>
    </row>
    <row r="609" spans="1:2" ht="14.25" x14ac:dyDescent="0.2">
      <c r="A609" s="112"/>
      <c r="B609" s="94"/>
    </row>
    <row r="610" spans="1:2" ht="14.25" x14ac:dyDescent="0.2">
      <c r="A610" s="112"/>
      <c r="B610" s="94"/>
    </row>
    <row r="611" spans="1:2" ht="14.25" x14ac:dyDescent="0.2">
      <c r="A611" s="112"/>
      <c r="B611" s="94"/>
    </row>
    <row r="612" spans="1:2" ht="14.25" x14ac:dyDescent="0.2">
      <c r="A612" s="112"/>
      <c r="B612" s="94"/>
    </row>
    <row r="613" spans="1:2" ht="14.25" x14ac:dyDescent="0.2">
      <c r="A613" s="112"/>
      <c r="B613" s="94"/>
    </row>
    <row r="614" spans="1:2" ht="14.25" x14ac:dyDescent="0.2">
      <c r="A614" s="112"/>
      <c r="B614" s="94"/>
    </row>
    <row r="615" spans="1:2" ht="14.25" x14ac:dyDescent="0.2">
      <c r="A615" s="112"/>
      <c r="B615" s="94"/>
    </row>
    <row r="616" spans="1:2" ht="14.25" x14ac:dyDescent="0.2">
      <c r="A616" s="112"/>
      <c r="B616" s="94"/>
    </row>
    <row r="617" spans="1:2" ht="14.25" x14ac:dyDescent="0.2">
      <c r="A617" s="112"/>
      <c r="B617" s="94"/>
    </row>
    <row r="618" spans="1:2" ht="14.25" x14ac:dyDescent="0.2">
      <c r="A618" s="112"/>
      <c r="B618" s="94"/>
    </row>
    <row r="619" spans="1:2" ht="14.25" x14ac:dyDescent="0.2">
      <c r="A619" s="112"/>
      <c r="B619" s="94"/>
    </row>
    <row r="620" spans="1:2" ht="14.25" x14ac:dyDescent="0.2">
      <c r="A620" s="112"/>
      <c r="B620" s="94"/>
    </row>
    <row r="621" spans="1:2" ht="14.25" x14ac:dyDescent="0.2">
      <c r="A621" s="112"/>
      <c r="B621" s="94"/>
    </row>
    <row r="622" spans="1:2" ht="14.25" x14ac:dyDescent="0.2">
      <c r="A622" s="112"/>
      <c r="B622" s="94"/>
    </row>
    <row r="623" spans="1:2" ht="14.25" x14ac:dyDescent="0.2">
      <c r="A623" s="112"/>
      <c r="B623" s="94"/>
    </row>
    <row r="624" spans="1:2" ht="14.25" x14ac:dyDescent="0.2">
      <c r="A624" s="112"/>
      <c r="B624" s="94"/>
    </row>
    <row r="625" spans="1:2" ht="14.25" x14ac:dyDescent="0.2">
      <c r="A625" s="112"/>
      <c r="B625" s="94"/>
    </row>
    <row r="626" spans="1:2" ht="14.25" x14ac:dyDescent="0.2">
      <c r="A626" s="112"/>
      <c r="B626" s="94"/>
    </row>
    <row r="627" spans="1:2" ht="14.25" x14ac:dyDescent="0.2">
      <c r="A627" s="112"/>
      <c r="B627" s="94"/>
    </row>
    <row r="628" spans="1:2" ht="14.25" x14ac:dyDescent="0.2">
      <c r="A628" s="112"/>
      <c r="B628" s="94"/>
    </row>
    <row r="629" spans="1:2" ht="14.25" x14ac:dyDescent="0.2">
      <c r="A629" s="112"/>
      <c r="B629" s="94"/>
    </row>
    <row r="630" spans="1:2" ht="14.25" x14ac:dyDescent="0.2">
      <c r="A630" s="112"/>
      <c r="B630" s="94"/>
    </row>
    <row r="631" spans="1:2" ht="14.25" x14ac:dyDescent="0.2">
      <c r="A631" s="112"/>
      <c r="B631" s="94"/>
    </row>
    <row r="632" spans="1:2" ht="14.25" x14ac:dyDescent="0.2">
      <c r="A632" s="112"/>
      <c r="B632" s="94"/>
    </row>
    <row r="633" spans="1:2" ht="14.25" x14ac:dyDescent="0.2">
      <c r="A633" s="112"/>
      <c r="B633" s="94"/>
    </row>
    <row r="634" spans="1:2" ht="14.25" x14ac:dyDescent="0.2">
      <c r="A634" s="112"/>
      <c r="B634" s="94"/>
    </row>
    <row r="635" spans="1:2" ht="14.25" x14ac:dyDescent="0.2">
      <c r="A635" s="112"/>
      <c r="B635" s="94"/>
    </row>
    <row r="636" spans="1:2" ht="14.25" x14ac:dyDescent="0.2">
      <c r="A636" s="112"/>
      <c r="B636" s="94"/>
    </row>
    <row r="637" spans="1:2" ht="14.25" x14ac:dyDescent="0.2">
      <c r="A637" s="112"/>
      <c r="B637" s="94"/>
    </row>
    <row r="638" spans="1:2" ht="14.25" x14ac:dyDescent="0.2">
      <c r="A638" s="112"/>
      <c r="B638" s="94"/>
    </row>
    <row r="639" spans="1:2" ht="14.25" x14ac:dyDescent="0.2">
      <c r="A639" s="112"/>
      <c r="B639" s="94"/>
    </row>
    <row r="640" spans="1:2" ht="14.25" x14ac:dyDescent="0.2">
      <c r="A640" s="112"/>
      <c r="B640" s="94"/>
    </row>
    <row r="641" spans="1:2" ht="14.25" x14ac:dyDescent="0.2">
      <c r="A641" s="112"/>
      <c r="B641" s="94"/>
    </row>
    <row r="642" spans="1:2" ht="14.25" x14ac:dyDescent="0.2">
      <c r="A642" s="112"/>
      <c r="B642" s="94"/>
    </row>
    <row r="643" spans="1:2" ht="14.25" x14ac:dyDescent="0.2">
      <c r="A643" s="112"/>
      <c r="B643" s="94"/>
    </row>
    <row r="644" spans="1:2" ht="14.25" x14ac:dyDescent="0.2">
      <c r="A644" s="112"/>
      <c r="B644" s="94"/>
    </row>
    <row r="645" spans="1:2" ht="14.25" x14ac:dyDescent="0.2">
      <c r="A645" s="112"/>
      <c r="B645" s="94"/>
    </row>
    <row r="646" spans="1:2" ht="14.25" x14ac:dyDescent="0.2">
      <c r="A646" s="112"/>
      <c r="B646" s="94"/>
    </row>
    <row r="647" spans="1:2" ht="14.25" x14ac:dyDescent="0.2">
      <c r="A647" s="112"/>
      <c r="B647" s="94"/>
    </row>
    <row r="648" spans="1:2" ht="14.25" x14ac:dyDescent="0.2">
      <c r="A648" s="112"/>
      <c r="B648" s="94"/>
    </row>
    <row r="649" spans="1:2" ht="14.25" x14ac:dyDescent="0.2">
      <c r="A649" s="112"/>
      <c r="B649" s="94"/>
    </row>
    <row r="650" spans="1:2" ht="14.25" x14ac:dyDescent="0.2">
      <c r="A650" s="112"/>
      <c r="B650" s="94"/>
    </row>
    <row r="651" spans="1:2" ht="14.25" x14ac:dyDescent="0.2">
      <c r="A651" s="112"/>
      <c r="B651" s="94"/>
    </row>
    <row r="652" spans="1:2" ht="14.25" x14ac:dyDescent="0.2">
      <c r="A652" s="112"/>
      <c r="B652" s="94"/>
    </row>
    <row r="653" spans="1:2" ht="14.25" x14ac:dyDescent="0.2">
      <c r="A653" s="112"/>
      <c r="B653" s="94"/>
    </row>
    <row r="654" spans="1:2" ht="14.25" x14ac:dyDescent="0.2">
      <c r="A654" s="112"/>
      <c r="B654" s="94"/>
    </row>
    <row r="655" spans="1:2" ht="14.25" x14ac:dyDescent="0.2">
      <c r="A655" s="112"/>
      <c r="B655" s="94"/>
    </row>
    <row r="656" spans="1:2" ht="14.25" x14ac:dyDescent="0.2">
      <c r="A656" s="112"/>
      <c r="B656" s="94"/>
    </row>
    <row r="657" spans="1:2" ht="14.25" x14ac:dyDescent="0.2">
      <c r="A657" s="112"/>
      <c r="B657" s="94"/>
    </row>
    <row r="658" spans="1:2" ht="14.25" x14ac:dyDescent="0.2">
      <c r="A658" s="112"/>
      <c r="B658" s="94"/>
    </row>
    <row r="659" spans="1:2" ht="14.25" x14ac:dyDescent="0.2">
      <c r="A659" s="112"/>
      <c r="B659" s="94"/>
    </row>
    <row r="660" spans="1:2" ht="14.25" x14ac:dyDescent="0.2">
      <c r="A660" s="112"/>
      <c r="B660" s="94"/>
    </row>
    <row r="661" spans="1:2" ht="14.25" x14ac:dyDescent="0.2">
      <c r="A661" s="112"/>
      <c r="B661" s="94"/>
    </row>
    <row r="662" spans="1:2" ht="14.25" x14ac:dyDescent="0.2">
      <c r="A662" s="112"/>
      <c r="B662" s="94"/>
    </row>
    <row r="663" spans="1:2" ht="14.25" x14ac:dyDescent="0.2">
      <c r="A663" s="112"/>
      <c r="B663" s="94"/>
    </row>
    <row r="664" spans="1:2" ht="14.25" x14ac:dyDescent="0.2">
      <c r="A664" s="112"/>
      <c r="B664" s="94"/>
    </row>
    <row r="665" spans="1:2" ht="14.25" x14ac:dyDescent="0.2">
      <c r="A665" s="112"/>
      <c r="B665" s="94"/>
    </row>
    <row r="666" spans="1:2" ht="14.25" x14ac:dyDescent="0.2">
      <c r="A666" s="112"/>
      <c r="B666" s="94"/>
    </row>
    <row r="667" spans="1:2" ht="14.25" x14ac:dyDescent="0.2">
      <c r="A667" s="112"/>
      <c r="B667" s="94"/>
    </row>
    <row r="668" spans="1:2" ht="14.25" x14ac:dyDescent="0.2">
      <c r="A668" s="112"/>
      <c r="B668" s="94"/>
    </row>
    <row r="669" spans="1:2" ht="14.25" x14ac:dyDescent="0.2">
      <c r="A669" s="112"/>
      <c r="B669" s="94"/>
    </row>
    <row r="670" spans="1:2" ht="14.25" x14ac:dyDescent="0.2">
      <c r="A670" s="112"/>
      <c r="B670" s="94"/>
    </row>
    <row r="671" spans="1:2" ht="14.25" x14ac:dyDescent="0.2">
      <c r="A671" s="112"/>
      <c r="B671" s="94"/>
    </row>
    <row r="672" spans="1:2" ht="14.25" x14ac:dyDescent="0.2">
      <c r="A672" s="112"/>
      <c r="B672" s="94"/>
    </row>
    <row r="673" spans="1:2" ht="14.25" x14ac:dyDescent="0.2">
      <c r="A673" s="112"/>
      <c r="B673" s="94"/>
    </row>
    <row r="674" spans="1:2" ht="14.25" x14ac:dyDescent="0.2">
      <c r="A674" s="112"/>
      <c r="B674" s="94"/>
    </row>
    <row r="675" spans="1:2" ht="14.25" x14ac:dyDescent="0.2">
      <c r="A675" s="112"/>
      <c r="B675" s="94"/>
    </row>
    <row r="676" spans="1:2" ht="14.25" x14ac:dyDescent="0.2">
      <c r="A676" s="112"/>
      <c r="B676" s="94"/>
    </row>
    <row r="677" spans="1:2" ht="14.25" x14ac:dyDescent="0.2">
      <c r="A677" s="112"/>
      <c r="B677" s="94"/>
    </row>
    <row r="678" spans="1:2" ht="14.25" x14ac:dyDescent="0.2">
      <c r="A678" s="112"/>
      <c r="B678" s="94"/>
    </row>
    <row r="679" spans="1:2" ht="14.25" x14ac:dyDescent="0.2">
      <c r="A679" s="112"/>
      <c r="B679" s="94"/>
    </row>
    <row r="680" spans="1:2" ht="14.25" x14ac:dyDescent="0.2">
      <c r="A680" s="112"/>
      <c r="B680" s="94"/>
    </row>
    <row r="681" spans="1:2" ht="14.25" x14ac:dyDescent="0.2">
      <c r="A681" s="112"/>
      <c r="B681" s="94"/>
    </row>
    <row r="682" spans="1:2" ht="14.25" x14ac:dyDescent="0.2">
      <c r="A682" s="112"/>
      <c r="B682" s="94"/>
    </row>
    <row r="683" spans="1:2" ht="14.25" x14ac:dyDescent="0.2">
      <c r="A683" s="112"/>
      <c r="B683" s="94"/>
    </row>
    <row r="684" spans="1:2" ht="14.25" x14ac:dyDescent="0.2">
      <c r="A684" s="112"/>
      <c r="B684" s="94"/>
    </row>
    <row r="685" spans="1:2" ht="14.25" x14ac:dyDescent="0.2">
      <c r="A685" s="112"/>
      <c r="B685" s="94"/>
    </row>
    <row r="686" spans="1:2" ht="14.25" x14ac:dyDescent="0.2">
      <c r="A686" s="112"/>
      <c r="B686" s="94"/>
    </row>
    <row r="687" spans="1:2" ht="14.25" x14ac:dyDescent="0.2">
      <c r="A687" s="112"/>
      <c r="B687" s="94"/>
    </row>
    <row r="688" spans="1:2" ht="14.25" x14ac:dyDescent="0.2">
      <c r="A688" s="112"/>
      <c r="B688" s="94"/>
    </row>
    <row r="689" spans="1:2" ht="14.25" x14ac:dyDescent="0.2">
      <c r="A689" s="112"/>
      <c r="B689" s="94"/>
    </row>
    <row r="690" spans="1:2" ht="14.25" x14ac:dyDescent="0.2">
      <c r="A690" s="112"/>
      <c r="B690" s="94"/>
    </row>
    <row r="691" spans="1:2" ht="14.25" x14ac:dyDescent="0.2">
      <c r="A691" s="112"/>
      <c r="B691" s="94"/>
    </row>
    <row r="692" spans="1:2" ht="14.25" x14ac:dyDescent="0.2">
      <c r="A692" s="112"/>
      <c r="B692" s="94"/>
    </row>
    <row r="693" spans="1:2" ht="14.25" x14ac:dyDescent="0.2">
      <c r="A693" s="112"/>
      <c r="B693" s="94"/>
    </row>
    <row r="694" spans="1:2" ht="14.25" x14ac:dyDescent="0.2">
      <c r="A694" s="112"/>
      <c r="B694" s="94"/>
    </row>
    <row r="695" spans="1:2" ht="14.25" x14ac:dyDescent="0.2">
      <c r="A695" s="112"/>
      <c r="B695" s="94"/>
    </row>
    <row r="696" spans="1:2" ht="14.25" x14ac:dyDescent="0.2">
      <c r="A696" s="112"/>
      <c r="B696" s="94"/>
    </row>
    <row r="697" spans="1:2" ht="14.25" x14ac:dyDescent="0.2">
      <c r="A697" s="112"/>
      <c r="B697" s="94"/>
    </row>
    <row r="698" spans="1:2" ht="14.25" x14ac:dyDescent="0.2">
      <c r="A698" s="112"/>
      <c r="B698" s="94"/>
    </row>
    <row r="699" spans="1:2" ht="14.25" x14ac:dyDescent="0.2">
      <c r="A699" s="112"/>
      <c r="B699" s="94"/>
    </row>
    <row r="700" spans="1:2" ht="14.25" x14ac:dyDescent="0.2">
      <c r="A700" s="112"/>
      <c r="B700" s="94"/>
    </row>
    <row r="701" spans="1:2" ht="14.25" x14ac:dyDescent="0.2">
      <c r="A701" s="112"/>
      <c r="B701" s="94"/>
    </row>
    <row r="702" spans="1:2" ht="14.25" x14ac:dyDescent="0.2">
      <c r="A702" s="112"/>
      <c r="B702" s="94"/>
    </row>
    <row r="703" spans="1:2" ht="14.25" x14ac:dyDescent="0.2">
      <c r="A703" s="112"/>
      <c r="B703" s="94"/>
    </row>
    <row r="704" spans="1:2" ht="14.25" x14ac:dyDescent="0.2">
      <c r="A704" s="112"/>
      <c r="B704" s="94"/>
    </row>
    <row r="705" spans="1:2" ht="14.25" x14ac:dyDescent="0.2">
      <c r="A705" s="112"/>
      <c r="B705" s="94"/>
    </row>
    <row r="706" spans="1:2" ht="14.25" x14ac:dyDescent="0.2">
      <c r="A706" s="112"/>
      <c r="B706" s="94"/>
    </row>
    <row r="707" spans="1:2" ht="14.25" x14ac:dyDescent="0.2">
      <c r="A707" s="112"/>
      <c r="B707" s="94"/>
    </row>
    <row r="708" spans="1:2" ht="14.25" x14ac:dyDescent="0.2">
      <c r="A708" s="112"/>
      <c r="B708" s="94"/>
    </row>
    <row r="709" spans="1:2" ht="14.25" x14ac:dyDescent="0.2">
      <c r="A709" s="112"/>
      <c r="B709" s="94"/>
    </row>
    <row r="710" spans="1:2" ht="14.25" x14ac:dyDescent="0.2">
      <c r="A710" s="112"/>
      <c r="B710" s="94"/>
    </row>
    <row r="711" spans="1:2" ht="14.25" x14ac:dyDescent="0.2">
      <c r="A711" s="112"/>
      <c r="B711" s="94"/>
    </row>
    <row r="712" spans="1:2" ht="14.25" x14ac:dyDescent="0.2">
      <c r="A712" s="112"/>
      <c r="B712" s="94"/>
    </row>
    <row r="713" spans="1:2" ht="14.25" x14ac:dyDescent="0.2">
      <c r="A713" s="112"/>
      <c r="B713" s="94"/>
    </row>
    <row r="714" spans="1:2" ht="14.25" x14ac:dyDescent="0.2">
      <c r="A714" s="112"/>
      <c r="B714" s="94"/>
    </row>
    <row r="715" spans="1:2" ht="14.25" x14ac:dyDescent="0.2">
      <c r="A715" s="112"/>
      <c r="B715" s="94"/>
    </row>
    <row r="716" spans="1:2" ht="14.25" x14ac:dyDescent="0.2">
      <c r="A716" s="112"/>
      <c r="B716" s="94"/>
    </row>
    <row r="717" spans="1:2" ht="14.25" x14ac:dyDescent="0.2">
      <c r="A717" s="112"/>
      <c r="B717" s="94"/>
    </row>
    <row r="718" spans="1:2" ht="14.25" x14ac:dyDescent="0.2">
      <c r="A718" s="112"/>
      <c r="B718" s="94"/>
    </row>
    <row r="719" spans="1:2" ht="14.25" x14ac:dyDescent="0.2">
      <c r="A719" s="112"/>
      <c r="B719" s="94"/>
    </row>
    <row r="720" spans="1:2" ht="14.25" x14ac:dyDescent="0.2">
      <c r="A720" s="112"/>
      <c r="B720" s="94"/>
    </row>
    <row r="721" spans="1:2" ht="14.25" x14ac:dyDescent="0.2">
      <c r="A721" s="112"/>
      <c r="B721" s="94"/>
    </row>
    <row r="722" spans="1:2" ht="14.25" x14ac:dyDescent="0.2">
      <c r="A722" s="112"/>
      <c r="B722" s="94"/>
    </row>
    <row r="723" spans="1:2" ht="14.25" x14ac:dyDescent="0.2">
      <c r="A723" s="112"/>
      <c r="B723" s="94"/>
    </row>
    <row r="724" spans="1:2" ht="14.25" x14ac:dyDescent="0.2">
      <c r="A724" s="112"/>
      <c r="B724" s="94"/>
    </row>
    <row r="725" spans="1:2" ht="14.25" x14ac:dyDescent="0.2">
      <c r="A725" s="112"/>
      <c r="B725" s="94"/>
    </row>
    <row r="726" spans="1:2" ht="14.25" x14ac:dyDescent="0.2">
      <c r="A726" s="112"/>
      <c r="B726" s="94"/>
    </row>
    <row r="727" spans="1:2" ht="14.25" x14ac:dyDescent="0.2">
      <c r="A727" s="112"/>
      <c r="B727" s="94"/>
    </row>
    <row r="728" spans="1:2" ht="14.25" x14ac:dyDescent="0.2">
      <c r="A728" s="112"/>
      <c r="B728" s="94"/>
    </row>
    <row r="729" spans="1:2" ht="14.25" x14ac:dyDescent="0.2">
      <c r="A729" s="112"/>
      <c r="B729" s="94"/>
    </row>
    <row r="730" spans="1:2" ht="14.25" x14ac:dyDescent="0.2">
      <c r="A730" s="112"/>
      <c r="B730" s="94"/>
    </row>
    <row r="731" spans="1:2" ht="14.25" x14ac:dyDescent="0.2">
      <c r="A731" s="112"/>
      <c r="B731" s="94"/>
    </row>
    <row r="732" spans="1:2" ht="14.25" x14ac:dyDescent="0.2">
      <c r="A732" s="112"/>
      <c r="B732" s="94"/>
    </row>
    <row r="733" spans="1:2" ht="14.25" x14ac:dyDescent="0.2">
      <c r="A733" s="112"/>
      <c r="B733" s="94"/>
    </row>
    <row r="734" spans="1:2" ht="14.25" x14ac:dyDescent="0.2">
      <c r="A734" s="112"/>
      <c r="B734" s="94"/>
    </row>
    <row r="735" spans="1:2" ht="14.25" x14ac:dyDescent="0.2">
      <c r="A735" s="112"/>
      <c r="B735" s="94"/>
    </row>
    <row r="736" spans="1:2" ht="14.25" x14ac:dyDescent="0.2">
      <c r="A736" s="112"/>
      <c r="B736" s="94"/>
    </row>
    <row r="737" spans="1:2" ht="14.25" x14ac:dyDescent="0.2">
      <c r="A737" s="112"/>
      <c r="B737" s="94"/>
    </row>
    <row r="738" spans="1:2" ht="14.25" x14ac:dyDescent="0.2">
      <c r="A738" s="112"/>
      <c r="B738" s="94"/>
    </row>
    <row r="739" spans="1:2" ht="14.25" x14ac:dyDescent="0.2">
      <c r="A739" s="112"/>
      <c r="B739" s="94"/>
    </row>
    <row r="740" spans="1:2" ht="14.25" x14ac:dyDescent="0.2">
      <c r="A740" s="112"/>
      <c r="B740" s="94"/>
    </row>
    <row r="741" spans="1:2" ht="14.25" x14ac:dyDescent="0.2">
      <c r="A741" s="112"/>
      <c r="B741" s="94"/>
    </row>
    <row r="742" spans="1:2" ht="14.25" x14ac:dyDescent="0.2">
      <c r="A742" s="112"/>
      <c r="B742" s="94"/>
    </row>
    <row r="743" spans="1:2" ht="14.25" x14ac:dyDescent="0.2">
      <c r="A743" s="112"/>
      <c r="B743" s="94"/>
    </row>
    <row r="744" spans="1:2" ht="14.25" x14ac:dyDescent="0.2">
      <c r="A744" s="112"/>
      <c r="B744" s="94"/>
    </row>
    <row r="745" spans="1:2" ht="14.25" x14ac:dyDescent="0.2">
      <c r="A745" s="112"/>
      <c r="B745" s="94"/>
    </row>
    <row r="746" spans="1:2" ht="14.25" x14ac:dyDescent="0.2">
      <c r="A746" s="112"/>
      <c r="B746" s="94"/>
    </row>
    <row r="747" spans="1:2" ht="14.25" x14ac:dyDescent="0.2">
      <c r="A747" s="112"/>
      <c r="B747" s="94"/>
    </row>
    <row r="748" spans="1:2" ht="14.25" x14ac:dyDescent="0.2">
      <c r="A748" s="112"/>
      <c r="B748" s="94"/>
    </row>
    <row r="749" spans="1:2" ht="14.25" x14ac:dyDescent="0.2">
      <c r="A749" s="112"/>
      <c r="B749" s="94"/>
    </row>
    <row r="750" spans="1:2" ht="14.25" x14ac:dyDescent="0.2">
      <c r="A750" s="112"/>
      <c r="B750" s="94"/>
    </row>
    <row r="751" spans="1:2" ht="14.25" x14ac:dyDescent="0.2">
      <c r="A751" s="112"/>
      <c r="B751" s="94"/>
    </row>
    <row r="752" spans="1:2" ht="14.25" x14ac:dyDescent="0.2">
      <c r="A752" s="112"/>
      <c r="B752" s="94"/>
    </row>
    <row r="753" spans="1:2" ht="14.25" x14ac:dyDescent="0.2">
      <c r="A753" s="112"/>
      <c r="B753" s="94"/>
    </row>
    <row r="754" spans="1:2" ht="14.25" x14ac:dyDescent="0.2">
      <c r="A754" s="112"/>
      <c r="B754" s="94"/>
    </row>
    <row r="755" spans="1:2" ht="14.25" x14ac:dyDescent="0.2">
      <c r="A755" s="112"/>
      <c r="B755" s="94"/>
    </row>
    <row r="756" spans="1:2" ht="14.25" x14ac:dyDescent="0.2">
      <c r="A756" s="112"/>
      <c r="B756" s="94"/>
    </row>
    <row r="757" spans="1:2" ht="14.25" x14ac:dyDescent="0.2">
      <c r="A757" s="112"/>
      <c r="B757" s="94"/>
    </row>
    <row r="758" spans="1:2" ht="14.25" x14ac:dyDescent="0.2">
      <c r="A758" s="112"/>
      <c r="B758" s="94"/>
    </row>
    <row r="759" spans="1:2" ht="14.25" x14ac:dyDescent="0.2">
      <c r="A759" s="112"/>
      <c r="B759" s="94"/>
    </row>
    <row r="760" spans="1:2" ht="14.25" x14ac:dyDescent="0.2">
      <c r="A760" s="112"/>
      <c r="B760" s="94"/>
    </row>
    <row r="761" spans="1:2" ht="14.25" x14ac:dyDescent="0.2">
      <c r="A761" s="112"/>
      <c r="B761" s="94"/>
    </row>
    <row r="762" spans="1:2" ht="14.25" x14ac:dyDescent="0.2">
      <c r="A762" s="112"/>
      <c r="B762" s="94"/>
    </row>
    <row r="763" spans="1:2" ht="14.25" x14ac:dyDescent="0.2">
      <c r="A763" s="112"/>
      <c r="B763" s="94"/>
    </row>
    <row r="764" spans="1:2" ht="14.25" x14ac:dyDescent="0.2">
      <c r="A764" s="112"/>
      <c r="B764" s="94"/>
    </row>
    <row r="765" spans="1:2" ht="14.25" x14ac:dyDescent="0.2">
      <c r="A765" s="112"/>
      <c r="B765" s="94"/>
    </row>
    <row r="766" spans="1:2" ht="14.25" x14ac:dyDescent="0.2">
      <c r="A766" s="112"/>
      <c r="B766" s="94"/>
    </row>
    <row r="767" spans="1:2" ht="14.25" x14ac:dyDescent="0.2">
      <c r="A767" s="112"/>
      <c r="B767" s="94"/>
    </row>
    <row r="768" spans="1:2" ht="14.25" x14ac:dyDescent="0.2">
      <c r="A768" s="112"/>
      <c r="B768" s="94"/>
    </row>
    <row r="769" spans="1:2" ht="14.25" x14ac:dyDescent="0.2">
      <c r="A769" s="112"/>
      <c r="B769" s="94"/>
    </row>
    <row r="770" spans="1:2" ht="14.25" x14ac:dyDescent="0.2">
      <c r="A770" s="112"/>
      <c r="B770" s="94"/>
    </row>
    <row r="771" spans="1:2" ht="14.25" x14ac:dyDescent="0.2">
      <c r="A771" s="112"/>
      <c r="B771" s="94"/>
    </row>
    <row r="772" spans="1:2" ht="14.25" x14ac:dyDescent="0.2">
      <c r="A772" s="112"/>
      <c r="B772" s="94"/>
    </row>
    <row r="773" spans="1:2" ht="14.25" x14ac:dyDescent="0.2">
      <c r="A773" s="112"/>
      <c r="B773" s="94"/>
    </row>
    <row r="774" spans="1:2" ht="14.25" x14ac:dyDescent="0.2">
      <c r="A774" s="112"/>
      <c r="B774" s="94"/>
    </row>
    <row r="775" spans="1:2" ht="14.25" x14ac:dyDescent="0.2">
      <c r="A775" s="112"/>
      <c r="B775" s="94"/>
    </row>
    <row r="776" spans="1:2" ht="14.25" x14ac:dyDescent="0.2">
      <c r="A776" s="112"/>
      <c r="B776" s="94"/>
    </row>
    <row r="777" spans="1:2" ht="14.25" x14ac:dyDescent="0.2">
      <c r="A777" s="112"/>
      <c r="B777" s="94"/>
    </row>
    <row r="778" spans="1:2" ht="14.25" x14ac:dyDescent="0.2">
      <c r="A778" s="112"/>
      <c r="B778" s="94"/>
    </row>
    <row r="779" spans="1:2" ht="14.25" x14ac:dyDescent="0.2">
      <c r="A779" s="112"/>
      <c r="B779" s="94"/>
    </row>
    <row r="780" spans="1:2" ht="14.25" x14ac:dyDescent="0.2">
      <c r="A780" s="112"/>
      <c r="B780" s="94"/>
    </row>
    <row r="781" spans="1:2" ht="14.25" x14ac:dyDescent="0.2">
      <c r="A781" s="112"/>
      <c r="B781" s="94"/>
    </row>
    <row r="782" spans="1:2" ht="14.25" x14ac:dyDescent="0.2">
      <c r="A782" s="112"/>
      <c r="B782" s="94"/>
    </row>
    <row r="783" spans="1:2" ht="14.25" x14ac:dyDescent="0.2">
      <c r="A783" s="112"/>
      <c r="B783" s="94"/>
    </row>
    <row r="784" spans="1:2" ht="14.25" x14ac:dyDescent="0.2">
      <c r="A784" s="112"/>
      <c r="B784" s="94"/>
    </row>
    <row r="785" spans="1:2" ht="14.25" x14ac:dyDescent="0.2">
      <c r="A785" s="112"/>
      <c r="B785" s="94"/>
    </row>
    <row r="786" spans="1:2" ht="14.25" x14ac:dyDescent="0.2">
      <c r="A786" s="112"/>
      <c r="B786" s="94"/>
    </row>
    <row r="787" spans="1:2" ht="14.25" x14ac:dyDescent="0.2">
      <c r="A787" s="112"/>
      <c r="B787" s="94"/>
    </row>
    <row r="788" spans="1:2" ht="14.25" x14ac:dyDescent="0.2">
      <c r="A788" s="112"/>
      <c r="B788" s="94"/>
    </row>
    <row r="789" spans="1:2" ht="14.25" x14ac:dyDescent="0.2">
      <c r="A789" s="112"/>
      <c r="B789" s="94"/>
    </row>
    <row r="790" spans="1:2" ht="14.25" x14ac:dyDescent="0.2">
      <c r="A790" s="112"/>
      <c r="B790" s="94"/>
    </row>
    <row r="791" spans="1:2" ht="14.25" x14ac:dyDescent="0.2">
      <c r="A791" s="112"/>
      <c r="B791" s="94"/>
    </row>
    <row r="792" spans="1:2" ht="14.25" x14ac:dyDescent="0.2">
      <c r="A792" s="112"/>
      <c r="B792" s="94"/>
    </row>
    <row r="793" spans="1:2" ht="14.25" x14ac:dyDescent="0.2">
      <c r="A793" s="112"/>
      <c r="B793" s="94"/>
    </row>
    <row r="794" spans="1:2" ht="14.25" x14ac:dyDescent="0.2">
      <c r="A794" s="112"/>
      <c r="B794" s="94"/>
    </row>
    <row r="795" spans="1:2" ht="14.25" x14ac:dyDescent="0.2">
      <c r="A795" s="112"/>
      <c r="B795" s="94"/>
    </row>
    <row r="796" spans="1:2" ht="14.25" x14ac:dyDescent="0.2">
      <c r="A796" s="112"/>
      <c r="B796" s="94"/>
    </row>
    <row r="797" spans="1:2" ht="14.25" x14ac:dyDescent="0.2">
      <c r="A797" s="112"/>
      <c r="B797" s="94"/>
    </row>
    <row r="798" spans="1:2" ht="14.25" x14ac:dyDescent="0.2">
      <c r="A798" s="112"/>
      <c r="B798" s="94"/>
    </row>
    <row r="799" spans="1:2" ht="14.25" x14ac:dyDescent="0.2">
      <c r="A799" s="112"/>
      <c r="B799" s="94"/>
    </row>
    <row r="800" spans="1:2" ht="14.25" x14ac:dyDescent="0.2">
      <c r="A800" s="112"/>
      <c r="B800" s="94"/>
    </row>
    <row r="801" spans="1:2" ht="14.25" x14ac:dyDescent="0.2">
      <c r="A801" s="112"/>
      <c r="B801" s="94"/>
    </row>
    <row r="802" spans="1:2" ht="14.25" x14ac:dyDescent="0.2">
      <c r="A802" s="112"/>
      <c r="B802" s="94"/>
    </row>
    <row r="803" spans="1:2" ht="14.25" x14ac:dyDescent="0.2">
      <c r="A803" s="112"/>
      <c r="B803" s="94"/>
    </row>
    <row r="804" spans="1:2" ht="14.25" x14ac:dyDescent="0.2">
      <c r="A804" s="112"/>
      <c r="B804" s="94"/>
    </row>
    <row r="805" spans="1:2" ht="14.25" x14ac:dyDescent="0.2">
      <c r="A805" s="112"/>
      <c r="B805" s="94"/>
    </row>
    <row r="806" spans="1:2" ht="14.25" x14ac:dyDescent="0.2">
      <c r="A806" s="112"/>
      <c r="B806" s="94"/>
    </row>
    <row r="807" spans="1:2" ht="14.25" x14ac:dyDescent="0.2">
      <c r="A807" s="112"/>
      <c r="B807" s="94"/>
    </row>
    <row r="808" spans="1:2" ht="14.25" x14ac:dyDescent="0.2">
      <c r="A808" s="112"/>
      <c r="B808" s="94"/>
    </row>
    <row r="809" spans="1:2" ht="14.25" x14ac:dyDescent="0.2">
      <c r="A809" s="112"/>
      <c r="B809" s="94"/>
    </row>
    <row r="810" spans="1:2" ht="14.25" x14ac:dyDescent="0.2">
      <c r="A810" s="112"/>
      <c r="B810" s="94"/>
    </row>
    <row r="811" spans="1:2" ht="14.25" x14ac:dyDescent="0.2">
      <c r="A811" s="112"/>
      <c r="B811" s="94"/>
    </row>
    <row r="812" spans="1:2" ht="14.25" x14ac:dyDescent="0.2">
      <c r="A812" s="112"/>
      <c r="B812" s="94"/>
    </row>
    <row r="813" spans="1:2" ht="14.25" x14ac:dyDescent="0.2">
      <c r="A813" s="112"/>
      <c r="B813" s="94"/>
    </row>
    <row r="814" spans="1:2" ht="14.25" x14ac:dyDescent="0.2">
      <c r="A814" s="112"/>
      <c r="B814" s="94"/>
    </row>
    <row r="815" spans="1:2" ht="14.25" x14ac:dyDescent="0.2">
      <c r="A815" s="112"/>
      <c r="B815" s="94"/>
    </row>
    <row r="816" spans="1:2" ht="14.25" x14ac:dyDescent="0.2">
      <c r="A816" s="112"/>
      <c r="B816" s="94"/>
    </row>
    <row r="817" spans="1:2" ht="14.25" x14ac:dyDescent="0.2">
      <c r="A817" s="112"/>
      <c r="B817" s="94"/>
    </row>
    <row r="818" spans="1:2" ht="14.25" x14ac:dyDescent="0.2">
      <c r="A818" s="112"/>
      <c r="B818" s="94"/>
    </row>
    <row r="819" spans="1:2" ht="14.25" x14ac:dyDescent="0.2">
      <c r="A819" s="112"/>
      <c r="B819" s="94"/>
    </row>
    <row r="820" spans="1:2" ht="14.25" x14ac:dyDescent="0.2">
      <c r="A820" s="112"/>
      <c r="B820" s="94"/>
    </row>
    <row r="821" spans="1:2" ht="14.25" x14ac:dyDescent="0.2">
      <c r="A821" s="112"/>
      <c r="B821" s="94"/>
    </row>
    <row r="822" spans="1:2" ht="14.25" x14ac:dyDescent="0.2">
      <c r="A822" s="112"/>
      <c r="B822" s="94"/>
    </row>
    <row r="823" spans="1:2" ht="14.25" x14ac:dyDescent="0.2">
      <c r="A823" s="112"/>
      <c r="B823" s="94"/>
    </row>
    <row r="824" spans="1:2" ht="14.25" x14ac:dyDescent="0.2">
      <c r="A824" s="112"/>
      <c r="B824" s="94"/>
    </row>
    <row r="825" spans="1:2" ht="14.25" x14ac:dyDescent="0.2">
      <c r="A825" s="112"/>
      <c r="B825" s="94"/>
    </row>
    <row r="826" spans="1:2" ht="14.25" x14ac:dyDescent="0.2">
      <c r="A826" s="112"/>
      <c r="B826" s="94"/>
    </row>
    <row r="827" spans="1:2" ht="14.25" x14ac:dyDescent="0.2">
      <c r="A827" s="112"/>
      <c r="B827" s="94"/>
    </row>
    <row r="828" spans="1:2" ht="14.25" x14ac:dyDescent="0.2">
      <c r="A828" s="112"/>
      <c r="B828" s="94"/>
    </row>
    <row r="829" spans="1:2" ht="14.25" x14ac:dyDescent="0.2">
      <c r="A829" s="112"/>
      <c r="B829" s="94"/>
    </row>
    <row r="830" spans="1:2" ht="14.25" x14ac:dyDescent="0.2">
      <c r="A830" s="112"/>
      <c r="B830" s="94"/>
    </row>
    <row r="831" spans="1:2" ht="14.25" x14ac:dyDescent="0.2">
      <c r="A831" s="112"/>
      <c r="B831" s="94"/>
    </row>
    <row r="832" spans="1:2" ht="14.25" x14ac:dyDescent="0.2">
      <c r="A832" s="112"/>
      <c r="B832" s="94"/>
    </row>
    <row r="833" spans="1:2" ht="14.25" x14ac:dyDescent="0.2">
      <c r="A833" s="112"/>
      <c r="B833" s="94"/>
    </row>
    <row r="834" spans="1:2" ht="14.25" x14ac:dyDescent="0.2">
      <c r="A834" s="112"/>
      <c r="B834" s="94"/>
    </row>
    <row r="835" spans="1:2" ht="14.25" x14ac:dyDescent="0.2">
      <c r="A835" s="112"/>
      <c r="B835" s="94"/>
    </row>
    <row r="836" spans="1:2" ht="14.25" x14ac:dyDescent="0.2">
      <c r="A836" s="112"/>
      <c r="B836" s="94"/>
    </row>
    <row r="837" spans="1:2" ht="14.25" x14ac:dyDescent="0.2">
      <c r="A837" s="112"/>
      <c r="B837" s="94"/>
    </row>
    <row r="838" spans="1:2" ht="14.25" x14ac:dyDescent="0.2">
      <c r="A838" s="112"/>
      <c r="B838" s="94"/>
    </row>
    <row r="839" spans="1:2" ht="14.25" x14ac:dyDescent="0.2">
      <c r="A839" s="112"/>
      <c r="B839" s="94"/>
    </row>
    <row r="840" spans="1:2" ht="14.25" x14ac:dyDescent="0.2">
      <c r="A840" s="112"/>
      <c r="B840" s="94"/>
    </row>
    <row r="841" spans="1:2" ht="14.25" x14ac:dyDescent="0.2">
      <c r="A841" s="112"/>
      <c r="B841" s="94"/>
    </row>
    <row r="842" spans="1:2" ht="14.25" x14ac:dyDescent="0.2">
      <c r="A842" s="112"/>
      <c r="B842" s="94"/>
    </row>
    <row r="843" spans="1:2" ht="14.25" x14ac:dyDescent="0.2">
      <c r="A843" s="112"/>
      <c r="B843" s="94"/>
    </row>
    <row r="844" spans="1:2" ht="14.25" x14ac:dyDescent="0.2">
      <c r="A844" s="112"/>
      <c r="B844" s="94"/>
    </row>
    <row r="845" spans="1:2" ht="14.25" x14ac:dyDescent="0.2">
      <c r="A845" s="112"/>
      <c r="B845" s="94"/>
    </row>
    <row r="846" spans="1:2" ht="14.25" x14ac:dyDescent="0.2">
      <c r="A846" s="112"/>
      <c r="B846" s="94"/>
    </row>
    <row r="847" spans="1:2" ht="14.25" x14ac:dyDescent="0.2">
      <c r="A847" s="112"/>
      <c r="B847" s="94"/>
    </row>
    <row r="848" spans="1:2" ht="14.25" x14ac:dyDescent="0.2">
      <c r="A848" s="112"/>
      <c r="B848" s="94"/>
    </row>
    <row r="849" spans="1:2" ht="14.25" x14ac:dyDescent="0.2">
      <c r="A849" s="112"/>
      <c r="B849" s="94"/>
    </row>
    <row r="850" spans="1:2" ht="14.25" x14ac:dyDescent="0.2">
      <c r="A850" s="112"/>
      <c r="B850" s="94"/>
    </row>
    <row r="851" spans="1:2" ht="14.25" x14ac:dyDescent="0.2">
      <c r="A851" s="112"/>
      <c r="B851" s="94"/>
    </row>
    <row r="852" spans="1:2" ht="14.25" x14ac:dyDescent="0.2">
      <c r="A852" s="112"/>
      <c r="B852" s="94"/>
    </row>
    <row r="853" spans="1:2" ht="14.25" x14ac:dyDescent="0.2">
      <c r="A853" s="112"/>
      <c r="B853" s="94"/>
    </row>
    <row r="854" spans="1:2" ht="14.25" x14ac:dyDescent="0.2">
      <c r="A854" s="112"/>
      <c r="B854" s="94"/>
    </row>
    <row r="855" spans="1:2" ht="14.25" x14ac:dyDescent="0.2">
      <c r="A855" s="112"/>
      <c r="B855" s="94"/>
    </row>
    <row r="856" spans="1:2" ht="14.25" x14ac:dyDescent="0.2">
      <c r="A856" s="112"/>
      <c r="B856" s="94"/>
    </row>
    <row r="857" spans="1:2" ht="14.25" x14ac:dyDescent="0.2">
      <c r="A857" s="112"/>
      <c r="B857" s="94"/>
    </row>
    <row r="858" spans="1:2" ht="14.25" x14ac:dyDescent="0.2">
      <c r="A858" s="112"/>
      <c r="B858" s="94"/>
    </row>
    <row r="859" spans="1:2" ht="14.25" x14ac:dyDescent="0.2">
      <c r="A859" s="112"/>
      <c r="B859" s="94"/>
    </row>
    <row r="860" spans="1:2" ht="14.25" x14ac:dyDescent="0.2">
      <c r="A860" s="112"/>
      <c r="B860" s="94"/>
    </row>
    <row r="861" spans="1:2" ht="14.25" x14ac:dyDescent="0.2">
      <c r="A861" s="112"/>
      <c r="B861" s="94"/>
    </row>
    <row r="862" spans="1:2" ht="14.25" x14ac:dyDescent="0.2">
      <c r="A862" s="112"/>
      <c r="B862" s="94"/>
    </row>
    <row r="863" spans="1:2" ht="14.25" x14ac:dyDescent="0.2">
      <c r="A863" s="112"/>
      <c r="B863" s="94"/>
    </row>
    <row r="864" spans="1:2" ht="14.25" x14ac:dyDescent="0.2">
      <c r="A864" s="112"/>
      <c r="B864" s="94"/>
    </row>
    <row r="865" spans="1:2" ht="14.25" x14ac:dyDescent="0.2">
      <c r="A865" s="112"/>
      <c r="B865" s="94"/>
    </row>
    <row r="866" spans="1:2" ht="14.25" x14ac:dyDescent="0.2">
      <c r="A866" s="112"/>
      <c r="B866" s="94"/>
    </row>
    <row r="867" spans="1:2" ht="14.25" x14ac:dyDescent="0.2">
      <c r="A867" s="112"/>
      <c r="B867" s="94"/>
    </row>
    <row r="868" spans="1:2" ht="14.25" x14ac:dyDescent="0.2">
      <c r="A868" s="112"/>
      <c r="B868" s="94"/>
    </row>
    <row r="869" spans="1:2" ht="14.25" x14ac:dyDescent="0.2">
      <c r="A869" s="112"/>
      <c r="B869" s="94"/>
    </row>
    <row r="870" spans="1:2" ht="14.25" x14ac:dyDescent="0.2">
      <c r="A870" s="112"/>
      <c r="B870" s="94"/>
    </row>
    <row r="871" spans="1:2" ht="14.25" x14ac:dyDescent="0.2">
      <c r="A871" s="112"/>
      <c r="B871" s="94"/>
    </row>
    <row r="872" spans="1:2" ht="14.25" x14ac:dyDescent="0.2">
      <c r="A872" s="112"/>
      <c r="B872" s="94"/>
    </row>
    <row r="873" spans="1:2" ht="14.25" x14ac:dyDescent="0.2">
      <c r="A873" s="112"/>
      <c r="B873" s="94"/>
    </row>
    <row r="874" spans="1:2" ht="14.25" x14ac:dyDescent="0.2">
      <c r="A874" s="112"/>
      <c r="B874" s="94"/>
    </row>
    <row r="875" spans="1:2" ht="14.25" x14ac:dyDescent="0.2">
      <c r="A875" s="112"/>
      <c r="B875" s="94"/>
    </row>
    <row r="876" spans="1:2" ht="14.25" x14ac:dyDescent="0.2">
      <c r="A876" s="112"/>
      <c r="B876" s="94"/>
    </row>
    <row r="877" spans="1:2" ht="14.25" x14ac:dyDescent="0.2">
      <c r="A877" s="112"/>
      <c r="B877" s="94"/>
    </row>
    <row r="878" spans="1:2" ht="14.25" x14ac:dyDescent="0.2">
      <c r="A878" s="112"/>
      <c r="B878" s="94"/>
    </row>
    <row r="879" spans="1:2" ht="14.25" x14ac:dyDescent="0.2">
      <c r="A879" s="112"/>
      <c r="B879" s="94"/>
    </row>
    <row r="880" spans="1:2" ht="14.25" x14ac:dyDescent="0.2">
      <c r="A880" s="112"/>
      <c r="B880" s="94"/>
    </row>
    <row r="881" spans="1:2" ht="14.25" x14ac:dyDescent="0.2">
      <c r="A881" s="112"/>
      <c r="B881" s="94"/>
    </row>
    <row r="882" spans="1:2" ht="14.25" x14ac:dyDescent="0.2">
      <c r="A882" s="112"/>
      <c r="B882" s="94"/>
    </row>
    <row r="883" spans="1:2" ht="14.25" x14ac:dyDescent="0.2">
      <c r="A883" s="112"/>
      <c r="B883" s="94"/>
    </row>
    <row r="884" spans="1:2" ht="14.25" x14ac:dyDescent="0.2">
      <c r="A884" s="112"/>
      <c r="B884" s="94"/>
    </row>
    <row r="885" spans="1:2" ht="14.25" x14ac:dyDescent="0.2">
      <c r="A885" s="112"/>
      <c r="B885" s="94"/>
    </row>
    <row r="886" spans="1:2" ht="14.25" x14ac:dyDescent="0.2">
      <c r="A886" s="112"/>
      <c r="B886" s="94"/>
    </row>
    <row r="887" spans="1:2" ht="14.25" x14ac:dyDescent="0.2">
      <c r="A887" s="112"/>
      <c r="B887" s="94"/>
    </row>
    <row r="888" spans="1:2" ht="14.25" x14ac:dyDescent="0.2">
      <c r="A888" s="112"/>
      <c r="B888" s="94"/>
    </row>
    <row r="889" spans="1:2" ht="14.25" x14ac:dyDescent="0.2">
      <c r="A889" s="112"/>
      <c r="B889" s="94"/>
    </row>
    <row r="890" spans="1:2" ht="14.25" x14ac:dyDescent="0.2">
      <c r="A890" s="112"/>
      <c r="B890" s="94"/>
    </row>
    <row r="891" spans="1:2" ht="14.25" x14ac:dyDescent="0.2">
      <c r="A891" s="112"/>
      <c r="B891" s="94"/>
    </row>
    <row r="892" spans="1:2" ht="14.25" x14ac:dyDescent="0.2">
      <c r="A892" s="112"/>
      <c r="B892" s="94"/>
    </row>
    <row r="893" spans="1:2" ht="14.25" x14ac:dyDescent="0.2">
      <c r="A893" s="112"/>
      <c r="B893" s="94"/>
    </row>
    <row r="894" spans="1:2" ht="14.25" x14ac:dyDescent="0.2">
      <c r="A894" s="112"/>
      <c r="B894" s="94"/>
    </row>
    <row r="895" spans="1:2" ht="14.25" x14ac:dyDescent="0.2">
      <c r="A895" s="112"/>
      <c r="B895" s="94"/>
    </row>
    <row r="896" spans="1:2" ht="14.25" x14ac:dyDescent="0.2">
      <c r="A896" s="112"/>
      <c r="B896" s="94"/>
    </row>
    <row r="897" spans="1:2" ht="14.25" x14ac:dyDescent="0.2">
      <c r="A897" s="112"/>
      <c r="B897" s="94"/>
    </row>
    <row r="898" spans="1:2" ht="14.25" x14ac:dyDescent="0.2">
      <c r="A898" s="112"/>
      <c r="B898" s="94"/>
    </row>
    <row r="899" spans="1:2" ht="14.25" x14ac:dyDescent="0.2">
      <c r="A899" s="112"/>
      <c r="B899" s="94"/>
    </row>
    <row r="900" spans="1:2" ht="14.25" x14ac:dyDescent="0.2">
      <c r="A900" s="112"/>
      <c r="B900" s="94"/>
    </row>
    <row r="901" spans="1:2" ht="14.25" x14ac:dyDescent="0.2">
      <c r="A901" s="112"/>
      <c r="B901" s="94"/>
    </row>
    <row r="902" spans="1:2" ht="14.25" x14ac:dyDescent="0.2">
      <c r="A902" s="112"/>
      <c r="B902" s="94"/>
    </row>
    <row r="903" spans="1:2" ht="14.25" x14ac:dyDescent="0.2">
      <c r="A903" s="112"/>
      <c r="B903" s="94"/>
    </row>
    <row r="904" spans="1:2" ht="14.25" x14ac:dyDescent="0.2">
      <c r="A904" s="112"/>
      <c r="B904" s="94"/>
    </row>
    <row r="905" spans="1:2" ht="14.25" x14ac:dyDescent="0.2">
      <c r="A905" s="112"/>
      <c r="B905" s="94"/>
    </row>
    <row r="906" spans="1:2" ht="14.25" x14ac:dyDescent="0.2">
      <c r="A906" s="112"/>
      <c r="B906" s="94"/>
    </row>
    <row r="907" spans="1:2" ht="14.25" x14ac:dyDescent="0.2">
      <c r="A907" s="112"/>
      <c r="B907" s="94"/>
    </row>
    <row r="908" spans="1:2" ht="14.25" x14ac:dyDescent="0.2">
      <c r="A908" s="112"/>
      <c r="B908" s="94"/>
    </row>
    <row r="909" spans="1:2" ht="14.25" x14ac:dyDescent="0.2">
      <c r="A909" s="112"/>
      <c r="B909" s="94"/>
    </row>
    <row r="910" spans="1:2" ht="14.25" x14ac:dyDescent="0.2">
      <c r="A910" s="112"/>
      <c r="B910" s="94"/>
    </row>
    <row r="911" spans="1:2" ht="14.25" x14ac:dyDescent="0.2">
      <c r="A911" s="112"/>
      <c r="B911" s="94"/>
    </row>
    <row r="912" spans="1:2" ht="14.25" x14ac:dyDescent="0.2">
      <c r="A912" s="112"/>
      <c r="B912" s="94"/>
    </row>
    <row r="913" spans="1:2" ht="14.25" x14ac:dyDescent="0.2">
      <c r="A913" s="112"/>
      <c r="B913" s="94"/>
    </row>
    <row r="914" spans="1:2" ht="14.25" x14ac:dyDescent="0.2">
      <c r="A914" s="112"/>
      <c r="B914" s="94"/>
    </row>
    <row r="915" spans="1:2" ht="14.25" x14ac:dyDescent="0.2">
      <c r="A915" s="112"/>
      <c r="B915" s="94"/>
    </row>
    <row r="916" spans="1:2" ht="14.25" x14ac:dyDescent="0.2">
      <c r="A916" s="112"/>
      <c r="B916" s="94"/>
    </row>
    <row r="917" spans="1:2" ht="14.25" x14ac:dyDescent="0.2">
      <c r="A917" s="112"/>
      <c r="B917" s="94"/>
    </row>
    <row r="918" spans="1:2" ht="14.25" x14ac:dyDescent="0.2">
      <c r="A918" s="112"/>
      <c r="B918" s="94"/>
    </row>
    <row r="919" spans="1:2" ht="14.25" x14ac:dyDescent="0.2">
      <c r="A919" s="112"/>
      <c r="B919" s="94"/>
    </row>
    <row r="920" spans="1:2" ht="14.25" x14ac:dyDescent="0.2">
      <c r="A920" s="112"/>
      <c r="B920" s="94"/>
    </row>
    <row r="921" spans="1:2" ht="14.25" x14ac:dyDescent="0.2">
      <c r="A921" s="112"/>
      <c r="B921" s="94"/>
    </row>
    <row r="922" spans="1:2" ht="14.25" x14ac:dyDescent="0.2">
      <c r="A922" s="112"/>
      <c r="B922" s="94"/>
    </row>
    <row r="923" spans="1:2" ht="14.25" x14ac:dyDescent="0.2">
      <c r="A923" s="112"/>
      <c r="B923" s="94"/>
    </row>
    <row r="924" spans="1:2" ht="14.25" x14ac:dyDescent="0.2">
      <c r="A924" s="112"/>
      <c r="B924" s="94"/>
    </row>
    <row r="925" spans="1:2" ht="14.25" x14ac:dyDescent="0.2">
      <c r="A925" s="112"/>
      <c r="B925" s="94"/>
    </row>
    <row r="926" spans="1:2" ht="14.25" x14ac:dyDescent="0.2">
      <c r="A926" s="112"/>
      <c r="B926" s="94"/>
    </row>
    <row r="927" spans="1:2" ht="14.25" x14ac:dyDescent="0.2">
      <c r="A927" s="112"/>
      <c r="B927" s="94"/>
    </row>
    <row r="928" spans="1:2" ht="14.25" x14ac:dyDescent="0.2">
      <c r="A928" s="112"/>
      <c r="B928" s="94"/>
    </row>
    <row r="929" spans="1:2" ht="14.25" x14ac:dyDescent="0.2">
      <c r="A929" s="112"/>
      <c r="B929" s="94"/>
    </row>
    <row r="930" spans="1:2" ht="14.25" x14ac:dyDescent="0.2">
      <c r="A930" s="112"/>
      <c r="B930" s="94"/>
    </row>
    <row r="931" spans="1:2" ht="14.25" x14ac:dyDescent="0.2">
      <c r="A931" s="112"/>
      <c r="B931" s="94"/>
    </row>
    <row r="932" spans="1:2" ht="14.25" x14ac:dyDescent="0.2">
      <c r="A932" s="112"/>
      <c r="B932" s="94"/>
    </row>
    <row r="933" spans="1:2" ht="14.25" x14ac:dyDescent="0.2">
      <c r="A933" s="112"/>
      <c r="B933" s="94"/>
    </row>
    <row r="934" spans="1:2" ht="14.25" x14ac:dyDescent="0.2">
      <c r="A934" s="112"/>
      <c r="B934" s="94"/>
    </row>
    <row r="935" spans="1:2" ht="14.25" x14ac:dyDescent="0.2">
      <c r="A935" s="112"/>
      <c r="B935" s="94"/>
    </row>
    <row r="936" spans="1:2" ht="14.25" x14ac:dyDescent="0.2">
      <c r="A936" s="112"/>
      <c r="B936" s="94"/>
    </row>
    <row r="937" spans="1:2" ht="14.25" x14ac:dyDescent="0.2">
      <c r="A937" s="112"/>
      <c r="B937" s="94"/>
    </row>
    <row r="938" spans="1:2" ht="14.25" x14ac:dyDescent="0.2">
      <c r="A938" s="112"/>
      <c r="B938" s="94"/>
    </row>
    <row r="939" spans="1:2" ht="14.25" x14ac:dyDescent="0.2">
      <c r="A939" s="112"/>
      <c r="B939" s="94"/>
    </row>
    <row r="940" spans="1:2" ht="14.25" x14ac:dyDescent="0.2">
      <c r="A940" s="112"/>
      <c r="B940" s="94"/>
    </row>
    <row r="941" spans="1:2" ht="14.25" x14ac:dyDescent="0.2">
      <c r="A941" s="112"/>
      <c r="B941" s="94"/>
    </row>
    <row r="942" spans="1:2" ht="14.25" x14ac:dyDescent="0.2">
      <c r="A942" s="112"/>
      <c r="B942" s="94"/>
    </row>
    <row r="943" spans="1:2" ht="14.25" x14ac:dyDescent="0.2">
      <c r="A943" s="112"/>
      <c r="B943" s="94"/>
    </row>
    <row r="944" spans="1:2" ht="14.25" x14ac:dyDescent="0.2">
      <c r="A944" s="112"/>
      <c r="B944" s="94"/>
    </row>
    <row r="945" spans="1:2" ht="14.25" x14ac:dyDescent="0.2">
      <c r="A945" s="112"/>
      <c r="B945" s="94"/>
    </row>
    <row r="946" spans="1:2" ht="14.25" x14ac:dyDescent="0.2">
      <c r="A946" s="112"/>
      <c r="B946" s="94"/>
    </row>
    <row r="947" spans="1:2" ht="14.25" x14ac:dyDescent="0.2">
      <c r="A947" s="112"/>
      <c r="B947" s="94"/>
    </row>
    <row r="948" spans="1:2" ht="14.25" x14ac:dyDescent="0.2">
      <c r="A948" s="112"/>
      <c r="B948" s="94"/>
    </row>
    <row r="949" spans="1:2" ht="14.25" x14ac:dyDescent="0.2">
      <c r="A949" s="112"/>
      <c r="B949" s="94"/>
    </row>
    <row r="950" spans="1:2" ht="14.25" x14ac:dyDescent="0.2">
      <c r="A950" s="112"/>
      <c r="B950" s="94"/>
    </row>
    <row r="951" spans="1:2" ht="14.25" x14ac:dyDescent="0.2">
      <c r="A951" s="112"/>
      <c r="B951" s="94"/>
    </row>
    <row r="952" spans="1:2" ht="14.25" x14ac:dyDescent="0.2">
      <c r="A952" s="112"/>
      <c r="B952" s="94"/>
    </row>
    <row r="953" spans="1:2" ht="14.25" x14ac:dyDescent="0.2">
      <c r="A953" s="112"/>
      <c r="B953" s="94"/>
    </row>
    <row r="954" spans="1:2" ht="14.25" x14ac:dyDescent="0.2">
      <c r="A954" s="112"/>
      <c r="B954" s="94"/>
    </row>
    <row r="955" spans="1:2" ht="14.25" x14ac:dyDescent="0.2">
      <c r="A955" s="112"/>
      <c r="B955" s="94"/>
    </row>
    <row r="956" spans="1:2" ht="14.25" x14ac:dyDescent="0.2">
      <c r="A956" s="112"/>
      <c r="B956" s="94"/>
    </row>
    <row r="957" spans="1:2" ht="14.25" x14ac:dyDescent="0.2">
      <c r="A957" s="112"/>
      <c r="B957" s="94"/>
    </row>
    <row r="958" spans="1:2" ht="14.25" x14ac:dyDescent="0.2">
      <c r="A958" s="112"/>
      <c r="B958" s="94"/>
    </row>
    <row r="959" spans="1:2" ht="14.25" x14ac:dyDescent="0.2">
      <c r="A959" s="112"/>
      <c r="B959" s="94"/>
    </row>
    <row r="960" spans="1:2" ht="14.25" x14ac:dyDescent="0.2">
      <c r="A960" s="112"/>
      <c r="B960" s="94"/>
    </row>
    <row r="961" spans="1:2" ht="14.25" x14ac:dyDescent="0.2">
      <c r="A961" s="112"/>
      <c r="B961" s="94"/>
    </row>
    <row r="962" spans="1:2" ht="14.25" x14ac:dyDescent="0.2">
      <c r="A962" s="112"/>
      <c r="B962" s="94"/>
    </row>
    <row r="963" spans="1:2" ht="14.25" x14ac:dyDescent="0.2">
      <c r="A963" s="112"/>
      <c r="B963" s="94"/>
    </row>
    <row r="964" spans="1:2" ht="14.25" x14ac:dyDescent="0.2">
      <c r="A964" s="112"/>
      <c r="B964" s="94"/>
    </row>
    <row r="965" spans="1:2" ht="14.25" x14ac:dyDescent="0.2">
      <c r="A965" s="112"/>
      <c r="B965" s="94"/>
    </row>
    <row r="966" spans="1:2" ht="14.25" x14ac:dyDescent="0.2">
      <c r="A966" s="112"/>
      <c r="B966" s="94"/>
    </row>
    <row r="967" spans="1:2" ht="14.25" x14ac:dyDescent="0.2">
      <c r="A967" s="112"/>
      <c r="B967" s="94"/>
    </row>
    <row r="968" spans="1:2" ht="14.25" x14ac:dyDescent="0.2">
      <c r="A968" s="112"/>
      <c r="B968" s="94"/>
    </row>
    <row r="969" spans="1:2" ht="14.25" x14ac:dyDescent="0.2">
      <c r="A969" s="112"/>
      <c r="B969" s="94"/>
    </row>
    <row r="970" spans="1:2" ht="14.25" x14ac:dyDescent="0.2">
      <c r="A970" s="112"/>
      <c r="B970" s="94"/>
    </row>
    <row r="971" spans="1:2" ht="14.25" x14ac:dyDescent="0.2">
      <c r="A971" s="112"/>
      <c r="B971" s="94"/>
    </row>
    <row r="972" spans="1:2" ht="14.25" x14ac:dyDescent="0.2">
      <c r="A972" s="112"/>
      <c r="B972" s="94"/>
    </row>
    <row r="973" spans="1:2" ht="14.25" x14ac:dyDescent="0.2">
      <c r="A973" s="112"/>
      <c r="B973" s="94"/>
    </row>
    <row r="974" spans="1:2" ht="14.25" x14ac:dyDescent="0.2">
      <c r="A974" s="112"/>
      <c r="B974" s="94"/>
    </row>
    <row r="975" spans="1:2" ht="14.25" x14ac:dyDescent="0.2">
      <c r="A975" s="112"/>
      <c r="B975" s="94"/>
    </row>
    <row r="976" spans="1:2" ht="14.25" x14ac:dyDescent="0.2">
      <c r="A976" s="112"/>
      <c r="B976" s="94"/>
    </row>
    <row r="977" spans="1:2" ht="14.25" x14ac:dyDescent="0.2">
      <c r="A977" s="112"/>
      <c r="B977" s="94"/>
    </row>
    <row r="978" spans="1:2" ht="14.25" x14ac:dyDescent="0.2">
      <c r="A978" s="112"/>
      <c r="B978" s="94"/>
    </row>
    <row r="979" spans="1:2" ht="14.25" x14ac:dyDescent="0.2">
      <c r="A979" s="112"/>
      <c r="B979" s="94"/>
    </row>
    <row r="980" spans="1:2" ht="14.25" x14ac:dyDescent="0.2">
      <c r="A980" s="112"/>
      <c r="B980" s="94"/>
    </row>
    <row r="981" spans="1:2" ht="14.25" x14ac:dyDescent="0.2">
      <c r="A981" s="112"/>
      <c r="B981" s="94"/>
    </row>
    <row r="982" spans="1:2" ht="14.25" x14ac:dyDescent="0.2">
      <c r="A982" s="112"/>
      <c r="B982" s="94"/>
    </row>
    <row r="983" spans="1:2" ht="14.25" x14ac:dyDescent="0.2">
      <c r="A983" s="112"/>
      <c r="B983" s="94"/>
    </row>
    <row r="984" spans="1:2" ht="14.25" x14ac:dyDescent="0.2">
      <c r="A984" s="112"/>
      <c r="B984" s="94"/>
    </row>
    <row r="985" spans="1:2" ht="14.25" x14ac:dyDescent="0.2">
      <c r="A985" s="112"/>
      <c r="B985" s="94"/>
    </row>
    <row r="986" spans="1:2" ht="14.25" x14ac:dyDescent="0.2">
      <c r="A986" s="112"/>
      <c r="B986" s="94"/>
    </row>
    <row r="987" spans="1:2" ht="14.25" x14ac:dyDescent="0.2">
      <c r="A987" s="112"/>
      <c r="B987" s="94"/>
    </row>
    <row r="988" spans="1:2" ht="14.25" x14ac:dyDescent="0.2">
      <c r="A988" s="112"/>
      <c r="B988" s="94"/>
    </row>
    <row r="989" spans="1:2" ht="14.25" x14ac:dyDescent="0.2">
      <c r="A989" s="112"/>
      <c r="B989" s="94"/>
    </row>
    <row r="990" spans="1:2" ht="14.25" x14ac:dyDescent="0.2">
      <c r="A990" s="112"/>
      <c r="B990" s="94"/>
    </row>
    <row r="991" spans="1:2" ht="14.25" x14ac:dyDescent="0.2">
      <c r="A991" s="112"/>
      <c r="B991" s="94"/>
    </row>
    <row r="992" spans="1:2" ht="14.25" x14ac:dyDescent="0.2">
      <c r="A992" s="112"/>
      <c r="B992" s="94"/>
    </row>
    <row r="993" spans="1:2" ht="14.25" x14ac:dyDescent="0.2">
      <c r="A993" s="112"/>
      <c r="B993" s="94"/>
    </row>
    <row r="994" spans="1:2" ht="14.25" x14ac:dyDescent="0.2">
      <c r="A994" s="112"/>
      <c r="B994" s="94"/>
    </row>
    <row r="995" spans="1:2" ht="14.25" x14ac:dyDescent="0.2">
      <c r="A995" s="112"/>
      <c r="B995" s="94"/>
    </row>
    <row r="996" spans="1:2" ht="14.25" x14ac:dyDescent="0.2">
      <c r="A996" s="112"/>
      <c r="B996" s="94"/>
    </row>
    <row r="997" spans="1:2" ht="14.25" x14ac:dyDescent="0.2">
      <c r="A997" s="112"/>
      <c r="B997" s="94"/>
    </row>
    <row r="998" spans="1:2" ht="14.25" x14ac:dyDescent="0.2">
      <c r="A998" s="112"/>
      <c r="B998" s="94"/>
    </row>
    <row r="999" spans="1:2" ht="14.25" x14ac:dyDescent="0.2">
      <c r="A999" s="112"/>
      <c r="B999" s="94"/>
    </row>
    <row r="1000" spans="1:2" ht="14.25" x14ac:dyDescent="0.2">
      <c r="A1000" s="112"/>
      <c r="B1000" s="94"/>
    </row>
    <row r="1001" spans="1:2" ht="14.25" x14ac:dyDescent="0.2">
      <c r="A1001" s="112"/>
      <c r="B1001" s="94"/>
    </row>
    <row r="1002" spans="1:2" ht="14.25" x14ac:dyDescent="0.2">
      <c r="A1002" s="112"/>
      <c r="B1002" s="94"/>
    </row>
    <row r="1003" spans="1:2" ht="14.25" x14ac:dyDescent="0.2">
      <c r="A1003" s="112"/>
      <c r="B1003" s="94"/>
    </row>
    <row r="1004" spans="1:2" ht="14.25" x14ac:dyDescent="0.2">
      <c r="A1004" s="112"/>
      <c r="B1004" s="94"/>
    </row>
    <row r="1005" spans="1:2" ht="14.25" x14ac:dyDescent="0.2">
      <c r="A1005" s="112"/>
      <c r="B1005" s="94"/>
    </row>
    <row r="1006" spans="1:2" ht="14.25" x14ac:dyDescent="0.2">
      <c r="A1006" s="112"/>
      <c r="B1006" s="94"/>
    </row>
    <row r="1007" spans="1:2" ht="14.25" x14ac:dyDescent="0.2">
      <c r="A1007" s="112"/>
      <c r="B1007" s="94"/>
    </row>
    <row r="1008" spans="1:2" ht="14.25" x14ac:dyDescent="0.2">
      <c r="A1008" s="112"/>
      <c r="B1008" s="94"/>
    </row>
    <row r="1009" spans="1:2" ht="14.25" x14ac:dyDescent="0.2">
      <c r="A1009" s="112"/>
      <c r="B1009" s="94"/>
    </row>
    <row r="1010" spans="1:2" ht="14.25" x14ac:dyDescent="0.2">
      <c r="A1010" s="112"/>
      <c r="B1010" s="94"/>
    </row>
    <row r="1011" spans="1:2" ht="14.25" x14ac:dyDescent="0.2">
      <c r="A1011" s="112"/>
      <c r="B1011" s="94"/>
    </row>
    <row r="1012" spans="1:2" ht="14.25" x14ac:dyDescent="0.2">
      <c r="A1012" s="112"/>
      <c r="B1012" s="94"/>
    </row>
    <row r="1013" spans="1:2" ht="14.25" x14ac:dyDescent="0.2">
      <c r="A1013" s="112"/>
      <c r="B1013" s="94"/>
    </row>
    <row r="1014" spans="1:2" ht="14.25" x14ac:dyDescent="0.2">
      <c r="A1014" s="112"/>
      <c r="B1014" s="94"/>
    </row>
    <row r="1015" spans="1:2" ht="14.25" x14ac:dyDescent="0.2">
      <c r="A1015" s="112"/>
      <c r="B1015" s="94"/>
    </row>
    <row r="1016" spans="1:2" ht="14.25" x14ac:dyDescent="0.2">
      <c r="A1016" s="112"/>
      <c r="B1016" s="94"/>
    </row>
    <row r="1017" spans="1:2" ht="14.25" x14ac:dyDescent="0.2">
      <c r="A1017" s="112"/>
      <c r="B1017" s="94"/>
    </row>
    <row r="1018" spans="1:2" ht="14.25" x14ac:dyDescent="0.2">
      <c r="A1018" s="112"/>
      <c r="B1018" s="94"/>
    </row>
    <row r="1019" spans="1:2" ht="14.25" x14ac:dyDescent="0.2">
      <c r="A1019" s="112"/>
      <c r="B1019" s="94"/>
    </row>
    <row r="1020" spans="1:2" ht="14.25" x14ac:dyDescent="0.2">
      <c r="A1020" s="112"/>
      <c r="B1020" s="94"/>
    </row>
    <row r="1021" spans="1:2" ht="14.25" x14ac:dyDescent="0.2">
      <c r="A1021" s="112"/>
      <c r="B1021" s="94"/>
    </row>
    <row r="1022" spans="1:2" ht="14.25" x14ac:dyDescent="0.2">
      <c r="A1022" s="112"/>
      <c r="B1022" s="94"/>
    </row>
    <row r="1023" spans="1:2" ht="14.25" x14ac:dyDescent="0.2">
      <c r="A1023" s="112"/>
      <c r="B1023" s="94"/>
    </row>
    <row r="1024" spans="1:2" ht="14.25" x14ac:dyDescent="0.2">
      <c r="A1024" s="112"/>
      <c r="B1024" s="94"/>
    </row>
    <row r="1025" spans="1:2" ht="14.25" x14ac:dyDescent="0.2">
      <c r="A1025" s="112"/>
      <c r="B1025" s="94"/>
    </row>
    <row r="1026" spans="1:2" ht="14.25" x14ac:dyDescent="0.2">
      <c r="A1026" s="112"/>
      <c r="B1026" s="94"/>
    </row>
    <row r="1027" spans="1:2" ht="14.25" x14ac:dyDescent="0.2">
      <c r="A1027" s="112"/>
      <c r="B1027" s="94"/>
    </row>
    <row r="1028" spans="1:2" ht="14.25" x14ac:dyDescent="0.2">
      <c r="A1028" s="112"/>
      <c r="B1028" s="94"/>
    </row>
    <row r="1029" spans="1:2" ht="14.25" x14ac:dyDescent="0.2">
      <c r="A1029" s="112"/>
      <c r="B1029" s="94"/>
    </row>
    <row r="1030" spans="1:2" ht="14.25" x14ac:dyDescent="0.2">
      <c r="A1030" s="112"/>
      <c r="B1030" s="94"/>
    </row>
    <row r="1031" spans="1:2" ht="14.25" x14ac:dyDescent="0.2">
      <c r="A1031" s="112"/>
      <c r="B1031" s="94"/>
    </row>
    <row r="1032" spans="1:2" ht="14.25" x14ac:dyDescent="0.2">
      <c r="A1032" s="112"/>
      <c r="B1032" s="94"/>
    </row>
    <row r="1033" spans="1:2" ht="14.25" x14ac:dyDescent="0.2">
      <c r="A1033" s="112"/>
      <c r="B1033" s="94"/>
    </row>
    <row r="1034" spans="1:2" ht="14.25" x14ac:dyDescent="0.2">
      <c r="A1034" s="112"/>
      <c r="B1034" s="94"/>
    </row>
    <row r="1035" spans="1:2" ht="14.25" x14ac:dyDescent="0.2">
      <c r="A1035" s="112"/>
      <c r="B1035" s="94"/>
    </row>
    <row r="1036" spans="1:2" ht="14.25" x14ac:dyDescent="0.2">
      <c r="A1036" s="112"/>
      <c r="B1036" s="94"/>
    </row>
    <row r="1037" spans="1:2" ht="14.25" x14ac:dyDescent="0.2">
      <c r="A1037" s="112"/>
      <c r="B1037" s="94"/>
    </row>
    <row r="1038" spans="1:2" ht="14.25" x14ac:dyDescent="0.2">
      <c r="A1038" s="112"/>
      <c r="B1038" s="94"/>
    </row>
    <row r="1039" spans="1:2" ht="14.25" x14ac:dyDescent="0.2">
      <c r="A1039" s="112"/>
      <c r="B1039" s="94"/>
    </row>
    <row r="1040" spans="1:2" ht="14.25" x14ac:dyDescent="0.2">
      <c r="A1040" s="112"/>
      <c r="B1040" s="94"/>
    </row>
    <row r="1041" spans="1:2" ht="14.25" x14ac:dyDescent="0.2">
      <c r="A1041" s="112"/>
      <c r="B1041" s="94"/>
    </row>
    <row r="1042" spans="1:2" ht="14.25" x14ac:dyDescent="0.2">
      <c r="A1042" s="112"/>
      <c r="B1042" s="94"/>
    </row>
    <row r="1043" spans="1:2" ht="14.25" x14ac:dyDescent="0.2">
      <c r="A1043" s="112"/>
      <c r="B1043" s="94"/>
    </row>
    <row r="1044" spans="1:2" ht="14.25" x14ac:dyDescent="0.2">
      <c r="A1044" s="112"/>
      <c r="B1044" s="94"/>
    </row>
    <row r="1045" spans="1:2" ht="14.25" x14ac:dyDescent="0.2">
      <c r="A1045" s="112"/>
      <c r="B1045" s="94"/>
    </row>
    <row r="1046" spans="1:2" ht="14.25" x14ac:dyDescent="0.2">
      <c r="A1046" s="112"/>
      <c r="B1046" s="94"/>
    </row>
    <row r="1047" spans="1:2" ht="14.25" x14ac:dyDescent="0.2">
      <c r="A1047" s="112"/>
      <c r="B1047" s="94"/>
    </row>
    <row r="1048" spans="1:2" ht="14.25" x14ac:dyDescent="0.2">
      <c r="A1048" s="112"/>
      <c r="B1048" s="94"/>
    </row>
    <row r="1049" spans="1:2" ht="14.25" x14ac:dyDescent="0.2">
      <c r="A1049" s="112"/>
      <c r="B1049" s="94"/>
    </row>
    <row r="1050" spans="1:2" ht="14.25" x14ac:dyDescent="0.2">
      <c r="A1050" s="112"/>
      <c r="B1050" s="94"/>
    </row>
    <row r="1051" spans="1:2" ht="14.25" x14ac:dyDescent="0.2">
      <c r="A1051" s="112"/>
      <c r="B1051" s="94"/>
    </row>
    <row r="1052" spans="1:2" ht="14.25" x14ac:dyDescent="0.2">
      <c r="A1052" s="112"/>
      <c r="B1052" s="94"/>
    </row>
    <row r="1053" spans="1:2" ht="14.25" x14ac:dyDescent="0.2">
      <c r="A1053" s="112"/>
      <c r="B1053" s="94"/>
    </row>
    <row r="1054" spans="1:2" ht="14.25" x14ac:dyDescent="0.2">
      <c r="A1054" s="112"/>
      <c r="B1054" s="94"/>
    </row>
    <row r="1055" spans="1:2" ht="14.25" x14ac:dyDescent="0.2">
      <c r="A1055" s="112"/>
      <c r="B1055" s="94"/>
    </row>
    <row r="1056" spans="1:2" ht="14.25" x14ac:dyDescent="0.2">
      <c r="A1056" s="112"/>
      <c r="B1056" s="94"/>
    </row>
    <row r="1057" spans="1:2" ht="14.25" x14ac:dyDescent="0.2">
      <c r="A1057" s="112"/>
      <c r="B1057" s="94"/>
    </row>
    <row r="1058" spans="1:2" ht="14.25" x14ac:dyDescent="0.2">
      <c r="A1058" s="112"/>
      <c r="B1058" s="94"/>
    </row>
    <row r="1059" spans="1:2" ht="14.25" x14ac:dyDescent="0.2">
      <c r="A1059" s="112"/>
      <c r="B1059" s="94"/>
    </row>
    <row r="1060" spans="1:2" ht="14.25" x14ac:dyDescent="0.2">
      <c r="A1060" s="112"/>
      <c r="B1060" s="94"/>
    </row>
    <row r="1061" spans="1:2" ht="14.25" x14ac:dyDescent="0.2">
      <c r="A1061" s="112"/>
      <c r="B1061" s="94"/>
    </row>
    <row r="1062" spans="1:2" ht="14.25" x14ac:dyDescent="0.2">
      <c r="A1062" s="112"/>
      <c r="B1062" s="94"/>
    </row>
    <row r="1063" spans="1:2" ht="14.25" x14ac:dyDescent="0.2">
      <c r="A1063" s="112"/>
      <c r="B1063" s="94"/>
    </row>
    <row r="1064" spans="1:2" ht="14.25" x14ac:dyDescent="0.2">
      <c r="A1064" s="112"/>
      <c r="B1064" s="94"/>
    </row>
    <row r="1065" spans="1:2" ht="14.25" x14ac:dyDescent="0.2">
      <c r="A1065" s="112"/>
      <c r="B1065" s="94"/>
    </row>
    <row r="1066" spans="1:2" ht="14.25" x14ac:dyDescent="0.2">
      <c r="A1066" s="112"/>
      <c r="B1066" s="94"/>
    </row>
    <row r="1067" spans="1:2" ht="14.25" x14ac:dyDescent="0.2">
      <c r="A1067" s="112"/>
      <c r="B1067" s="94"/>
    </row>
    <row r="1068" spans="1:2" ht="14.25" x14ac:dyDescent="0.2">
      <c r="A1068" s="112"/>
      <c r="B1068" s="94"/>
    </row>
    <row r="1069" spans="1:2" ht="14.25" x14ac:dyDescent="0.2">
      <c r="A1069" s="112"/>
      <c r="B1069" s="94"/>
    </row>
    <row r="1070" spans="1:2" ht="14.25" x14ac:dyDescent="0.2">
      <c r="A1070" s="112"/>
      <c r="B1070" s="94"/>
    </row>
    <row r="1071" spans="1:2" ht="14.25" x14ac:dyDescent="0.2">
      <c r="A1071" s="112"/>
      <c r="B1071" s="94"/>
    </row>
    <row r="1072" spans="1:2" ht="14.25" x14ac:dyDescent="0.2">
      <c r="A1072" s="112"/>
      <c r="B1072" s="94"/>
    </row>
    <row r="1073" spans="1:2" ht="14.25" x14ac:dyDescent="0.2">
      <c r="A1073" s="112"/>
      <c r="B1073" s="94"/>
    </row>
    <row r="1074" spans="1:2" ht="14.25" x14ac:dyDescent="0.2">
      <c r="A1074" s="112"/>
      <c r="B1074" s="94"/>
    </row>
    <row r="1075" spans="1:2" ht="14.25" x14ac:dyDescent="0.2">
      <c r="A1075" s="112"/>
      <c r="B1075" s="94"/>
    </row>
    <row r="1076" spans="1:2" ht="14.25" x14ac:dyDescent="0.2">
      <c r="A1076" s="112"/>
      <c r="B1076" s="94"/>
    </row>
    <row r="1077" spans="1:2" ht="14.25" x14ac:dyDescent="0.2">
      <c r="A1077" s="112"/>
      <c r="B1077" s="94"/>
    </row>
    <row r="1078" spans="1:2" ht="14.25" x14ac:dyDescent="0.2">
      <c r="A1078" s="112"/>
      <c r="B1078" s="94"/>
    </row>
    <row r="1079" spans="1:2" ht="14.25" x14ac:dyDescent="0.2">
      <c r="A1079" s="112"/>
      <c r="B1079" s="94"/>
    </row>
    <row r="1080" spans="1:2" ht="14.25" x14ac:dyDescent="0.2">
      <c r="A1080" s="112"/>
      <c r="B1080" s="94"/>
    </row>
    <row r="1081" spans="1:2" ht="14.25" x14ac:dyDescent="0.2">
      <c r="A1081" s="112"/>
      <c r="B1081" s="94"/>
    </row>
    <row r="1082" spans="1:2" ht="14.25" x14ac:dyDescent="0.2">
      <c r="A1082" s="112"/>
      <c r="B1082" s="94"/>
    </row>
    <row r="1083" spans="1:2" ht="14.25" x14ac:dyDescent="0.2">
      <c r="A1083" s="112"/>
      <c r="B1083" s="94"/>
    </row>
    <row r="1084" spans="1:2" ht="14.25" x14ac:dyDescent="0.2">
      <c r="A1084" s="112"/>
      <c r="B1084" s="94"/>
    </row>
    <row r="1085" spans="1:2" ht="14.25" x14ac:dyDescent="0.2">
      <c r="A1085" s="112"/>
      <c r="B1085" s="94"/>
    </row>
    <row r="1086" spans="1:2" ht="14.25" x14ac:dyDescent="0.2">
      <c r="A1086" s="112"/>
      <c r="B1086" s="94"/>
    </row>
    <row r="1087" spans="1:2" ht="14.25" x14ac:dyDescent="0.2">
      <c r="A1087" s="112"/>
      <c r="B1087" s="94"/>
    </row>
    <row r="1088" spans="1:2" ht="14.25" x14ac:dyDescent="0.2">
      <c r="A1088" s="112"/>
      <c r="B1088" s="94"/>
    </row>
    <row r="1089" spans="1:2" ht="14.25" x14ac:dyDescent="0.2">
      <c r="A1089" s="112"/>
      <c r="B1089" s="94"/>
    </row>
    <row r="1090" spans="1:2" ht="14.25" x14ac:dyDescent="0.2">
      <c r="A1090" s="112"/>
      <c r="B1090" s="94"/>
    </row>
    <row r="1091" spans="1:2" ht="14.25" x14ac:dyDescent="0.2">
      <c r="A1091" s="112"/>
      <c r="B1091" s="94"/>
    </row>
    <row r="1092" spans="1:2" ht="14.25" x14ac:dyDescent="0.2">
      <c r="A1092" s="112"/>
      <c r="B1092" s="94"/>
    </row>
    <row r="1093" spans="1:2" ht="14.25" x14ac:dyDescent="0.2">
      <c r="A1093" s="112"/>
      <c r="B1093" s="94"/>
    </row>
    <row r="1094" spans="1:2" ht="14.25" x14ac:dyDescent="0.2">
      <c r="A1094" s="112"/>
      <c r="B1094" s="94"/>
    </row>
    <row r="1095" spans="1:2" ht="14.25" x14ac:dyDescent="0.2">
      <c r="A1095" s="112"/>
      <c r="B1095" s="94"/>
    </row>
    <row r="1096" spans="1:2" ht="14.25" x14ac:dyDescent="0.2">
      <c r="A1096" s="112"/>
      <c r="B1096" s="94"/>
    </row>
    <row r="1097" spans="1:2" ht="14.25" x14ac:dyDescent="0.2">
      <c r="A1097" s="112"/>
      <c r="B1097" s="94"/>
    </row>
    <row r="1098" spans="1:2" ht="14.25" x14ac:dyDescent="0.2">
      <c r="A1098" s="112"/>
      <c r="B1098" s="94"/>
    </row>
    <row r="1099" spans="1:2" ht="14.25" x14ac:dyDescent="0.2">
      <c r="A1099" s="112"/>
      <c r="B1099" s="94"/>
    </row>
    <row r="1100" spans="1:2" ht="14.25" x14ac:dyDescent="0.2">
      <c r="A1100" s="112"/>
      <c r="B1100" s="94"/>
    </row>
    <row r="1101" spans="1:2" ht="14.25" x14ac:dyDescent="0.2">
      <c r="A1101" s="112"/>
      <c r="B1101" s="94"/>
    </row>
    <row r="1102" spans="1:2" ht="14.25" x14ac:dyDescent="0.2">
      <c r="A1102" s="112"/>
      <c r="B1102" s="94"/>
    </row>
    <row r="1103" spans="1:2" ht="14.25" x14ac:dyDescent="0.2">
      <c r="A1103" s="112"/>
      <c r="B1103" s="94"/>
    </row>
    <row r="1104" spans="1:2" ht="14.25" x14ac:dyDescent="0.2">
      <c r="A1104" s="112"/>
      <c r="B1104" s="94"/>
    </row>
    <row r="1105" spans="1:2" ht="14.25" x14ac:dyDescent="0.2">
      <c r="A1105" s="112"/>
      <c r="B1105" s="94"/>
    </row>
    <row r="1106" spans="1:2" ht="14.25" x14ac:dyDescent="0.2">
      <c r="A1106" s="112"/>
      <c r="B1106" s="94"/>
    </row>
    <row r="1107" spans="1:2" ht="14.25" x14ac:dyDescent="0.2">
      <c r="A1107" s="112"/>
      <c r="B1107" s="94"/>
    </row>
    <row r="1108" spans="1:2" ht="14.25" x14ac:dyDescent="0.2">
      <c r="A1108" s="112"/>
      <c r="B1108" s="94"/>
    </row>
    <row r="1109" spans="1:2" ht="14.25" x14ac:dyDescent="0.2">
      <c r="A1109" s="112"/>
      <c r="B1109" s="94"/>
    </row>
    <row r="1110" spans="1:2" ht="14.25" x14ac:dyDescent="0.2">
      <c r="A1110" s="112"/>
      <c r="B1110" s="94"/>
    </row>
    <row r="1111" spans="1:2" ht="14.25" x14ac:dyDescent="0.2">
      <c r="A1111" s="112"/>
      <c r="B1111" s="94"/>
    </row>
    <row r="1112" spans="1:2" ht="14.25" x14ac:dyDescent="0.2">
      <c r="A1112" s="112"/>
      <c r="B1112" s="94"/>
    </row>
    <row r="1113" spans="1:2" ht="14.25" x14ac:dyDescent="0.2">
      <c r="A1113" s="112"/>
      <c r="B1113" s="94"/>
    </row>
    <row r="1114" spans="1:2" ht="14.25" x14ac:dyDescent="0.2">
      <c r="A1114" s="112"/>
      <c r="B1114" s="94"/>
    </row>
    <row r="1115" spans="1:2" ht="14.25" x14ac:dyDescent="0.2">
      <c r="A1115" s="112"/>
      <c r="B1115" s="94"/>
    </row>
    <row r="1116" spans="1:2" ht="14.25" x14ac:dyDescent="0.2">
      <c r="A1116" s="112"/>
      <c r="B1116" s="94"/>
    </row>
    <row r="1117" spans="1:2" ht="14.25" x14ac:dyDescent="0.2">
      <c r="A1117" s="112"/>
      <c r="B1117" s="94"/>
    </row>
    <row r="1118" spans="1:2" ht="14.25" x14ac:dyDescent="0.2">
      <c r="A1118" s="112"/>
      <c r="B1118" s="94"/>
    </row>
    <row r="1119" spans="1:2" ht="14.25" x14ac:dyDescent="0.2">
      <c r="A1119" s="112"/>
      <c r="B1119" s="94"/>
    </row>
    <row r="1120" spans="1:2" ht="14.25" x14ac:dyDescent="0.2">
      <c r="A1120" s="112"/>
      <c r="B1120" s="94"/>
    </row>
    <row r="1121" spans="1:2" ht="14.25" x14ac:dyDescent="0.2">
      <c r="A1121" s="112"/>
      <c r="B1121" s="94"/>
    </row>
    <row r="1122" spans="1:2" ht="14.25" x14ac:dyDescent="0.2">
      <c r="A1122" s="112"/>
      <c r="B1122" s="94"/>
    </row>
    <row r="1123" spans="1:2" ht="14.25" x14ac:dyDescent="0.2">
      <c r="A1123" s="112"/>
      <c r="B1123" s="94"/>
    </row>
    <row r="1124" spans="1:2" ht="14.25" x14ac:dyDescent="0.2">
      <c r="A1124" s="112"/>
      <c r="B1124" s="94"/>
    </row>
    <row r="1125" spans="1:2" ht="14.25" x14ac:dyDescent="0.2">
      <c r="A1125" s="112"/>
      <c r="B1125" s="94"/>
    </row>
    <row r="1126" spans="1:2" ht="14.25" x14ac:dyDescent="0.2">
      <c r="A1126" s="112"/>
      <c r="B1126" s="94"/>
    </row>
    <row r="1127" spans="1:2" ht="14.25" x14ac:dyDescent="0.2">
      <c r="A1127" s="112"/>
      <c r="B1127" s="94"/>
    </row>
    <row r="1128" spans="1:2" ht="14.25" x14ac:dyDescent="0.2">
      <c r="A1128" s="112"/>
      <c r="B1128" s="94"/>
    </row>
    <row r="1129" spans="1:2" ht="14.25" x14ac:dyDescent="0.2">
      <c r="A1129" s="112"/>
      <c r="B1129" s="94"/>
    </row>
    <row r="1130" spans="1:2" ht="14.25" x14ac:dyDescent="0.2">
      <c r="A1130" s="112"/>
      <c r="B1130" s="94"/>
    </row>
    <row r="1131" spans="1:2" ht="14.25" x14ac:dyDescent="0.2">
      <c r="A1131" s="112"/>
      <c r="B1131" s="94"/>
    </row>
    <row r="1132" spans="1:2" ht="14.25" x14ac:dyDescent="0.2">
      <c r="A1132" s="112"/>
      <c r="B1132" s="94"/>
    </row>
    <row r="1133" spans="1:2" ht="14.25" x14ac:dyDescent="0.2">
      <c r="A1133" s="112"/>
      <c r="B1133" s="94"/>
    </row>
    <row r="1134" spans="1:2" ht="14.25" x14ac:dyDescent="0.2">
      <c r="A1134" s="112"/>
      <c r="B1134" s="94"/>
    </row>
    <row r="1135" spans="1:2" ht="14.25" x14ac:dyDescent="0.2">
      <c r="A1135" s="112"/>
      <c r="B1135" s="94"/>
    </row>
    <row r="1136" spans="1:2" ht="14.25" x14ac:dyDescent="0.2">
      <c r="A1136" s="112"/>
      <c r="B1136" s="94"/>
    </row>
    <row r="1137" spans="1:2" ht="14.25" x14ac:dyDescent="0.2">
      <c r="A1137" s="112"/>
      <c r="B1137" s="94"/>
    </row>
    <row r="1138" spans="1:2" ht="14.25" x14ac:dyDescent="0.2">
      <c r="A1138" s="112"/>
      <c r="B1138" s="94"/>
    </row>
    <row r="1139" spans="1:2" ht="14.25" x14ac:dyDescent="0.2">
      <c r="A1139" s="112"/>
      <c r="B1139" s="94"/>
    </row>
    <row r="1140" spans="1:2" ht="14.25" x14ac:dyDescent="0.2">
      <c r="A1140" s="112"/>
      <c r="B1140" s="94"/>
    </row>
    <row r="1141" spans="1:2" ht="14.25" x14ac:dyDescent="0.2">
      <c r="A1141" s="112"/>
      <c r="B1141" s="94"/>
    </row>
    <row r="1142" spans="1:2" ht="14.25" x14ac:dyDescent="0.2">
      <c r="A1142" s="112"/>
      <c r="B1142" s="94"/>
    </row>
    <row r="1143" spans="1:2" ht="14.25" x14ac:dyDescent="0.2">
      <c r="A1143" s="112"/>
      <c r="B1143" s="94"/>
    </row>
    <row r="1144" spans="1:2" ht="14.25" x14ac:dyDescent="0.2">
      <c r="A1144" s="112"/>
      <c r="B1144" s="94"/>
    </row>
    <row r="1145" spans="1:2" ht="14.25" x14ac:dyDescent="0.2">
      <c r="A1145" s="112"/>
      <c r="B1145" s="94"/>
    </row>
    <row r="1146" spans="1:2" ht="14.25" x14ac:dyDescent="0.2">
      <c r="A1146" s="112"/>
      <c r="B1146" s="94"/>
    </row>
    <row r="1147" spans="1:2" ht="14.25" x14ac:dyDescent="0.2">
      <c r="A1147" s="112"/>
      <c r="B1147" s="94"/>
    </row>
    <row r="1148" spans="1:2" ht="14.25" x14ac:dyDescent="0.2">
      <c r="A1148" s="112"/>
      <c r="B1148" s="94"/>
    </row>
    <row r="1149" spans="1:2" ht="14.25" x14ac:dyDescent="0.2">
      <c r="A1149" s="112"/>
      <c r="B1149" s="94"/>
    </row>
    <row r="1150" spans="1:2" ht="14.25" x14ac:dyDescent="0.2">
      <c r="A1150" s="112"/>
      <c r="B1150" s="94"/>
    </row>
    <row r="1151" spans="1:2" ht="14.25" x14ac:dyDescent="0.2">
      <c r="A1151" s="112"/>
      <c r="B1151" s="94"/>
    </row>
    <row r="1152" spans="1:2" ht="14.25" x14ac:dyDescent="0.2">
      <c r="A1152" s="112"/>
      <c r="B1152" s="94"/>
    </row>
    <row r="1153" spans="1:2" ht="14.25" x14ac:dyDescent="0.2">
      <c r="A1153" s="112"/>
      <c r="B1153" s="94"/>
    </row>
    <row r="1154" spans="1:2" ht="14.25" x14ac:dyDescent="0.2">
      <c r="A1154" s="112"/>
      <c r="B1154" s="94"/>
    </row>
    <row r="1155" spans="1:2" ht="14.25" x14ac:dyDescent="0.2">
      <c r="A1155" s="112"/>
      <c r="B1155" s="94"/>
    </row>
    <row r="1156" spans="1:2" ht="14.25" x14ac:dyDescent="0.2">
      <c r="A1156" s="112"/>
      <c r="B1156" s="94"/>
    </row>
    <row r="1157" spans="1:2" ht="14.25" x14ac:dyDescent="0.2">
      <c r="A1157" s="112"/>
      <c r="B1157" s="94"/>
    </row>
    <row r="1158" spans="1:2" ht="14.25" x14ac:dyDescent="0.2">
      <c r="A1158" s="112"/>
      <c r="B1158" s="94"/>
    </row>
    <row r="1159" spans="1:2" ht="14.25" x14ac:dyDescent="0.2">
      <c r="A1159" s="112"/>
      <c r="B1159" s="94"/>
    </row>
    <row r="1160" spans="1:2" ht="14.25" x14ac:dyDescent="0.2">
      <c r="A1160" s="112"/>
      <c r="B1160" s="94"/>
    </row>
    <row r="1161" spans="1:2" ht="14.25" x14ac:dyDescent="0.2">
      <c r="A1161" s="112"/>
      <c r="B1161" s="94"/>
    </row>
    <row r="1162" spans="1:2" ht="14.25" x14ac:dyDescent="0.2">
      <c r="A1162" s="112"/>
      <c r="B1162" s="94"/>
    </row>
    <row r="1163" spans="1:2" ht="14.25" x14ac:dyDescent="0.2">
      <c r="A1163" s="112"/>
      <c r="B1163" s="94"/>
    </row>
    <row r="1164" spans="1:2" ht="14.25" x14ac:dyDescent="0.2">
      <c r="A1164" s="112"/>
      <c r="B1164" s="94"/>
    </row>
    <row r="1165" spans="1:2" ht="14.25" x14ac:dyDescent="0.2">
      <c r="A1165" s="112"/>
      <c r="B1165" s="94"/>
    </row>
    <row r="1166" spans="1:2" ht="14.25" x14ac:dyDescent="0.2">
      <c r="A1166" s="112"/>
      <c r="B1166" s="94"/>
    </row>
    <row r="1167" spans="1:2" ht="14.25" x14ac:dyDescent="0.2">
      <c r="A1167" s="112"/>
      <c r="B1167" s="94"/>
    </row>
    <row r="1168" spans="1:2" ht="14.25" x14ac:dyDescent="0.2">
      <c r="A1168" s="112"/>
      <c r="B1168" s="94"/>
    </row>
    <row r="1169" spans="1:2" ht="14.25" x14ac:dyDescent="0.2">
      <c r="A1169" s="112"/>
      <c r="B1169" s="94"/>
    </row>
    <row r="1170" spans="1:2" ht="14.25" x14ac:dyDescent="0.2">
      <c r="A1170" s="112"/>
      <c r="B1170" s="94"/>
    </row>
    <row r="1171" spans="1:2" ht="14.25" x14ac:dyDescent="0.2">
      <c r="A1171" s="112"/>
      <c r="B1171" s="94"/>
    </row>
    <row r="1172" spans="1:2" ht="14.25" x14ac:dyDescent="0.2">
      <c r="A1172" s="112"/>
      <c r="B1172" s="94"/>
    </row>
    <row r="1173" spans="1:2" ht="14.25" x14ac:dyDescent="0.2">
      <c r="A1173" s="112"/>
      <c r="B1173" s="94"/>
    </row>
    <row r="1174" spans="1:2" ht="14.25" x14ac:dyDescent="0.2">
      <c r="A1174" s="112"/>
      <c r="B1174" s="94"/>
    </row>
    <row r="1175" spans="1:2" ht="14.25" x14ac:dyDescent="0.2">
      <c r="A1175" s="112"/>
      <c r="B1175" s="94"/>
    </row>
    <row r="1176" spans="1:2" ht="14.25" x14ac:dyDescent="0.2">
      <c r="A1176" s="112"/>
      <c r="B1176" s="94"/>
    </row>
    <row r="1177" spans="1:2" ht="14.25" x14ac:dyDescent="0.2">
      <c r="A1177" s="112"/>
      <c r="B1177" s="94"/>
    </row>
    <row r="1178" spans="1:2" ht="14.25" x14ac:dyDescent="0.2">
      <c r="A1178" s="112"/>
      <c r="B1178" s="94"/>
    </row>
    <row r="1179" spans="1:2" ht="14.25" x14ac:dyDescent="0.2">
      <c r="A1179" s="112"/>
      <c r="B1179" s="94"/>
    </row>
    <row r="1180" spans="1:2" ht="14.25" x14ac:dyDescent="0.2">
      <c r="A1180" s="112"/>
      <c r="B1180" s="94"/>
    </row>
    <row r="1181" spans="1:2" ht="14.25" x14ac:dyDescent="0.2">
      <c r="A1181" s="112"/>
      <c r="B1181" s="94"/>
    </row>
    <row r="1182" spans="1:2" ht="14.25" x14ac:dyDescent="0.2">
      <c r="A1182" s="112"/>
      <c r="B1182" s="94"/>
    </row>
    <row r="1183" spans="1:2" ht="14.25" x14ac:dyDescent="0.2">
      <c r="A1183" s="112"/>
      <c r="B1183" s="94"/>
    </row>
    <row r="1184" spans="1:2" ht="14.25" x14ac:dyDescent="0.2">
      <c r="A1184" s="112"/>
      <c r="B1184" s="94"/>
    </row>
    <row r="1185" spans="1:2" ht="14.25" x14ac:dyDescent="0.2">
      <c r="A1185" s="112"/>
      <c r="B1185" s="94"/>
    </row>
    <row r="1186" spans="1:2" ht="14.25" x14ac:dyDescent="0.2">
      <c r="A1186" s="112"/>
      <c r="B1186" s="94"/>
    </row>
    <row r="1187" spans="1:2" ht="14.25" x14ac:dyDescent="0.2">
      <c r="A1187" s="112"/>
      <c r="B1187" s="94"/>
    </row>
    <row r="1188" spans="1:2" ht="14.25" x14ac:dyDescent="0.2">
      <c r="A1188" s="112"/>
      <c r="B1188" s="94"/>
    </row>
    <row r="1189" spans="1:2" ht="14.25" x14ac:dyDescent="0.2">
      <c r="A1189" s="112"/>
      <c r="B1189" s="94"/>
    </row>
    <row r="1190" spans="1:2" ht="14.25" x14ac:dyDescent="0.2">
      <c r="A1190" s="112"/>
      <c r="B1190" s="94"/>
    </row>
    <row r="1191" spans="1:2" ht="14.25" x14ac:dyDescent="0.2">
      <c r="A1191" s="112"/>
      <c r="B1191" s="94"/>
    </row>
    <row r="1192" spans="1:2" ht="14.25" x14ac:dyDescent="0.2">
      <c r="A1192" s="112"/>
      <c r="B1192" s="94"/>
    </row>
    <row r="1193" spans="1:2" ht="14.25" x14ac:dyDescent="0.2">
      <c r="A1193" s="112"/>
      <c r="B1193" s="94"/>
    </row>
    <row r="1194" spans="1:2" ht="14.25" x14ac:dyDescent="0.2">
      <c r="A1194" s="112"/>
      <c r="B1194" s="94"/>
    </row>
    <row r="1195" spans="1:2" ht="14.25" x14ac:dyDescent="0.2">
      <c r="A1195" s="112"/>
      <c r="B1195" s="94"/>
    </row>
    <row r="1196" spans="1:2" ht="14.25" x14ac:dyDescent="0.2">
      <c r="A1196" s="112"/>
      <c r="B1196" s="94"/>
    </row>
    <row r="1197" spans="1:2" ht="14.25" x14ac:dyDescent="0.2">
      <c r="A1197" s="112"/>
      <c r="B1197" s="94"/>
    </row>
    <row r="1198" spans="1:2" ht="14.25" x14ac:dyDescent="0.2">
      <c r="A1198" s="112"/>
      <c r="B1198" s="94"/>
    </row>
    <row r="1199" spans="1:2" ht="14.25" x14ac:dyDescent="0.2">
      <c r="A1199" s="112"/>
      <c r="B1199" s="94"/>
    </row>
    <row r="1200" spans="1:2" ht="14.25" x14ac:dyDescent="0.2">
      <c r="A1200" s="112"/>
      <c r="B1200" s="94"/>
    </row>
    <row r="1201" spans="1:2" ht="14.25" x14ac:dyDescent="0.2">
      <c r="A1201" s="112"/>
      <c r="B1201" s="94"/>
    </row>
    <row r="1202" spans="1:2" ht="14.25" x14ac:dyDescent="0.2">
      <c r="A1202" s="112"/>
      <c r="B1202" s="94"/>
    </row>
    <row r="1203" spans="1:2" ht="14.25" x14ac:dyDescent="0.2">
      <c r="A1203" s="112"/>
      <c r="B1203" s="94"/>
    </row>
    <row r="1204" spans="1:2" ht="14.25" x14ac:dyDescent="0.2">
      <c r="A1204" s="112"/>
      <c r="B1204" s="94"/>
    </row>
    <row r="1205" spans="1:2" ht="14.25" x14ac:dyDescent="0.2">
      <c r="A1205" s="112"/>
      <c r="B1205" s="94"/>
    </row>
    <row r="1206" spans="1:2" ht="14.25" x14ac:dyDescent="0.2">
      <c r="A1206" s="112"/>
      <c r="B1206" s="94"/>
    </row>
    <row r="1207" spans="1:2" ht="14.25" x14ac:dyDescent="0.2">
      <c r="A1207" s="112"/>
      <c r="B1207" s="94"/>
    </row>
    <row r="1208" spans="1:2" ht="14.25" x14ac:dyDescent="0.2">
      <c r="A1208" s="112"/>
      <c r="B1208" s="94"/>
    </row>
    <row r="1209" spans="1:2" ht="14.25" x14ac:dyDescent="0.2">
      <c r="A1209" s="112"/>
      <c r="B1209" s="94"/>
    </row>
    <row r="1210" spans="1:2" ht="14.25" x14ac:dyDescent="0.2">
      <c r="A1210" s="112"/>
      <c r="B1210" s="94"/>
    </row>
    <row r="1211" spans="1:2" ht="14.25" x14ac:dyDescent="0.2">
      <c r="A1211" s="112"/>
      <c r="B1211" s="94"/>
    </row>
    <row r="1212" spans="1:2" ht="14.25" x14ac:dyDescent="0.2">
      <c r="A1212" s="112"/>
      <c r="B1212" s="94"/>
    </row>
    <row r="1213" spans="1:2" ht="14.25" x14ac:dyDescent="0.2">
      <c r="A1213" s="112"/>
      <c r="B1213" s="94"/>
    </row>
    <row r="1214" spans="1:2" ht="14.25" x14ac:dyDescent="0.2">
      <c r="A1214" s="112"/>
      <c r="B1214" s="94"/>
    </row>
    <row r="1215" spans="1:2" ht="14.25" x14ac:dyDescent="0.2">
      <c r="A1215" s="112"/>
      <c r="B1215" s="94"/>
    </row>
    <row r="1216" spans="1:2" ht="14.25" x14ac:dyDescent="0.2">
      <c r="A1216" s="112"/>
      <c r="B1216" s="94"/>
    </row>
    <row r="1217" spans="1:2" ht="14.25" x14ac:dyDescent="0.2">
      <c r="A1217" s="112"/>
      <c r="B1217" s="94"/>
    </row>
    <row r="1218" spans="1:2" ht="14.25" x14ac:dyDescent="0.2">
      <c r="A1218" s="112"/>
      <c r="B1218" s="94"/>
    </row>
    <row r="1219" spans="1:2" ht="14.25" x14ac:dyDescent="0.2">
      <c r="A1219" s="112"/>
      <c r="B1219" s="94"/>
    </row>
    <row r="1220" spans="1:2" ht="14.25" x14ac:dyDescent="0.2">
      <c r="A1220" s="112"/>
      <c r="B1220" s="94"/>
    </row>
    <row r="1221" spans="1:2" ht="14.25" x14ac:dyDescent="0.2">
      <c r="A1221" s="112"/>
      <c r="B1221" s="94"/>
    </row>
    <row r="1222" spans="1:2" ht="14.25" x14ac:dyDescent="0.2">
      <c r="A1222" s="112"/>
      <c r="B1222" s="94"/>
    </row>
    <row r="1223" spans="1:2" ht="14.25" x14ac:dyDescent="0.2">
      <c r="A1223" s="112"/>
      <c r="B1223" s="94"/>
    </row>
    <row r="1224" spans="1:2" ht="14.25" x14ac:dyDescent="0.2">
      <c r="A1224" s="112"/>
      <c r="B1224" s="94"/>
    </row>
    <row r="1225" spans="1:2" ht="14.25" x14ac:dyDescent="0.2">
      <c r="A1225" s="112"/>
      <c r="B1225" s="94"/>
    </row>
    <row r="1226" spans="1:2" ht="14.25" x14ac:dyDescent="0.2">
      <c r="A1226" s="112"/>
      <c r="B1226" s="94"/>
    </row>
    <row r="1227" spans="1:2" ht="14.25" x14ac:dyDescent="0.2">
      <c r="A1227" s="112"/>
      <c r="B1227" s="94"/>
    </row>
    <row r="1228" spans="1:2" ht="14.25" x14ac:dyDescent="0.2">
      <c r="A1228" s="112"/>
      <c r="B1228" s="94"/>
    </row>
    <row r="1229" spans="1:2" ht="14.25" x14ac:dyDescent="0.2">
      <c r="A1229" s="112"/>
      <c r="B1229" s="94"/>
    </row>
    <row r="1230" spans="1:2" ht="14.25" x14ac:dyDescent="0.2">
      <c r="A1230" s="112"/>
      <c r="B1230" s="94"/>
    </row>
    <row r="1231" spans="1:2" ht="14.25" x14ac:dyDescent="0.2">
      <c r="A1231" s="112"/>
      <c r="B1231" s="94"/>
    </row>
    <row r="1232" spans="1:2" ht="14.25" x14ac:dyDescent="0.2">
      <c r="A1232" s="112"/>
      <c r="B1232" s="94"/>
    </row>
    <row r="1233" spans="1:2" ht="14.25" x14ac:dyDescent="0.2">
      <c r="A1233" s="112"/>
      <c r="B1233" s="94"/>
    </row>
    <row r="1234" spans="1:2" ht="14.25" x14ac:dyDescent="0.2">
      <c r="A1234" s="112"/>
      <c r="B1234" s="94"/>
    </row>
    <row r="1235" spans="1:2" ht="14.25" x14ac:dyDescent="0.2">
      <c r="A1235" s="112"/>
      <c r="B1235" s="94"/>
    </row>
    <row r="1236" spans="1:2" ht="14.25" x14ac:dyDescent="0.2">
      <c r="A1236" s="112"/>
      <c r="B1236" s="94"/>
    </row>
    <row r="1237" spans="1:2" ht="14.25" x14ac:dyDescent="0.2">
      <c r="A1237" s="112"/>
      <c r="B1237" s="94"/>
    </row>
    <row r="1238" spans="1:2" ht="14.25" x14ac:dyDescent="0.2">
      <c r="A1238" s="112"/>
      <c r="B1238" s="94"/>
    </row>
    <row r="1239" spans="1:2" ht="14.25" x14ac:dyDescent="0.2">
      <c r="A1239" s="112"/>
      <c r="B1239" s="94"/>
    </row>
    <row r="1240" spans="1:2" ht="14.25" x14ac:dyDescent="0.2">
      <c r="A1240" s="112"/>
      <c r="B1240" s="94"/>
    </row>
    <row r="1241" spans="1:2" ht="14.25" x14ac:dyDescent="0.2">
      <c r="A1241" s="112"/>
      <c r="B1241" s="94"/>
    </row>
    <row r="1242" spans="1:2" ht="14.25" x14ac:dyDescent="0.2">
      <c r="A1242" s="112"/>
      <c r="B1242" s="94"/>
    </row>
    <row r="1243" spans="1:2" ht="14.25" x14ac:dyDescent="0.2">
      <c r="A1243" s="112"/>
      <c r="B1243" s="94"/>
    </row>
    <row r="1244" spans="1:2" ht="14.25" x14ac:dyDescent="0.2">
      <c r="A1244" s="112"/>
      <c r="B1244" s="94"/>
    </row>
    <row r="1245" spans="1:2" ht="14.25" x14ac:dyDescent="0.2">
      <c r="A1245" s="112"/>
      <c r="B1245" s="94"/>
    </row>
    <row r="1246" spans="1:2" ht="14.25" x14ac:dyDescent="0.2">
      <c r="A1246" s="112"/>
      <c r="B1246" s="94"/>
    </row>
    <row r="1247" spans="1:2" ht="14.25" x14ac:dyDescent="0.2">
      <c r="A1247" s="112"/>
      <c r="B1247" s="94"/>
    </row>
    <row r="1248" spans="1:2" ht="14.25" x14ac:dyDescent="0.2">
      <c r="A1248" s="112"/>
      <c r="B1248" s="94"/>
    </row>
    <row r="1249" spans="1:2" ht="14.25" x14ac:dyDescent="0.2">
      <c r="A1249" s="112"/>
      <c r="B1249" s="94"/>
    </row>
    <row r="1250" spans="1:2" ht="14.25" x14ac:dyDescent="0.2">
      <c r="A1250" s="112"/>
      <c r="B1250" s="94"/>
    </row>
    <row r="1251" spans="1:2" ht="14.25" x14ac:dyDescent="0.2">
      <c r="A1251" s="112"/>
      <c r="B1251" s="94"/>
    </row>
    <row r="1252" spans="1:2" ht="14.25" x14ac:dyDescent="0.2">
      <c r="A1252" s="112"/>
      <c r="B1252" s="94"/>
    </row>
    <row r="1253" spans="1:2" ht="14.25" x14ac:dyDescent="0.2">
      <c r="A1253" s="112"/>
      <c r="B1253" s="94"/>
    </row>
    <row r="1254" spans="1:2" ht="14.25" x14ac:dyDescent="0.2">
      <c r="A1254" s="112"/>
      <c r="B1254" s="94"/>
    </row>
    <row r="1255" spans="1:2" ht="14.25" x14ac:dyDescent="0.2">
      <c r="A1255" s="112"/>
      <c r="B1255" s="94"/>
    </row>
    <row r="1256" spans="1:2" ht="14.25" x14ac:dyDescent="0.2">
      <c r="A1256" s="112"/>
      <c r="B1256" s="94"/>
    </row>
    <row r="1257" spans="1:2" ht="14.25" x14ac:dyDescent="0.2">
      <c r="A1257" s="112"/>
      <c r="B1257" s="94"/>
    </row>
    <row r="1258" spans="1:2" ht="14.25" x14ac:dyDescent="0.2">
      <c r="A1258" s="112"/>
      <c r="B1258" s="94"/>
    </row>
    <row r="1259" spans="1:2" ht="14.25" x14ac:dyDescent="0.2">
      <c r="A1259" s="112"/>
      <c r="B1259" s="94"/>
    </row>
    <row r="1260" spans="1:2" ht="14.25" x14ac:dyDescent="0.2">
      <c r="A1260" s="112"/>
      <c r="B1260" s="94"/>
    </row>
    <row r="1261" spans="1:2" ht="14.25" x14ac:dyDescent="0.2">
      <c r="A1261" s="112"/>
      <c r="B1261" s="94"/>
    </row>
    <row r="1262" spans="1:2" ht="14.25" x14ac:dyDescent="0.2">
      <c r="A1262" s="112"/>
      <c r="B1262" s="94"/>
    </row>
    <row r="1263" spans="1:2" ht="14.25" x14ac:dyDescent="0.2">
      <c r="A1263" s="112"/>
      <c r="B1263" s="94"/>
    </row>
    <row r="1264" spans="1:2" ht="14.25" x14ac:dyDescent="0.2">
      <c r="A1264" s="112"/>
      <c r="B1264" s="94"/>
    </row>
    <row r="1265" spans="1:2" ht="14.25" x14ac:dyDescent="0.2">
      <c r="A1265" s="112"/>
      <c r="B1265" s="94"/>
    </row>
    <row r="1266" spans="1:2" ht="14.25" x14ac:dyDescent="0.2">
      <c r="A1266" s="112"/>
      <c r="B1266" s="94"/>
    </row>
    <row r="1267" spans="1:2" ht="14.25" x14ac:dyDescent="0.2">
      <c r="A1267" s="112"/>
      <c r="B1267" s="94"/>
    </row>
    <row r="1268" spans="1:2" ht="14.25" x14ac:dyDescent="0.2">
      <c r="A1268" s="112"/>
      <c r="B1268" s="94"/>
    </row>
    <row r="1269" spans="1:2" ht="14.25" x14ac:dyDescent="0.2">
      <c r="A1269" s="112"/>
      <c r="B1269" s="94"/>
    </row>
    <row r="1270" spans="1:2" ht="14.25" x14ac:dyDescent="0.2">
      <c r="A1270" s="112"/>
      <c r="B1270" s="94"/>
    </row>
    <row r="1271" spans="1:2" ht="14.25" x14ac:dyDescent="0.2">
      <c r="A1271" s="112"/>
      <c r="B1271" s="94"/>
    </row>
    <row r="1272" spans="1:2" ht="14.25" x14ac:dyDescent="0.2">
      <c r="A1272" s="112"/>
      <c r="B1272" s="94"/>
    </row>
    <row r="1273" spans="1:2" ht="14.25" x14ac:dyDescent="0.2">
      <c r="A1273" s="112"/>
      <c r="B1273" s="94"/>
    </row>
    <row r="1274" spans="1:2" ht="14.25" x14ac:dyDescent="0.2">
      <c r="A1274" s="112"/>
      <c r="B1274" s="94"/>
    </row>
    <row r="1275" spans="1:2" ht="14.25" x14ac:dyDescent="0.2">
      <c r="A1275" s="112"/>
      <c r="B1275" s="94"/>
    </row>
    <row r="1276" spans="1:2" ht="14.25" x14ac:dyDescent="0.2">
      <c r="A1276" s="112"/>
      <c r="B1276" s="94"/>
    </row>
    <row r="1277" spans="1:2" ht="14.25" x14ac:dyDescent="0.2">
      <c r="A1277" s="112"/>
      <c r="B1277" s="94"/>
    </row>
    <row r="1278" spans="1:2" ht="14.25" x14ac:dyDescent="0.2">
      <c r="A1278" s="112"/>
      <c r="B1278" s="94"/>
    </row>
    <row r="1279" spans="1:2" ht="14.25" x14ac:dyDescent="0.2">
      <c r="A1279" s="112"/>
      <c r="B1279" s="94"/>
    </row>
    <row r="1280" spans="1:2" ht="14.25" x14ac:dyDescent="0.2">
      <c r="A1280" s="112"/>
      <c r="B1280" s="94"/>
    </row>
    <row r="1281" spans="1:2" ht="14.25" x14ac:dyDescent="0.2">
      <c r="A1281" s="112"/>
      <c r="B1281" s="94"/>
    </row>
    <row r="1282" spans="1:2" ht="14.25" x14ac:dyDescent="0.2">
      <c r="A1282" s="112"/>
      <c r="B1282" s="94"/>
    </row>
    <row r="1283" spans="1:2" ht="14.25" x14ac:dyDescent="0.2">
      <c r="A1283" s="112"/>
      <c r="B1283" s="94"/>
    </row>
    <row r="1284" spans="1:2" ht="14.25" x14ac:dyDescent="0.2">
      <c r="A1284" s="112"/>
      <c r="B1284" s="94"/>
    </row>
    <row r="1285" spans="1:2" ht="14.25" x14ac:dyDescent="0.2">
      <c r="A1285" s="112"/>
      <c r="B1285" s="94"/>
    </row>
    <row r="1286" spans="1:2" ht="14.25" x14ac:dyDescent="0.2">
      <c r="A1286" s="112"/>
      <c r="B1286" s="94"/>
    </row>
    <row r="1287" spans="1:2" ht="14.25" x14ac:dyDescent="0.2">
      <c r="A1287" s="112"/>
      <c r="B1287" s="94"/>
    </row>
    <row r="1288" spans="1:2" ht="14.25" x14ac:dyDescent="0.2">
      <c r="A1288" s="112"/>
      <c r="B1288" s="94"/>
    </row>
    <row r="1289" spans="1:2" ht="14.25" x14ac:dyDescent="0.2">
      <c r="A1289" s="112"/>
      <c r="B1289" s="94"/>
    </row>
    <row r="1290" spans="1:2" ht="14.25" x14ac:dyDescent="0.2">
      <c r="A1290" s="112"/>
      <c r="B1290" s="94"/>
    </row>
    <row r="1291" spans="1:2" ht="14.25" x14ac:dyDescent="0.2">
      <c r="A1291" s="112"/>
      <c r="B1291" s="94"/>
    </row>
    <row r="1292" spans="1:2" ht="14.25" x14ac:dyDescent="0.2">
      <c r="A1292" s="112"/>
      <c r="B1292" s="94"/>
    </row>
    <row r="1293" spans="1:2" ht="14.25" x14ac:dyDescent="0.2">
      <c r="A1293" s="112"/>
      <c r="B1293" s="94"/>
    </row>
    <row r="1294" spans="1:2" ht="14.25" x14ac:dyDescent="0.2">
      <c r="A1294" s="112"/>
      <c r="B1294" s="94"/>
    </row>
    <row r="1295" spans="1:2" ht="14.25" x14ac:dyDescent="0.2">
      <c r="A1295" s="112"/>
      <c r="B1295" s="94"/>
    </row>
    <row r="1296" spans="1:2" ht="14.25" x14ac:dyDescent="0.2">
      <c r="A1296" s="112"/>
      <c r="B1296" s="94"/>
    </row>
    <row r="1297" spans="1:2" ht="14.25" x14ac:dyDescent="0.2">
      <c r="A1297" s="112"/>
      <c r="B1297" s="94"/>
    </row>
    <row r="1298" spans="1:2" ht="14.25" x14ac:dyDescent="0.2">
      <c r="A1298" s="112"/>
      <c r="B1298" s="94"/>
    </row>
    <row r="1299" spans="1:2" ht="14.25" x14ac:dyDescent="0.2">
      <c r="A1299" s="112"/>
      <c r="B1299" s="94"/>
    </row>
    <row r="1300" spans="1:2" ht="14.25" x14ac:dyDescent="0.2">
      <c r="A1300" s="112"/>
      <c r="B1300" s="94"/>
    </row>
    <row r="1301" spans="1:2" ht="14.25" x14ac:dyDescent="0.2">
      <c r="A1301" s="112"/>
      <c r="B1301" s="94"/>
    </row>
    <row r="1302" spans="1:2" ht="14.25" x14ac:dyDescent="0.2">
      <c r="A1302" s="112"/>
      <c r="B1302" s="94"/>
    </row>
    <row r="1303" spans="1:2" ht="14.25" x14ac:dyDescent="0.2">
      <c r="A1303" s="112"/>
      <c r="B1303" s="94"/>
    </row>
    <row r="1304" spans="1:2" ht="14.25" x14ac:dyDescent="0.2">
      <c r="A1304" s="112"/>
      <c r="B1304" s="94"/>
    </row>
    <row r="1305" spans="1:2" ht="14.25" x14ac:dyDescent="0.2">
      <c r="A1305" s="112"/>
      <c r="B1305" s="94"/>
    </row>
    <row r="1306" spans="1:2" ht="14.25" x14ac:dyDescent="0.2">
      <c r="A1306" s="112"/>
      <c r="B1306" s="94"/>
    </row>
    <row r="1307" spans="1:2" ht="14.25" x14ac:dyDescent="0.2">
      <c r="A1307" s="112"/>
      <c r="B1307" s="94"/>
    </row>
    <row r="1308" spans="1:2" ht="14.25" x14ac:dyDescent="0.2">
      <c r="A1308" s="112"/>
      <c r="B1308" s="94"/>
    </row>
    <row r="1309" spans="1:2" ht="14.25" x14ac:dyDescent="0.2">
      <c r="A1309" s="112"/>
      <c r="B1309" s="94"/>
    </row>
    <row r="1310" spans="1:2" ht="14.25" x14ac:dyDescent="0.2">
      <c r="A1310" s="112"/>
      <c r="B1310" s="94"/>
    </row>
    <row r="1311" spans="1:2" ht="14.25" x14ac:dyDescent="0.2">
      <c r="A1311" s="112"/>
      <c r="B1311" s="94"/>
    </row>
    <row r="1312" spans="1:2" ht="14.25" x14ac:dyDescent="0.2">
      <c r="A1312" s="112"/>
      <c r="B1312" s="94"/>
    </row>
    <row r="1313" spans="1:2" ht="14.25" x14ac:dyDescent="0.2">
      <c r="A1313" s="112"/>
      <c r="B1313" s="94"/>
    </row>
    <row r="1314" spans="1:2" ht="14.25" x14ac:dyDescent="0.2">
      <c r="A1314" s="112"/>
      <c r="B1314" s="94"/>
    </row>
    <row r="1315" spans="1:2" ht="14.25" x14ac:dyDescent="0.2">
      <c r="A1315" s="112"/>
      <c r="B1315" s="94"/>
    </row>
    <row r="1316" spans="1:2" ht="14.25" x14ac:dyDescent="0.2">
      <c r="A1316" s="112"/>
      <c r="B1316" s="94"/>
    </row>
    <row r="1317" spans="1:2" ht="14.25" x14ac:dyDescent="0.2">
      <c r="A1317" s="112"/>
      <c r="B1317" s="94"/>
    </row>
    <row r="1318" spans="1:2" ht="14.25" x14ac:dyDescent="0.2">
      <c r="A1318" s="112"/>
      <c r="B1318" s="94"/>
    </row>
    <row r="1319" spans="1:2" ht="14.25" x14ac:dyDescent="0.2">
      <c r="A1319" s="112"/>
      <c r="B1319" s="94"/>
    </row>
    <row r="1320" spans="1:2" ht="14.25" x14ac:dyDescent="0.2">
      <c r="A1320" s="112"/>
      <c r="B1320" s="94"/>
    </row>
    <row r="1321" spans="1:2" ht="14.25" x14ac:dyDescent="0.2">
      <c r="A1321" s="112"/>
      <c r="B1321" s="94"/>
    </row>
    <row r="1322" spans="1:2" ht="14.25" x14ac:dyDescent="0.2">
      <c r="A1322" s="112"/>
      <c r="B1322" s="94"/>
    </row>
    <row r="1323" spans="1:2" ht="14.25" x14ac:dyDescent="0.2">
      <c r="A1323" s="112"/>
      <c r="B1323" s="94"/>
    </row>
    <row r="1324" spans="1:2" ht="14.25" x14ac:dyDescent="0.2">
      <c r="A1324" s="112"/>
      <c r="B1324" s="94"/>
    </row>
    <row r="1325" spans="1:2" ht="14.25" x14ac:dyDescent="0.2">
      <c r="A1325" s="112"/>
      <c r="B1325" s="94"/>
    </row>
    <row r="1326" spans="1:2" ht="14.25" x14ac:dyDescent="0.2">
      <c r="A1326" s="112"/>
      <c r="B1326" s="94"/>
    </row>
    <row r="1327" spans="1:2" ht="14.25" x14ac:dyDescent="0.2">
      <c r="A1327" s="112"/>
      <c r="B1327" s="94"/>
    </row>
    <row r="1328" spans="1:2" ht="14.25" x14ac:dyDescent="0.2">
      <c r="A1328" s="112"/>
      <c r="B1328" s="94"/>
    </row>
    <row r="1329" spans="1:2" ht="14.25" x14ac:dyDescent="0.2">
      <c r="A1329" s="112"/>
      <c r="B1329" s="94"/>
    </row>
    <row r="1330" spans="1:2" ht="14.25" x14ac:dyDescent="0.2">
      <c r="A1330" s="112"/>
      <c r="B1330" s="94"/>
    </row>
    <row r="1331" spans="1:2" ht="14.25" x14ac:dyDescent="0.2">
      <c r="A1331" s="112"/>
      <c r="B1331" s="94"/>
    </row>
    <row r="1332" spans="1:2" ht="14.25" x14ac:dyDescent="0.2">
      <c r="A1332" s="112"/>
      <c r="B1332" s="94"/>
    </row>
    <row r="1333" spans="1:2" ht="14.25" x14ac:dyDescent="0.2">
      <c r="A1333" s="112"/>
      <c r="B1333" s="94"/>
    </row>
    <row r="1334" spans="1:2" ht="14.25" x14ac:dyDescent="0.2">
      <c r="A1334" s="112"/>
      <c r="B1334" s="94"/>
    </row>
    <row r="1335" spans="1:2" ht="14.25" x14ac:dyDescent="0.2">
      <c r="A1335" s="112"/>
      <c r="B1335" s="94"/>
    </row>
    <row r="1336" spans="1:2" ht="14.25" x14ac:dyDescent="0.2">
      <c r="A1336" s="112"/>
      <c r="B1336" s="94"/>
    </row>
    <row r="1337" spans="1:2" ht="14.25" x14ac:dyDescent="0.2">
      <c r="A1337" s="112"/>
      <c r="B1337" s="94"/>
    </row>
    <row r="1338" spans="1:2" ht="14.25" x14ac:dyDescent="0.2">
      <c r="A1338" s="112"/>
      <c r="B1338" s="94"/>
    </row>
    <row r="1339" spans="1:2" ht="14.25" x14ac:dyDescent="0.2">
      <c r="A1339" s="112"/>
      <c r="B1339" s="94"/>
    </row>
    <row r="1340" spans="1:2" ht="14.25" x14ac:dyDescent="0.2">
      <c r="A1340" s="112"/>
      <c r="B1340" s="94"/>
    </row>
    <row r="1341" spans="1:2" ht="14.25" x14ac:dyDescent="0.2">
      <c r="A1341" s="112"/>
      <c r="B1341" s="94"/>
    </row>
    <row r="1342" spans="1:2" ht="14.25" x14ac:dyDescent="0.2">
      <c r="A1342" s="112"/>
      <c r="B1342" s="94"/>
    </row>
    <row r="1343" spans="1:2" ht="14.25" x14ac:dyDescent="0.2">
      <c r="A1343" s="112"/>
      <c r="B1343" s="94"/>
    </row>
    <row r="1344" spans="1:2" ht="14.25" x14ac:dyDescent="0.2">
      <c r="A1344" s="112"/>
      <c r="B1344" s="94"/>
    </row>
    <row r="1345" spans="1:2" ht="14.25" x14ac:dyDescent="0.2">
      <c r="A1345" s="112"/>
      <c r="B1345" s="94"/>
    </row>
    <row r="1346" spans="1:2" ht="14.25" x14ac:dyDescent="0.2">
      <c r="A1346" s="112"/>
      <c r="B1346" s="94"/>
    </row>
    <row r="1347" spans="1:2" ht="14.25" x14ac:dyDescent="0.2">
      <c r="A1347" s="112"/>
      <c r="B1347" s="94"/>
    </row>
    <row r="1348" spans="1:2" ht="14.25" x14ac:dyDescent="0.2">
      <c r="A1348" s="112"/>
      <c r="B1348" s="94"/>
    </row>
    <row r="1349" spans="1:2" ht="14.25" x14ac:dyDescent="0.2">
      <c r="A1349" s="112"/>
      <c r="B1349" s="94"/>
    </row>
    <row r="1350" spans="1:2" ht="14.25" x14ac:dyDescent="0.2">
      <c r="A1350" s="112"/>
      <c r="B1350" s="94"/>
    </row>
    <row r="1351" spans="1:2" ht="14.25" x14ac:dyDescent="0.2">
      <c r="A1351" s="112"/>
      <c r="B1351" s="94"/>
    </row>
    <row r="1352" spans="1:2" ht="14.25" x14ac:dyDescent="0.2">
      <c r="A1352" s="112"/>
      <c r="B1352" s="94"/>
    </row>
    <row r="1353" spans="1:2" ht="14.25" x14ac:dyDescent="0.2">
      <c r="A1353" s="112"/>
      <c r="B1353" s="94"/>
    </row>
    <row r="1354" spans="1:2" ht="14.25" x14ac:dyDescent="0.2">
      <c r="A1354" s="112"/>
      <c r="B1354" s="94"/>
    </row>
    <row r="1355" spans="1:2" ht="14.25" x14ac:dyDescent="0.2">
      <c r="A1355" s="112"/>
      <c r="B1355" s="94"/>
    </row>
    <row r="1356" spans="1:2" ht="14.25" x14ac:dyDescent="0.2">
      <c r="A1356" s="112"/>
      <c r="B1356" s="94"/>
    </row>
    <row r="1357" spans="1:2" ht="14.25" x14ac:dyDescent="0.2">
      <c r="A1357" s="112"/>
      <c r="B1357" s="94"/>
    </row>
    <row r="1358" spans="1:2" ht="14.25" x14ac:dyDescent="0.2">
      <c r="A1358" s="112"/>
      <c r="B1358" s="94"/>
    </row>
    <row r="1359" spans="1:2" ht="14.25" x14ac:dyDescent="0.2">
      <c r="A1359" s="112"/>
      <c r="B1359" s="94"/>
    </row>
    <row r="1360" spans="1:2" ht="14.25" x14ac:dyDescent="0.2">
      <c r="A1360" s="112"/>
      <c r="B1360" s="94"/>
    </row>
    <row r="1361" spans="1:2" ht="14.25" x14ac:dyDescent="0.2">
      <c r="A1361" s="112"/>
      <c r="B1361" s="94"/>
    </row>
    <row r="1362" spans="1:2" ht="14.25" x14ac:dyDescent="0.2">
      <c r="A1362" s="112"/>
      <c r="B1362" s="94"/>
    </row>
    <row r="1363" spans="1:2" ht="14.25" x14ac:dyDescent="0.2">
      <c r="A1363" s="112"/>
      <c r="B1363" s="94"/>
    </row>
    <row r="1364" spans="1:2" ht="14.25" x14ac:dyDescent="0.2">
      <c r="A1364" s="112"/>
      <c r="B1364" s="94"/>
    </row>
    <row r="1365" spans="1:2" ht="14.25" x14ac:dyDescent="0.2">
      <c r="A1365" s="112"/>
      <c r="B1365" s="94"/>
    </row>
    <row r="1366" spans="1:2" ht="14.25" x14ac:dyDescent="0.2">
      <c r="A1366" s="112"/>
      <c r="B1366" s="94"/>
    </row>
    <row r="1367" spans="1:2" ht="14.25" x14ac:dyDescent="0.2">
      <c r="A1367" s="112"/>
      <c r="B1367" s="94"/>
    </row>
    <row r="1368" spans="1:2" ht="14.25" x14ac:dyDescent="0.2">
      <c r="A1368" s="112"/>
      <c r="B1368" s="94"/>
    </row>
    <row r="1369" spans="1:2" ht="14.25" x14ac:dyDescent="0.2">
      <c r="A1369" s="112"/>
      <c r="B1369" s="94"/>
    </row>
    <row r="1370" spans="1:2" ht="14.25" x14ac:dyDescent="0.2">
      <c r="A1370" s="112"/>
      <c r="B1370" s="94"/>
    </row>
    <row r="1371" spans="1:2" ht="14.25" x14ac:dyDescent="0.2">
      <c r="A1371" s="112"/>
      <c r="B1371" s="94"/>
    </row>
    <row r="1372" spans="1:2" ht="14.25" x14ac:dyDescent="0.2">
      <c r="A1372" s="112"/>
      <c r="B1372" s="94"/>
    </row>
    <row r="1373" spans="1:2" ht="14.25" x14ac:dyDescent="0.2">
      <c r="A1373" s="112"/>
      <c r="B1373" s="94"/>
    </row>
    <row r="1374" spans="1:2" ht="14.25" x14ac:dyDescent="0.2">
      <c r="A1374" s="112"/>
      <c r="B1374" s="94"/>
    </row>
    <row r="1375" spans="1:2" ht="14.25" x14ac:dyDescent="0.2">
      <c r="A1375" s="112"/>
      <c r="B1375" s="94"/>
    </row>
    <row r="1376" spans="1:2" ht="14.25" x14ac:dyDescent="0.2">
      <c r="A1376" s="112"/>
      <c r="B1376" s="94"/>
    </row>
    <row r="1377" spans="1:2" ht="14.25" x14ac:dyDescent="0.2">
      <c r="A1377" s="112"/>
      <c r="B1377" s="94"/>
    </row>
    <row r="1378" spans="1:2" ht="14.25" x14ac:dyDescent="0.2">
      <c r="A1378" s="112"/>
      <c r="B1378" s="94"/>
    </row>
    <row r="1379" spans="1:2" ht="14.25" x14ac:dyDescent="0.2">
      <c r="A1379" s="112"/>
      <c r="B1379" s="94"/>
    </row>
    <row r="1380" spans="1:2" ht="14.25" x14ac:dyDescent="0.2">
      <c r="A1380" s="112"/>
      <c r="B1380" s="94"/>
    </row>
    <row r="1381" spans="1:2" ht="14.25" x14ac:dyDescent="0.2">
      <c r="A1381" s="112"/>
      <c r="B1381" s="94"/>
    </row>
    <row r="1382" spans="1:2" ht="14.25" x14ac:dyDescent="0.2">
      <c r="A1382" s="112"/>
      <c r="B1382" s="94"/>
    </row>
    <row r="1383" spans="1:2" ht="14.25" x14ac:dyDescent="0.2">
      <c r="A1383" s="112"/>
      <c r="B1383" s="94"/>
    </row>
    <row r="1384" spans="1:2" ht="14.25" x14ac:dyDescent="0.2">
      <c r="A1384" s="112"/>
      <c r="B1384" s="94"/>
    </row>
    <row r="1385" spans="1:2" ht="14.25" x14ac:dyDescent="0.2">
      <c r="A1385" s="112"/>
      <c r="B1385" s="94"/>
    </row>
    <row r="1386" spans="1:2" ht="14.25" x14ac:dyDescent="0.2">
      <c r="A1386" s="112"/>
      <c r="B1386" s="94"/>
    </row>
    <row r="1387" spans="1:2" ht="14.25" x14ac:dyDescent="0.2">
      <c r="A1387" s="112"/>
      <c r="B1387" s="94"/>
    </row>
    <row r="1388" spans="1:2" ht="14.25" x14ac:dyDescent="0.2">
      <c r="A1388" s="112"/>
      <c r="B1388" s="94"/>
    </row>
    <row r="1389" spans="1:2" ht="14.25" x14ac:dyDescent="0.2">
      <c r="A1389" s="112"/>
      <c r="B1389" s="94"/>
    </row>
    <row r="1390" spans="1:2" ht="14.25" x14ac:dyDescent="0.2">
      <c r="A1390" s="112"/>
      <c r="B1390" s="94"/>
    </row>
    <row r="1391" spans="1:2" ht="14.25" x14ac:dyDescent="0.2">
      <c r="A1391" s="112"/>
      <c r="B1391" s="94"/>
    </row>
    <row r="1392" spans="1:2" ht="14.25" x14ac:dyDescent="0.2">
      <c r="A1392" s="112"/>
      <c r="B1392" s="94"/>
    </row>
    <row r="1393" spans="1:2" ht="14.25" x14ac:dyDescent="0.2">
      <c r="A1393" s="112"/>
      <c r="B1393" s="94"/>
    </row>
    <row r="1394" spans="1:2" ht="14.25" x14ac:dyDescent="0.2">
      <c r="A1394" s="112"/>
      <c r="B1394" s="94"/>
    </row>
    <row r="1395" spans="1:2" ht="14.25" x14ac:dyDescent="0.2">
      <c r="A1395" s="112"/>
      <c r="B1395" s="94"/>
    </row>
    <row r="1396" spans="1:2" ht="14.25" x14ac:dyDescent="0.2">
      <c r="A1396" s="112"/>
      <c r="B1396" s="94"/>
    </row>
    <row r="1397" spans="1:2" ht="14.25" x14ac:dyDescent="0.2">
      <c r="A1397" s="112"/>
      <c r="B1397" s="94"/>
    </row>
    <row r="1398" spans="1:2" ht="14.25" x14ac:dyDescent="0.2">
      <c r="A1398" s="112"/>
      <c r="B1398" s="94"/>
    </row>
    <row r="1399" spans="1:2" ht="14.25" x14ac:dyDescent="0.2">
      <c r="A1399" s="112"/>
      <c r="B1399" s="94"/>
    </row>
    <row r="1400" spans="1:2" ht="14.25" x14ac:dyDescent="0.2">
      <c r="A1400" s="112"/>
      <c r="B1400" s="94"/>
    </row>
    <row r="1401" spans="1:2" ht="14.25" x14ac:dyDescent="0.2">
      <c r="A1401" s="112"/>
      <c r="B1401" s="94"/>
    </row>
    <row r="1402" spans="1:2" ht="14.25" x14ac:dyDescent="0.2">
      <c r="A1402" s="112"/>
      <c r="B1402" s="94"/>
    </row>
    <row r="1403" spans="1:2" ht="14.25" x14ac:dyDescent="0.2">
      <c r="A1403" s="112"/>
      <c r="B1403" s="94"/>
    </row>
    <row r="1404" spans="1:2" ht="14.25" x14ac:dyDescent="0.2">
      <c r="A1404" s="112"/>
      <c r="B1404" s="94"/>
    </row>
    <row r="1405" spans="1:2" ht="14.25" x14ac:dyDescent="0.2">
      <c r="A1405" s="112"/>
      <c r="B1405" s="94"/>
    </row>
    <row r="1406" spans="1:2" ht="14.25" x14ac:dyDescent="0.2">
      <c r="A1406" s="112"/>
      <c r="B1406" s="94"/>
    </row>
    <row r="1407" spans="1:2" ht="14.25" x14ac:dyDescent="0.2">
      <c r="A1407" s="112"/>
      <c r="B1407" s="94"/>
    </row>
    <row r="1408" spans="1:2" ht="14.25" x14ac:dyDescent="0.2">
      <c r="A1408" s="112"/>
      <c r="B1408" s="94"/>
    </row>
    <row r="1409" spans="1:2" ht="14.25" x14ac:dyDescent="0.2">
      <c r="A1409" s="112"/>
      <c r="B1409" s="94"/>
    </row>
    <row r="1410" spans="1:2" ht="14.25" x14ac:dyDescent="0.2">
      <c r="A1410" s="112"/>
      <c r="B1410" s="94"/>
    </row>
    <row r="1411" spans="1:2" ht="14.25" x14ac:dyDescent="0.2">
      <c r="A1411" s="112"/>
      <c r="B1411" s="94"/>
    </row>
    <row r="1412" spans="1:2" ht="14.25" x14ac:dyDescent="0.2">
      <c r="A1412" s="112"/>
      <c r="B1412" s="94"/>
    </row>
    <row r="1413" spans="1:2" ht="14.25" x14ac:dyDescent="0.2">
      <c r="A1413" s="112"/>
      <c r="B1413" s="94"/>
    </row>
    <row r="1414" spans="1:2" ht="14.25" x14ac:dyDescent="0.2">
      <c r="A1414" s="112"/>
      <c r="B1414" s="94"/>
    </row>
    <row r="1415" spans="1:2" ht="14.25" x14ac:dyDescent="0.2">
      <c r="A1415" s="112"/>
      <c r="B1415" s="94"/>
    </row>
    <row r="1416" spans="1:2" ht="14.25" x14ac:dyDescent="0.2">
      <c r="A1416" s="112"/>
      <c r="B1416" s="94"/>
    </row>
    <row r="1417" spans="1:2" ht="14.25" x14ac:dyDescent="0.2">
      <c r="A1417" s="112"/>
      <c r="B1417" s="94"/>
    </row>
    <row r="1418" spans="1:2" ht="14.25" x14ac:dyDescent="0.2">
      <c r="A1418" s="112"/>
      <c r="B1418" s="94"/>
    </row>
    <row r="1419" spans="1:2" ht="14.25" x14ac:dyDescent="0.2">
      <c r="A1419" s="112"/>
      <c r="B1419" s="94"/>
    </row>
    <row r="1420" spans="1:2" ht="14.25" x14ac:dyDescent="0.2">
      <c r="A1420" s="112"/>
      <c r="B1420" s="94"/>
    </row>
    <row r="1421" spans="1:2" ht="14.25" x14ac:dyDescent="0.2">
      <c r="A1421" s="112"/>
      <c r="B1421" s="94"/>
    </row>
    <row r="1422" spans="1:2" ht="14.25" x14ac:dyDescent="0.2">
      <c r="A1422" s="112"/>
      <c r="B1422" s="94"/>
    </row>
    <row r="1423" spans="1:2" ht="14.25" x14ac:dyDescent="0.2">
      <c r="A1423" s="112"/>
      <c r="B1423" s="94"/>
    </row>
    <row r="1424" spans="1:2" ht="14.25" x14ac:dyDescent="0.2">
      <c r="A1424" s="112"/>
      <c r="B1424" s="94"/>
    </row>
    <row r="1425" spans="1:2" ht="14.25" x14ac:dyDescent="0.2">
      <c r="A1425" s="112"/>
      <c r="B1425" s="94"/>
    </row>
    <row r="1426" spans="1:2" ht="14.25" x14ac:dyDescent="0.2">
      <c r="A1426" s="112"/>
      <c r="B1426" s="94"/>
    </row>
    <row r="1427" spans="1:2" ht="14.25" x14ac:dyDescent="0.2">
      <c r="A1427" s="112"/>
      <c r="B1427" s="94"/>
    </row>
    <row r="1428" spans="1:2" ht="14.25" x14ac:dyDescent="0.2">
      <c r="A1428" s="112"/>
      <c r="B1428" s="94"/>
    </row>
    <row r="1429" spans="1:2" ht="14.25" x14ac:dyDescent="0.2">
      <c r="A1429" s="112"/>
      <c r="B1429" s="94"/>
    </row>
    <row r="1430" spans="1:2" ht="14.25" x14ac:dyDescent="0.2">
      <c r="A1430" s="112"/>
      <c r="B1430" s="94"/>
    </row>
    <row r="1431" spans="1:2" ht="14.25" x14ac:dyDescent="0.2">
      <c r="A1431" s="112"/>
      <c r="B1431" s="94"/>
    </row>
    <row r="1432" spans="1:2" ht="14.25" x14ac:dyDescent="0.2">
      <c r="A1432" s="112"/>
      <c r="B1432" s="94"/>
    </row>
    <row r="1433" spans="1:2" ht="14.25" x14ac:dyDescent="0.2">
      <c r="A1433" s="112"/>
      <c r="B1433" s="94"/>
    </row>
    <row r="1434" spans="1:2" ht="14.25" x14ac:dyDescent="0.2">
      <c r="A1434" s="112"/>
      <c r="B1434" s="94"/>
    </row>
    <row r="1435" spans="1:2" ht="14.25" x14ac:dyDescent="0.2">
      <c r="A1435" s="112"/>
      <c r="B1435" s="94"/>
    </row>
    <row r="1436" spans="1:2" ht="14.25" x14ac:dyDescent="0.2">
      <c r="A1436" s="112"/>
      <c r="B1436" s="94"/>
    </row>
    <row r="1437" spans="1:2" ht="14.25" x14ac:dyDescent="0.2">
      <c r="A1437" s="112"/>
      <c r="B1437" s="94"/>
    </row>
    <row r="1438" spans="1:2" ht="14.25" x14ac:dyDescent="0.2">
      <c r="A1438" s="112"/>
      <c r="B1438" s="94"/>
    </row>
    <row r="1439" spans="1:2" ht="14.25" x14ac:dyDescent="0.2">
      <c r="A1439" s="112"/>
      <c r="B1439" s="94"/>
    </row>
    <row r="1440" spans="1:2" ht="14.25" x14ac:dyDescent="0.2">
      <c r="A1440" s="112"/>
      <c r="B1440" s="94"/>
    </row>
    <row r="1441" spans="1:2" ht="14.25" x14ac:dyDescent="0.2">
      <c r="A1441" s="112"/>
      <c r="B1441" s="94"/>
    </row>
    <row r="1442" spans="1:2" ht="14.25" x14ac:dyDescent="0.2">
      <c r="A1442" s="112"/>
      <c r="B1442" s="94"/>
    </row>
    <row r="1443" spans="1:2" ht="14.25" x14ac:dyDescent="0.2">
      <c r="A1443" s="112"/>
      <c r="B1443" s="94"/>
    </row>
    <row r="1444" spans="1:2" ht="14.25" x14ac:dyDescent="0.2">
      <c r="A1444" s="112"/>
      <c r="B1444" s="94"/>
    </row>
    <row r="1445" spans="1:2" ht="14.25" x14ac:dyDescent="0.2">
      <c r="A1445" s="112"/>
      <c r="B1445" s="94"/>
    </row>
    <row r="1446" spans="1:2" ht="14.25" x14ac:dyDescent="0.2">
      <c r="A1446" s="112"/>
      <c r="B1446" s="94"/>
    </row>
    <row r="1447" spans="1:2" ht="14.25" x14ac:dyDescent="0.2">
      <c r="A1447" s="112"/>
      <c r="B1447" s="94"/>
    </row>
    <row r="1448" spans="1:2" ht="14.25" x14ac:dyDescent="0.2">
      <c r="A1448" s="112"/>
      <c r="B1448" s="94"/>
    </row>
    <row r="1449" spans="1:2" ht="14.25" x14ac:dyDescent="0.2">
      <c r="A1449" s="112"/>
      <c r="B1449" s="94"/>
    </row>
    <row r="1450" spans="1:2" ht="14.25" x14ac:dyDescent="0.2">
      <c r="A1450" s="112"/>
      <c r="B1450" s="94"/>
    </row>
    <row r="1451" spans="1:2" ht="14.25" x14ac:dyDescent="0.2">
      <c r="A1451" s="112"/>
      <c r="B1451" s="94"/>
    </row>
    <row r="1452" spans="1:2" ht="14.25" x14ac:dyDescent="0.2">
      <c r="A1452" s="112"/>
      <c r="B1452" s="94"/>
    </row>
    <row r="1453" spans="1:2" ht="14.25" x14ac:dyDescent="0.2">
      <c r="A1453" s="112"/>
      <c r="B1453" s="94"/>
    </row>
    <row r="1454" spans="1:2" ht="14.25" x14ac:dyDescent="0.2">
      <c r="A1454" s="112"/>
      <c r="B1454" s="94"/>
    </row>
    <row r="1455" spans="1:2" ht="14.25" x14ac:dyDescent="0.2">
      <c r="A1455" s="112"/>
      <c r="B1455" s="94"/>
    </row>
    <row r="1456" spans="1:2" ht="14.25" x14ac:dyDescent="0.2">
      <c r="A1456" s="112"/>
      <c r="B1456" s="94"/>
    </row>
    <row r="1457" spans="1:2" ht="14.25" x14ac:dyDescent="0.2">
      <c r="A1457" s="112"/>
      <c r="B1457" s="94"/>
    </row>
    <row r="1458" spans="1:2" ht="14.25" x14ac:dyDescent="0.2">
      <c r="A1458" s="112"/>
      <c r="B1458" s="94"/>
    </row>
    <row r="1459" spans="1:2" ht="14.25" x14ac:dyDescent="0.2">
      <c r="A1459" s="112"/>
      <c r="B1459" s="94"/>
    </row>
    <row r="1460" spans="1:2" ht="14.25" x14ac:dyDescent="0.2">
      <c r="A1460" s="112"/>
      <c r="B1460" s="94"/>
    </row>
    <row r="1461" spans="1:2" ht="14.25" x14ac:dyDescent="0.2">
      <c r="A1461" s="112"/>
      <c r="B1461" s="94"/>
    </row>
    <row r="1462" spans="1:2" ht="14.25" x14ac:dyDescent="0.2">
      <c r="A1462" s="112"/>
      <c r="B1462" s="94"/>
    </row>
    <row r="1463" spans="1:2" ht="14.25" x14ac:dyDescent="0.2">
      <c r="A1463" s="112"/>
      <c r="B1463" s="94"/>
    </row>
    <row r="1464" spans="1:2" ht="14.25" x14ac:dyDescent="0.2">
      <c r="A1464" s="112"/>
      <c r="B1464" s="94"/>
    </row>
    <row r="1465" spans="1:2" ht="14.25" x14ac:dyDescent="0.2">
      <c r="A1465" s="112"/>
      <c r="B1465" s="94"/>
    </row>
    <row r="1466" spans="1:2" ht="14.25" x14ac:dyDescent="0.2">
      <c r="A1466" s="112"/>
      <c r="B1466" s="94"/>
    </row>
    <row r="1467" spans="1:2" ht="14.25" x14ac:dyDescent="0.2">
      <c r="A1467" s="112"/>
      <c r="B1467" s="94"/>
    </row>
    <row r="1468" spans="1:2" ht="14.25" x14ac:dyDescent="0.2">
      <c r="A1468" s="112"/>
      <c r="B1468" s="94"/>
    </row>
    <row r="1469" spans="1:2" ht="14.25" x14ac:dyDescent="0.2">
      <c r="A1469" s="112"/>
      <c r="B1469" s="94"/>
    </row>
    <row r="1470" spans="1:2" ht="14.25" x14ac:dyDescent="0.2">
      <c r="A1470" s="112"/>
      <c r="B1470" s="94"/>
    </row>
    <row r="1471" spans="1:2" ht="14.25" x14ac:dyDescent="0.2">
      <c r="A1471" s="112"/>
      <c r="B1471" s="94"/>
    </row>
    <row r="1472" spans="1:2" ht="14.25" x14ac:dyDescent="0.2">
      <c r="A1472" s="112"/>
      <c r="B1472" s="94"/>
    </row>
    <row r="1473" spans="1:2" ht="14.25" x14ac:dyDescent="0.2">
      <c r="A1473" s="112"/>
      <c r="B1473" s="94"/>
    </row>
    <row r="1474" spans="1:2" ht="14.25" x14ac:dyDescent="0.2">
      <c r="A1474" s="112"/>
      <c r="B1474" s="94"/>
    </row>
    <row r="1475" spans="1:2" ht="14.25" x14ac:dyDescent="0.2">
      <c r="A1475" s="112"/>
      <c r="B1475" s="94"/>
    </row>
    <row r="1476" spans="1:2" ht="14.25" x14ac:dyDescent="0.2">
      <c r="A1476" s="112"/>
      <c r="B1476" s="94"/>
    </row>
    <row r="1477" spans="1:2" ht="14.25" x14ac:dyDescent="0.2">
      <c r="A1477" s="112"/>
      <c r="B1477" s="94"/>
    </row>
    <row r="1478" spans="1:2" ht="14.25" x14ac:dyDescent="0.2">
      <c r="A1478" s="112"/>
      <c r="B1478" s="94"/>
    </row>
    <row r="1479" spans="1:2" ht="14.25" x14ac:dyDescent="0.2">
      <c r="A1479" s="112"/>
      <c r="B1479" s="94"/>
    </row>
    <row r="1480" spans="1:2" ht="14.25" x14ac:dyDescent="0.2">
      <c r="A1480" s="112"/>
      <c r="B1480" s="94"/>
    </row>
    <row r="1481" spans="1:2" ht="14.25" x14ac:dyDescent="0.2">
      <c r="A1481" s="112"/>
      <c r="B1481" s="94"/>
    </row>
    <row r="1482" spans="1:2" ht="14.25" x14ac:dyDescent="0.2">
      <c r="A1482" s="112"/>
      <c r="B1482" s="94"/>
    </row>
    <row r="1483" spans="1:2" ht="14.25" x14ac:dyDescent="0.2">
      <c r="A1483" s="112"/>
      <c r="B1483" s="94"/>
    </row>
    <row r="1484" spans="1:2" ht="14.25" x14ac:dyDescent="0.2">
      <c r="A1484" s="112"/>
      <c r="B1484" s="94"/>
    </row>
    <row r="1485" spans="1:2" ht="14.25" x14ac:dyDescent="0.2">
      <c r="A1485" s="112"/>
      <c r="B1485" s="94"/>
    </row>
    <row r="1486" spans="1:2" ht="14.25" x14ac:dyDescent="0.2">
      <c r="A1486" s="112"/>
      <c r="B1486" s="94"/>
    </row>
    <row r="1487" spans="1:2" ht="14.25" x14ac:dyDescent="0.2">
      <c r="A1487" s="112"/>
      <c r="B1487" s="94"/>
    </row>
    <row r="1488" spans="1:2" ht="14.25" x14ac:dyDescent="0.2">
      <c r="A1488" s="112"/>
      <c r="B1488" s="94"/>
    </row>
    <row r="1489" spans="1:2" ht="14.25" x14ac:dyDescent="0.2">
      <c r="A1489" s="112"/>
      <c r="B1489" s="94"/>
    </row>
    <row r="1490" spans="1:2" ht="14.25" x14ac:dyDescent="0.2">
      <c r="A1490" s="112"/>
      <c r="B1490" s="94"/>
    </row>
    <row r="1491" spans="1:2" ht="14.25" x14ac:dyDescent="0.2">
      <c r="A1491" s="112"/>
      <c r="B1491" s="94"/>
    </row>
    <row r="1492" spans="1:2" ht="14.25" x14ac:dyDescent="0.2">
      <c r="A1492" s="112"/>
      <c r="B1492" s="94"/>
    </row>
    <row r="1493" spans="1:2" ht="14.25" x14ac:dyDescent="0.2">
      <c r="A1493" s="112"/>
      <c r="B1493" s="94"/>
    </row>
    <row r="1494" spans="1:2" ht="14.25" x14ac:dyDescent="0.2">
      <c r="A1494" s="112"/>
      <c r="B1494" s="94"/>
    </row>
    <row r="1495" spans="1:2" ht="14.25" x14ac:dyDescent="0.2">
      <c r="A1495" s="112"/>
      <c r="B1495" s="94"/>
    </row>
    <row r="1496" spans="1:2" ht="14.25" x14ac:dyDescent="0.2">
      <c r="A1496" s="112"/>
      <c r="B1496" s="94"/>
    </row>
    <row r="1497" spans="1:2" ht="14.25" x14ac:dyDescent="0.2">
      <c r="A1497" s="112"/>
      <c r="B1497" s="94"/>
    </row>
    <row r="1498" spans="1:2" ht="14.25" x14ac:dyDescent="0.2">
      <c r="A1498" s="112"/>
      <c r="B1498" s="94"/>
    </row>
    <row r="1499" spans="1:2" ht="14.25" x14ac:dyDescent="0.2">
      <c r="A1499" s="112"/>
      <c r="B1499" s="94"/>
    </row>
    <row r="1500" spans="1:2" ht="14.25" x14ac:dyDescent="0.2">
      <c r="A1500" s="112"/>
      <c r="B1500" s="94"/>
    </row>
    <row r="1501" spans="1:2" ht="14.25" x14ac:dyDescent="0.2">
      <c r="A1501" s="112"/>
      <c r="B1501" s="94"/>
    </row>
    <row r="1502" spans="1:2" ht="14.25" x14ac:dyDescent="0.2">
      <c r="A1502" s="112"/>
      <c r="B1502" s="94"/>
    </row>
    <row r="1503" spans="1:2" ht="14.25" x14ac:dyDescent="0.2">
      <c r="A1503" s="112"/>
      <c r="B1503" s="94"/>
    </row>
    <row r="1504" spans="1:2" ht="14.25" x14ac:dyDescent="0.2">
      <c r="A1504" s="112"/>
      <c r="B1504" s="94"/>
    </row>
    <row r="1505" spans="1:2" ht="14.25" x14ac:dyDescent="0.2">
      <c r="A1505" s="112"/>
      <c r="B1505" s="94"/>
    </row>
    <row r="1506" spans="1:2" ht="14.25" x14ac:dyDescent="0.2">
      <c r="A1506" s="112"/>
      <c r="B1506" s="94"/>
    </row>
    <row r="1507" spans="1:2" ht="14.25" x14ac:dyDescent="0.2">
      <c r="A1507" s="112"/>
      <c r="B1507" s="94"/>
    </row>
    <row r="1508" spans="1:2" ht="14.25" x14ac:dyDescent="0.2">
      <c r="A1508" s="112"/>
      <c r="B1508" s="94"/>
    </row>
    <row r="1509" spans="1:2" ht="14.25" x14ac:dyDescent="0.2">
      <c r="A1509" s="112"/>
      <c r="B1509" s="94"/>
    </row>
    <row r="1510" spans="1:2" ht="14.25" x14ac:dyDescent="0.2">
      <c r="A1510" s="112"/>
      <c r="B1510" s="94"/>
    </row>
    <row r="1511" spans="1:2" ht="14.25" x14ac:dyDescent="0.2">
      <c r="A1511" s="112"/>
      <c r="B1511" s="94"/>
    </row>
    <row r="1512" spans="1:2" ht="14.25" x14ac:dyDescent="0.2">
      <c r="A1512" s="112"/>
      <c r="B1512" s="94"/>
    </row>
    <row r="1513" spans="1:2" ht="14.25" x14ac:dyDescent="0.2">
      <c r="A1513" s="112"/>
      <c r="B1513" s="94"/>
    </row>
    <row r="1514" spans="1:2" ht="14.25" x14ac:dyDescent="0.2">
      <c r="A1514" s="112"/>
      <c r="B1514" s="94"/>
    </row>
    <row r="1515" spans="1:2" ht="14.25" x14ac:dyDescent="0.2">
      <c r="A1515" s="112"/>
      <c r="B1515" s="94"/>
    </row>
    <row r="1516" spans="1:2" ht="14.25" x14ac:dyDescent="0.2">
      <c r="A1516" s="112"/>
      <c r="B1516" s="94"/>
    </row>
    <row r="1517" spans="1:2" ht="14.25" x14ac:dyDescent="0.2">
      <c r="A1517" s="112"/>
      <c r="B1517" s="94"/>
    </row>
    <row r="1518" spans="1:2" ht="14.25" x14ac:dyDescent="0.2">
      <c r="A1518" s="112"/>
      <c r="B1518" s="94"/>
    </row>
    <row r="1519" spans="1:2" ht="14.25" x14ac:dyDescent="0.2">
      <c r="A1519" s="112"/>
      <c r="B1519" s="94"/>
    </row>
    <row r="1520" spans="1:2" ht="14.25" x14ac:dyDescent="0.2">
      <c r="A1520" s="112"/>
      <c r="B1520" s="94"/>
    </row>
    <row r="1521" spans="1:2" ht="14.25" x14ac:dyDescent="0.2">
      <c r="A1521" s="112"/>
      <c r="B1521" s="94"/>
    </row>
    <row r="1522" spans="1:2" ht="14.25" x14ac:dyDescent="0.2">
      <c r="A1522" s="112"/>
      <c r="B1522" s="94"/>
    </row>
    <row r="1523" spans="1:2" ht="14.25" x14ac:dyDescent="0.2">
      <c r="A1523" s="112"/>
      <c r="B1523" s="94"/>
    </row>
    <row r="1524" spans="1:2" ht="14.25" x14ac:dyDescent="0.2">
      <c r="A1524" s="112"/>
      <c r="B1524" s="94"/>
    </row>
    <row r="1525" spans="1:2" ht="14.25" x14ac:dyDescent="0.2">
      <c r="A1525" s="112"/>
      <c r="B1525" s="94"/>
    </row>
    <row r="1526" spans="1:2" ht="14.25" x14ac:dyDescent="0.2">
      <c r="A1526" s="112"/>
      <c r="B1526" s="94"/>
    </row>
    <row r="1527" spans="1:2" ht="14.25" x14ac:dyDescent="0.2">
      <c r="A1527" s="112"/>
      <c r="B1527" s="94"/>
    </row>
    <row r="1528" spans="1:2" ht="14.25" x14ac:dyDescent="0.2">
      <c r="A1528" s="112"/>
      <c r="B1528" s="94"/>
    </row>
    <row r="1529" spans="1:2" ht="14.25" x14ac:dyDescent="0.2">
      <c r="A1529" s="112"/>
      <c r="B1529" s="94"/>
    </row>
    <row r="1530" spans="1:2" ht="14.25" x14ac:dyDescent="0.2">
      <c r="A1530" s="112"/>
      <c r="B1530" s="94"/>
    </row>
    <row r="1531" spans="1:2" ht="14.25" x14ac:dyDescent="0.2">
      <c r="A1531" s="112"/>
      <c r="B1531" s="94"/>
    </row>
    <row r="1532" spans="1:2" ht="14.25" x14ac:dyDescent="0.2">
      <c r="A1532" s="112"/>
      <c r="B1532" s="94"/>
    </row>
    <row r="1533" spans="1:2" ht="14.25" x14ac:dyDescent="0.2">
      <c r="A1533" s="112"/>
      <c r="B1533" s="94"/>
    </row>
    <row r="1534" spans="1:2" ht="14.25" x14ac:dyDescent="0.2">
      <c r="A1534" s="112"/>
      <c r="B1534" s="94"/>
    </row>
    <row r="1535" spans="1:2" ht="14.25" x14ac:dyDescent="0.2">
      <c r="A1535" s="112"/>
      <c r="B1535" s="94"/>
    </row>
    <row r="1536" spans="1:2" ht="14.25" x14ac:dyDescent="0.2">
      <c r="A1536" s="112"/>
      <c r="B1536" s="94"/>
    </row>
    <row r="1537" spans="1:2" ht="14.25" x14ac:dyDescent="0.2">
      <c r="A1537" s="112"/>
      <c r="B1537" s="94"/>
    </row>
    <row r="1538" spans="1:2" ht="14.25" x14ac:dyDescent="0.2">
      <c r="A1538" s="112"/>
      <c r="B1538" s="94"/>
    </row>
    <row r="1539" spans="1:2" ht="14.25" x14ac:dyDescent="0.2">
      <c r="A1539" s="112"/>
      <c r="B1539" s="94"/>
    </row>
    <row r="1540" spans="1:2" ht="14.25" x14ac:dyDescent="0.2">
      <c r="A1540" s="112"/>
      <c r="B1540" s="94"/>
    </row>
    <row r="1541" spans="1:2" ht="14.25" x14ac:dyDescent="0.2">
      <c r="A1541" s="112"/>
      <c r="B1541" s="94"/>
    </row>
    <row r="1542" spans="1:2" ht="14.25" x14ac:dyDescent="0.2">
      <c r="A1542" s="112"/>
      <c r="B1542" s="94"/>
    </row>
    <row r="1543" spans="1:2" ht="14.25" x14ac:dyDescent="0.2">
      <c r="A1543" s="112"/>
      <c r="B1543" s="94"/>
    </row>
    <row r="1544" spans="1:2" ht="14.25" x14ac:dyDescent="0.2">
      <c r="A1544" s="112"/>
      <c r="B1544" s="94"/>
    </row>
    <row r="1545" spans="1:2" ht="14.25" x14ac:dyDescent="0.2">
      <c r="A1545" s="112"/>
      <c r="B1545" s="94"/>
    </row>
    <row r="1546" spans="1:2" ht="14.25" x14ac:dyDescent="0.2">
      <c r="A1546" s="112"/>
      <c r="B1546" s="94"/>
    </row>
    <row r="1547" spans="1:2" ht="14.25" x14ac:dyDescent="0.2">
      <c r="A1547" s="112"/>
      <c r="B1547" s="94"/>
    </row>
    <row r="1548" spans="1:2" ht="14.25" x14ac:dyDescent="0.2">
      <c r="A1548" s="112"/>
      <c r="B1548" s="94"/>
    </row>
    <row r="1549" spans="1:2" ht="14.25" x14ac:dyDescent="0.2">
      <c r="A1549" s="112"/>
      <c r="B1549" s="94"/>
    </row>
    <row r="1550" spans="1:2" ht="14.25" x14ac:dyDescent="0.2">
      <c r="A1550" s="112"/>
      <c r="B1550" s="94"/>
    </row>
    <row r="1551" spans="1:2" ht="14.25" x14ac:dyDescent="0.2">
      <c r="A1551" s="112"/>
      <c r="B1551" s="94"/>
    </row>
    <row r="1552" spans="1:2" ht="14.25" x14ac:dyDescent="0.2">
      <c r="A1552" s="112"/>
      <c r="B1552" s="94"/>
    </row>
    <row r="1553" spans="1:2" ht="14.25" x14ac:dyDescent="0.2">
      <c r="A1553" s="112"/>
      <c r="B1553" s="94"/>
    </row>
    <row r="1554" spans="1:2" ht="14.25" x14ac:dyDescent="0.2">
      <c r="A1554" s="112"/>
      <c r="B1554" s="94"/>
    </row>
    <row r="1555" spans="1:2" ht="14.25" x14ac:dyDescent="0.2">
      <c r="A1555" s="112"/>
      <c r="B1555" s="94"/>
    </row>
    <row r="1556" spans="1:2" ht="14.25" x14ac:dyDescent="0.2">
      <c r="A1556" s="112"/>
      <c r="B1556" s="94"/>
    </row>
    <row r="1557" spans="1:2" ht="14.25" x14ac:dyDescent="0.2">
      <c r="A1557" s="112"/>
      <c r="B1557" s="94"/>
    </row>
    <row r="1558" spans="1:2" ht="14.25" x14ac:dyDescent="0.2">
      <c r="A1558" s="112"/>
      <c r="B1558" s="94"/>
    </row>
    <row r="1559" spans="1:2" ht="14.25" x14ac:dyDescent="0.2">
      <c r="A1559" s="112"/>
      <c r="B1559" s="94"/>
    </row>
    <row r="1560" spans="1:2" ht="14.25" x14ac:dyDescent="0.2">
      <c r="A1560" s="112"/>
      <c r="B1560" s="94"/>
    </row>
    <row r="1561" spans="1:2" ht="14.25" x14ac:dyDescent="0.2">
      <c r="A1561" s="112"/>
      <c r="B1561" s="94"/>
    </row>
    <row r="1562" spans="1:2" ht="14.25" x14ac:dyDescent="0.2">
      <c r="A1562" s="112"/>
      <c r="B1562" s="94"/>
    </row>
    <row r="1563" spans="1:2" ht="14.25" x14ac:dyDescent="0.2">
      <c r="A1563" s="112"/>
      <c r="B1563" s="94"/>
    </row>
    <row r="1564" spans="1:2" ht="14.25" x14ac:dyDescent="0.2">
      <c r="A1564" s="112"/>
      <c r="B1564" s="94"/>
    </row>
    <row r="1565" spans="1:2" ht="14.25" x14ac:dyDescent="0.2">
      <c r="A1565" s="112"/>
      <c r="B1565" s="94"/>
    </row>
    <row r="1566" spans="1:2" ht="14.25" x14ac:dyDescent="0.2">
      <c r="A1566" s="112"/>
      <c r="B1566" s="94"/>
    </row>
    <row r="1567" spans="1:2" ht="14.25" x14ac:dyDescent="0.2">
      <c r="A1567" s="112"/>
      <c r="B1567" s="94"/>
    </row>
    <row r="1568" spans="1:2" ht="14.25" x14ac:dyDescent="0.2">
      <c r="A1568" s="112"/>
      <c r="B1568" s="94"/>
    </row>
    <row r="1569" spans="1:2" ht="14.25" x14ac:dyDescent="0.2">
      <c r="A1569" s="112"/>
      <c r="B1569" s="94"/>
    </row>
    <row r="1570" spans="1:2" ht="14.25" x14ac:dyDescent="0.2">
      <c r="A1570" s="112"/>
      <c r="B1570" s="94"/>
    </row>
    <row r="1571" spans="1:2" ht="14.25" x14ac:dyDescent="0.2">
      <c r="A1571" s="112"/>
      <c r="B1571" s="94"/>
    </row>
    <row r="1572" spans="1:2" ht="14.25" x14ac:dyDescent="0.2">
      <c r="A1572" s="112"/>
      <c r="B1572" s="94"/>
    </row>
    <row r="1573" spans="1:2" ht="14.25" x14ac:dyDescent="0.2">
      <c r="A1573" s="112"/>
      <c r="B1573" s="94"/>
    </row>
    <row r="1574" spans="1:2" ht="14.25" x14ac:dyDescent="0.2">
      <c r="A1574" s="112"/>
      <c r="B1574" s="94"/>
    </row>
    <row r="1575" spans="1:2" ht="14.25" x14ac:dyDescent="0.2">
      <c r="A1575" s="112"/>
      <c r="B1575" s="94"/>
    </row>
    <row r="1576" spans="1:2" ht="14.25" x14ac:dyDescent="0.2">
      <c r="A1576" s="112"/>
      <c r="B1576" s="94"/>
    </row>
    <row r="1577" spans="1:2" ht="14.25" x14ac:dyDescent="0.2">
      <c r="A1577" s="112"/>
      <c r="B1577" s="94"/>
    </row>
    <row r="1578" spans="1:2" ht="14.25" x14ac:dyDescent="0.2">
      <c r="A1578" s="112"/>
      <c r="B1578" s="94"/>
    </row>
    <row r="1579" spans="1:2" ht="14.25" x14ac:dyDescent="0.2">
      <c r="A1579" s="112"/>
      <c r="B1579" s="94"/>
    </row>
    <row r="1580" spans="1:2" ht="14.25" x14ac:dyDescent="0.2">
      <c r="A1580" s="112"/>
      <c r="B1580" s="94"/>
    </row>
    <row r="1581" spans="1:2" ht="14.25" x14ac:dyDescent="0.2">
      <c r="A1581" s="112"/>
      <c r="B1581" s="94"/>
    </row>
    <row r="1582" spans="1:2" ht="14.25" x14ac:dyDescent="0.2">
      <c r="A1582" s="112"/>
      <c r="B1582" s="94"/>
    </row>
    <row r="1583" spans="1:2" ht="14.25" x14ac:dyDescent="0.2">
      <c r="A1583" s="112"/>
      <c r="B1583" s="94"/>
    </row>
    <row r="1584" spans="1:2" ht="14.25" x14ac:dyDescent="0.2">
      <c r="A1584" s="112"/>
      <c r="B1584" s="94"/>
    </row>
    <row r="1585" spans="1:2" ht="14.25" x14ac:dyDescent="0.2">
      <c r="A1585" s="112"/>
      <c r="B1585" s="94"/>
    </row>
    <row r="1586" spans="1:2" ht="14.25" x14ac:dyDescent="0.2">
      <c r="A1586" s="112"/>
      <c r="B1586" s="94"/>
    </row>
    <row r="1587" spans="1:2" ht="14.25" x14ac:dyDescent="0.2">
      <c r="A1587" s="112"/>
      <c r="B1587" s="94"/>
    </row>
    <row r="1588" spans="1:2" ht="14.25" x14ac:dyDescent="0.2">
      <c r="A1588" s="112"/>
      <c r="B1588" s="94"/>
    </row>
    <row r="1589" spans="1:2" ht="14.25" x14ac:dyDescent="0.2">
      <c r="A1589" s="112"/>
      <c r="B1589" s="94"/>
    </row>
    <row r="1590" spans="1:2" ht="14.25" x14ac:dyDescent="0.2">
      <c r="A1590" s="112"/>
      <c r="B1590" s="94"/>
    </row>
    <row r="1591" spans="1:2" ht="14.25" x14ac:dyDescent="0.2">
      <c r="A1591" s="112"/>
      <c r="B1591" s="94"/>
    </row>
    <row r="1592" spans="1:2" ht="14.25" x14ac:dyDescent="0.2">
      <c r="A1592" s="112"/>
      <c r="B1592" s="94"/>
    </row>
    <row r="1593" spans="1:2" ht="14.25" x14ac:dyDescent="0.2">
      <c r="A1593" s="112"/>
      <c r="B1593" s="94"/>
    </row>
    <row r="1594" spans="1:2" ht="14.25" x14ac:dyDescent="0.2">
      <c r="A1594" s="112"/>
      <c r="B1594" s="94"/>
    </row>
    <row r="1595" spans="1:2" ht="14.25" x14ac:dyDescent="0.2">
      <c r="A1595" s="112"/>
      <c r="B1595" s="94"/>
    </row>
    <row r="1596" spans="1:2" ht="14.25" x14ac:dyDescent="0.2">
      <c r="A1596" s="112"/>
      <c r="B1596" s="94"/>
    </row>
    <row r="1597" spans="1:2" ht="14.25" x14ac:dyDescent="0.2">
      <c r="A1597" s="112"/>
      <c r="B1597" s="94"/>
    </row>
    <row r="1598" spans="1:2" ht="14.25" x14ac:dyDescent="0.2">
      <c r="A1598" s="112"/>
      <c r="B1598" s="94"/>
    </row>
    <row r="1599" spans="1:2" ht="14.25" x14ac:dyDescent="0.2">
      <c r="A1599" s="112"/>
      <c r="B1599" s="94"/>
    </row>
    <row r="1600" spans="1:2" ht="14.25" x14ac:dyDescent="0.2">
      <c r="A1600" s="112"/>
      <c r="B1600" s="94"/>
    </row>
    <row r="1601" spans="1:2" ht="14.25" x14ac:dyDescent="0.2">
      <c r="A1601" s="112"/>
      <c r="B1601" s="94"/>
    </row>
    <row r="1602" spans="1:2" ht="14.25" x14ac:dyDescent="0.2">
      <c r="A1602" s="112"/>
      <c r="B1602" s="94"/>
    </row>
    <row r="1603" spans="1:2" ht="14.25" x14ac:dyDescent="0.2">
      <c r="A1603" s="112"/>
      <c r="B1603" s="94"/>
    </row>
    <row r="1604" spans="1:2" ht="14.25" x14ac:dyDescent="0.2">
      <c r="A1604" s="112"/>
      <c r="B1604" s="94"/>
    </row>
    <row r="1605" spans="1:2" ht="14.25" x14ac:dyDescent="0.2">
      <c r="A1605" s="112"/>
      <c r="B1605" s="94"/>
    </row>
    <row r="1606" spans="1:2" ht="14.25" x14ac:dyDescent="0.2">
      <c r="A1606" s="112"/>
      <c r="B1606" s="94"/>
    </row>
    <row r="1607" spans="1:2" ht="14.25" x14ac:dyDescent="0.2">
      <c r="A1607" s="112"/>
      <c r="B1607" s="94"/>
    </row>
    <row r="1608" spans="1:2" ht="14.25" x14ac:dyDescent="0.2">
      <c r="A1608" s="112"/>
      <c r="B1608" s="94"/>
    </row>
    <row r="1609" spans="1:2" ht="14.25" x14ac:dyDescent="0.2">
      <c r="A1609" s="112"/>
      <c r="B1609" s="94"/>
    </row>
    <row r="1610" spans="1:2" ht="14.25" x14ac:dyDescent="0.2">
      <c r="A1610" s="112"/>
      <c r="B1610" s="94"/>
    </row>
    <row r="1611" spans="1:2" ht="14.25" x14ac:dyDescent="0.2">
      <c r="A1611" s="112"/>
      <c r="B1611" s="94"/>
    </row>
    <row r="1612" spans="1:2" ht="14.25" x14ac:dyDescent="0.2">
      <c r="A1612" s="112"/>
      <c r="B1612" s="94"/>
    </row>
    <row r="1613" spans="1:2" ht="14.25" x14ac:dyDescent="0.2">
      <c r="A1613" s="112"/>
      <c r="B1613" s="94"/>
    </row>
    <row r="1614" spans="1:2" ht="14.25" x14ac:dyDescent="0.2">
      <c r="A1614" s="112"/>
      <c r="B1614" s="94"/>
    </row>
    <row r="1615" spans="1:2" ht="14.25" x14ac:dyDescent="0.2">
      <c r="A1615" s="112"/>
      <c r="B1615" s="94"/>
    </row>
    <row r="1616" spans="1:2" ht="14.25" x14ac:dyDescent="0.2">
      <c r="A1616" s="112"/>
      <c r="B1616" s="94"/>
    </row>
    <row r="1617" spans="1:2" ht="14.25" x14ac:dyDescent="0.2">
      <c r="A1617" s="112"/>
      <c r="B1617" s="94"/>
    </row>
    <row r="1618" spans="1:2" ht="14.25" x14ac:dyDescent="0.2">
      <c r="A1618" s="112"/>
      <c r="B1618" s="94"/>
    </row>
    <row r="1619" spans="1:2" ht="14.25" x14ac:dyDescent="0.2">
      <c r="A1619" s="112"/>
      <c r="B1619" s="94"/>
    </row>
    <row r="1620" spans="1:2" ht="14.25" x14ac:dyDescent="0.2">
      <c r="A1620" s="112"/>
      <c r="B1620" s="94"/>
    </row>
    <row r="1621" spans="1:2" ht="14.25" x14ac:dyDescent="0.2">
      <c r="A1621" s="112"/>
      <c r="B1621" s="94"/>
    </row>
    <row r="1622" spans="1:2" ht="14.25" x14ac:dyDescent="0.2">
      <c r="A1622" s="112"/>
      <c r="B1622" s="94"/>
    </row>
    <row r="1623" spans="1:2" ht="14.25" x14ac:dyDescent="0.2">
      <c r="A1623" s="112"/>
      <c r="B1623" s="94"/>
    </row>
    <row r="1624" spans="1:2" ht="14.25" x14ac:dyDescent="0.2">
      <c r="A1624" s="112"/>
      <c r="B1624" s="94"/>
    </row>
    <row r="1625" spans="1:2" ht="14.25" x14ac:dyDescent="0.2">
      <c r="A1625" s="112"/>
      <c r="B1625" s="94"/>
    </row>
    <row r="1626" spans="1:2" ht="14.25" x14ac:dyDescent="0.2">
      <c r="A1626" s="112"/>
      <c r="B1626" s="94"/>
    </row>
    <row r="1627" spans="1:2" ht="14.25" x14ac:dyDescent="0.2">
      <c r="A1627" s="112"/>
      <c r="B1627" s="94"/>
    </row>
    <row r="1628" spans="1:2" ht="14.25" x14ac:dyDescent="0.2">
      <c r="A1628" s="112"/>
      <c r="B1628" s="94"/>
    </row>
    <row r="1629" spans="1:2" ht="14.25" x14ac:dyDescent="0.2">
      <c r="A1629" s="112"/>
      <c r="B1629" s="94"/>
    </row>
    <row r="1630" spans="1:2" ht="14.25" x14ac:dyDescent="0.2">
      <c r="A1630" s="112"/>
      <c r="B1630" s="94"/>
    </row>
    <row r="1631" spans="1:2" ht="14.25" x14ac:dyDescent="0.2">
      <c r="A1631" s="112"/>
      <c r="B1631" s="94"/>
    </row>
    <row r="1632" spans="1:2" ht="14.25" x14ac:dyDescent="0.2">
      <c r="A1632" s="112"/>
      <c r="B1632" s="94"/>
    </row>
    <row r="1633" spans="1:2" ht="14.25" x14ac:dyDescent="0.2">
      <c r="A1633" s="112"/>
      <c r="B1633" s="94"/>
    </row>
    <row r="1634" spans="1:2" ht="14.25" x14ac:dyDescent="0.2">
      <c r="A1634" s="112"/>
      <c r="B1634" s="94"/>
    </row>
    <row r="1635" spans="1:2" ht="14.25" x14ac:dyDescent="0.2">
      <c r="A1635" s="112"/>
      <c r="B1635" s="94"/>
    </row>
    <row r="1636" spans="1:2" ht="14.25" x14ac:dyDescent="0.2">
      <c r="A1636" s="112"/>
      <c r="B1636" s="94"/>
    </row>
    <row r="1637" spans="1:2" ht="14.25" x14ac:dyDescent="0.2">
      <c r="A1637" s="112"/>
      <c r="B1637" s="94"/>
    </row>
    <row r="1638" spans="1:2" ht="14.25" x14ac:dyDescent="0.2">
      <c r="A1638" s="112"/>
      <c r="B1638" s="94"/>
    </row>
    <row r="1639" spans="1:2" ht="14.25" x14ac:dyDescent="0.2">
      <c r="A1639" s="112"/>
      <c r="B1639" s="94"/>
    </row>
    <row r="1640" spans="1:2" ht="14.25" x14ac:dyDescent="0.2">
      <c r="A1640" s="112"/>
      <c r="B1640" s="94"/>
    </row>
    <row r="1641" spans="1:2" ht="14.25" x14ac:dyDescent="0.2">
      <c r="A1641" s="112"/>
      <c r="B1641" s="94"/>
    </row>
    <row r="1642" spans="1:2" ht="14.25" x14ac:dyDescent="0.2">
      <c r="A1642" s="112"/>
      <c r="B1642" s="94"/>
    </row>
    <row r="1643" spans="1:2" ht="14.25" x14ac:dyDescent="0.2">
      <c r="A1643" s="112"/>
      <c r="B1643" s="94"/>
    </row>
    <row r="1644" spans="1:2" ht="14.25" x14ac:dyDescent="0.2">
      <c r="A1644" s="112"/>
      <c r="B1644" s="94"/>
    </row>
    <row r="1645" spans="1:2" ht="14.25" x14ac:dyDescent="0.2">
      <c r="A1645" s="112"/>
      <c r="B1645" s="94"/>
    </row>
    <row r="1646" spans="1:2" ht="14.25" x14ac:dyDescent="0.2">
      <c r="A1646" s="112"/>
      <c r="B1646" s="94"/>
    </row>
    <row r="1647" spans="1:2" ht="14.25" x14ac:dyDescent="0.2">
      <c r="A1647" s="112"/>
      <c r="B1647" s="94"/>
    </row>
    <row r="1648" spans="1:2" ht="14.25" x14ac:dyDescent="0.2">
      <c r="A1648" s="112"/>
      <c r="B1648" s="94"/>
    </row>
    <row r="1649" spans="1:2" ht="14.25" x14ac:dyDescent="0.2">
      <c r="A1649" s="112"/>
      <c r="B1649" s="94"/>
    </row>
    <row r="1650" spans="1:2" ht="14.25" x14ac:dyDescent="0.2">
      <c r="A1650" s="112"/>
      <c r="B1650" s="94"/>
    </row>
    <row r="1651" spans="1:2" ht="14.25" x14ac:dyDescent="0.2">
      <c r="A1651" s="112"/>
      <c r="B1651" s="94"/>
    </row>
    <row r="1652" spans="1:2" ht="14.25" x14ac:dyDescent="0.2">
      <c r="A1652" s="112"/>
      <c r="B1652" s="94"/>
    </row>
    <row r="1653" spans="1:2" ht="14.25" x14ac:dyDescent="0.2">
      <c r="A1653" s="112"/>
      <c r="B1653" s="94"/>
    </row>
    <row r="1654" spans="1:2" ht="14.25" x14ac:dyDescent="0.2">
      <c r="A1654" s="112"/>
      <c r="B1654" s="94"/>
    </row>
    <row r="1655" spans="1:2" ht="14.25" x14ac:dyDescent="0.2">
      <c r="A1655" s="112"/>
      <c r="B1655" s="94"/>
    </row>
    <row r="1656" spans="1:2" ht="14.25" x14ac:dyDescent="0.2">
      <c r="A1656" s="112"/>
      <c r="B1656" s="94"/>
    </row>
    <row r="1657" spans="1:2" ht="14.25" x14ac:dyDescent="0.2">
      <c r="A1657" s="112"/>
      <c r="B1657" s="94"/>
    </row>
    <row r="1658" spans="1:2" ht="14.25" x14ac:dyDescent="0.2">
      <c r="A1658" s="112"/>
      <c r="B1658" s="94"/>
    </row>
    <row r="1659" spans="1:2" ht="14.25" x14ac:dyDescent="0.2">
      <c r="A1659" s="112"/>
      <c r="B1659" s="94"/>
    </row>
    <row r="1660" spans="1:2" ht="14.25" x14ac:dyDescent="0.2">
      <c r="A1660" s="112"/>
      <c r="B1660" s="94"/>
    </row>
    <row r="1661" spans="1:2" ht="14.25" x14ac:dyDescent="0.2">
      <c r="A1661" s="112"/>
      <c r="B1661" s="94"/>
    </row>
    <row r="1662" spans="1:2" ht="14.25" x14ac:dyDescent="0.2">
      <c r="A1662" s="112"/>
      <c r="B1662" s="94"/>
    </row>
    <row r="1663" spans="1:2" ht="14.25" x14ac:dyDescent="0.2">
      <c r="A1663" s="112"/>
      <c r="B1663" s="94"/>
    </row>
    <row r="1664" spans="1:2" ht="14.25" x14ac:dyDescent="0.2">
      <c r="A1664" s="112"/>
      <c r="B1664" s="94"/>
    </row>
    <row r="1665" spans="1:2" ht="14.25" x14ac:dyDescent="0.2">
      <c r="A1665" s="112"/>
      <c r="B1665" s="94"/>
    </row>
    <row r="1666" spans="1:2" ht="14.25" x14ac:dyDescent="0.2">
      <c r="A1666" s="112"/>
      <c r="B1666" s="94"/>
    </row>
    <row r="1667" spans="1:2" ht="14.25" x14ac:dyDescent="0.2">
      <c r="A1667" s="112"/>
      <c r="B1667" s="94"/>
    </row>
  </sheetData>
  <sheetProtection password="C82C" sheet="1" formatCells="0" formatColumns="0" formatRows="0" insertColumns="0" insertRows="0" insertHyperlinks="0" deleteColumns="0" deleteRows="0" sort="0" autoFilter="0" pivotTables="0"/>
  <mergeCells count="1">
    <mergeCell ref="A2:B2"/>
  </mergeCells>
  <phoneticPr fontId="0" type="noConversion"/>
  <printOptions horizontalCentered="1"/>
  <pageMargins left="0.91" right="0.88" top="1.74" bottom="0.63" header="0.78" footer="0.16"/>
  <pageSetup scale="71" orientation="portrait" r:id="rId1"/>
  <headerFooter alignWithMargins="0">
    <oddHeader>&amp;C&amp;11Attachment 3
Baseline Cost Estimate
Project Sponsor Name
Project Name</oddHeader>
    <oddFooter xml:space="preserve">&amp;R
</oddFooter>
  </headerFooter>
  <ignoredErrors>
    <ignoredError sqref="C3:G10 A11:E13 A3:A13" unlockedFormula="1"/>
  </ignoredError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indexed="15"/>
    <pageSetUpPr fitToPage="1"/>
  </sheetPr>
  <dimension ref="A1:HB28"/>
  <sheetViews>
    <sheetView topLeftCell="A13" zoomScale="75" zoomScaleNormal="75" workbookViewId="0">
      <selection activeCell="H19" sqref="H19"/>
    </sheetView>
  </sheetViews>
  <sheetFormatPr defaultColWidth="9.140625" defaultRowHeight="12.75" x14ac:dyDescent="0.2"/>
  <cols>
    <col min="1" max="1" width="58.28515625" style="29" customWidth="1"/>
    <col min="2" max="2" width="14.42578125" style="29" customWidth="1"/>
    <col min="3" max="3" width="1.28515625" style="29" customWidth="1"/>
    <col min="4" max="9" width="13.7109375" style="29" customWidth="1"/>
    <col min="10" max="11" width="11.85546875" style="30" customWidth="1"/>
    <col min="12" max="15" width="11.28515625" style="30" customWidth="1"/>
    <col min="16" max="210" width="9.140625" style="30"/>
    <col min="211" max="16384" width="9.140625" style="29"/>
  </cols>
  <sheetData>
    <row r="1" spans="1:210" ht="30" customHeight="1" x14ac:dyDescent="0.2">
      <c r="A1" s="586" t="s">
        <v>210</v>
      </c>
      <c r="B1" s="832"/>
      <c r="C1" s="833"/>
      <c r="D1" s="833"/>
      <c r="E1" s="833"/>
      <c r="F1" s="833"/>
      <c r="G1" s="833"/>
      <c r="H1" s="833"/>
      <c r="I1" s="833"/>
    </row>
    <row r="2" spans="1:210" s="81" customFormat="1" ht="66" customHeight="1" x14ac:dyDescent="0.2">
      <c r="A2" s="834"/>
      <c r="B2" s="706" t="s">
        <v>211</v>
      </c>
      <c r="C2" s="835"/>
      <c r="D2" s="809" t="s">
        <v>255</v>
      </c>
      <c r="E2" s="836" t="str">
        <f>' Fund Source by Cat'!H7</f>
        <v>Federal 5309 Small Starts</v>
      </c>
      <c r="F2" s="836" t="s">
        <v>309</v>
      </c>
      <c r="G2" s="836" t="s">
        <v>310</v>
      </c>
      <c r="H2" s="809" t="s">
        <v>311</v>
      </c>
      <c r="I2" s="809" t="s">
        <v>225</v>
      </c>
      <c r="J2" s="80"/>
      <c r="L2" s="109"/>
      <c r="M2" s="109"/>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row>
    <row r="3" spans="1:210" s="39" customFormat="1" ht="21.95" customHeight="1" x14ac:dyDescent="0.2">
      <c r="A3" s="837" t="str">
        <f>Inflation!A8</f>
        <v>10 GUIDEWAY &amp; TRACK ELEMENTS (route miles)</v>
      </c>
      <c r="B3" s="838">
        <f>'BUILD Main'!J7</f>
        <v>27890395.72831187</v>
      </c>
      <c r="C3" s="839"/>
      <c r="D3" s="840">
        <f>SUM(E3:I3)</f>
        <v>27199579.72831187</v>
      </c>
      <c r="E3" s="286">
        <f>' Fund Source by Cat'!H9</f>
        <v>6441817.7052155845</v>
      </c>
      <c r="F3" s="286">
        <f>' Fund Source by Cat'!I9</f>
        <v>0</v>
      </c>
      <c r="G3" s="286">
        <f>' Fund Source by Cat'!J9</f>
        <v>0</v>
      </c>
      <c r="H3" s="286">
        <f>' Fund Source by Cat'!K9</f>
        <v>0</v>
      </c>
      <c r="I3" s="287">
        <f>SUM(' Fund Source by Cat'!M9:V9)</f>
        <v>20757762.023096286</v>
      </c>
      <c r="J3" s="61"/>
      <c r="L3" s="203"/>
      <c r="M3" s="203"/>
      <c r="N3" s="203"/>
      <c r="Q3" s="61"/>
      <c r="R3" s="61"/>
      <c r="S3" s="61"/>
      <c r="T3" s="61"/>
      <c r="U3" s="61"/>
      <c r="V3" s="61"/>
      <c r="W3" s="61"/>
      <c r="X3" s="61"/>
      <c r="Y3" s="61"/>
      <c r="Z3" s="61"/>
      <c r="AA3" s="61"/>
      <c r="AB3" s="61"/>
      <c r="AC3" s="61"/>
      <c r="AD3" s="61"/>
      <c r="AE3" s="61"/>
      <c r="AF3" s="61"/>
      <c r="AG3" s="61"/>
      <c r="AH3" s="61"/>
      <c r="AI3" s="61"/>
      <c r="AJ3" s="61"/>
      <c r="AK3" s="61"/>
      <c r="AL3" s="61"/>
      <c r="AM3" s="61"/>
      <c r="AN3" s="61"/>
      <c r="AO3" s="61"/>
      <c r="AP3" s="61"/>
      <c r="AQ3" s="61"/>
      <c r="AR3" s="61"/>
      <c r="AS3" s="61"/>
      <c r="AT3" s="61"/>
      <c r="AU3" s="61"/>
      <c r="AV3" s="61"/>
      <c r="AW3" s="61"/>
      <c r="AX3" s="61"/>
      <c r="AY3" s="61"/>
      <c r="AZ3" s="61"/>
      <c r="BA3" s="61"/>
      <c r="BB3" s="61"/>
      <c r="BC3" s="61"/>
      <c r="BD3" s="61"/>
      <c r="BE3" s="61"/>
      <c r="BF3" s="61"/>
      <c r="BG3" s="61"/>
      <c r="BH3" s="61"/>
      <c r="BI3" s="61"/>
      <c r="BJ3" s="61"/>
      <c r="BK3" s="61"/>
      <c r="BL3" s="61"/>
      <c r="BM3" s="61"/>
      <c r="BN3" s="61"/>
      <c r="BO3" s="61"/>
      <c r="BP3" s="61"/>
      <c r="BQ3" s="61"/>
      <c r="BR3" s="61"/>
      <c r="BS3" s="61"/>
      <c r="BT3" s="61"/>
      <c r="BU3" s="61"/>
      <c r="BV3" s="61"/>
      <c r="BW3" s="61"/>
      <c r="BX3" s="61"/>
      <c r="BY3" s="61"/>
      <c r="BZ3" s="61"/>
      <c r="CA3" s="61"/>
      <c r="CB3" s="61"/>
      <c r="CC3" s="61"/>
      <c r="CD3" s="61"/>
      <c r="CE3" s="61"/>
      <c r="CF3" s="61"/>
      <c r="CG3" s="61"/>
      <c r="CH3" s="61"/>
      <c r="CI3" s="61"/>
      <c r="CJ3" s="61"/>
      <c r="CK3" s="61"/>
      <c r="CL3" s="61"/>
      <c r="CM3" s="61"/>
      <c r="CN3" s="61"/>
      <c r="CO3" s="61"/>
      <c r="CP3" s="61"/>
      <c r="CQ3" s="61"/>
      <c r="CR3" s="61"/>
      <c r="CS3" s="61"/>
      <c r="CT3" s="61"/>
      <c r="CU3" s="61"/>
      <c r="CV3" s="61"/>
      <c r="CW3" s="61"/>
      <c r="CX3" s="61"/>
      <c r="CY3" s="61"/>
      <c r="CZ3" s="61"/>
      <c r="DA3" s="61"/>
      <c r="DB3" s="61"/>
      <c r="DC3" s="61"/>
      <c r="DD3" s="61"/>
      <c r="DE3" s="61"/>
      <c r="DF3" s="61"/>
      <c r="DG3" s="61"/>
      <c r="DH3" s="61"/>
      <c r="DI3" s="61"/>
      <c r="DJ3" s="61"/>
      <c r="DK3" s="61"/>
      <c r="DL3" s="61"/>
      <c r="DM3" s="61"/>
      <c r="DN3" s="61"/>
      <c r="DO3" s="61"/>
      <c r="DP3" s="61"/>
      <c r="DQ3" s="61"/>
      <c r="DR3" s="61"/>
      <c r="DS3" s="61"/>
      <c r="DT3" s="61"/>
      <c r="DU3" s="61"/>
      <c r="DV3" s="61"/>
      <c r="DW3" s="61"/>
      <c r="DX3" s="61"/>
      <c r="DY3" s="61"/>
      <c r="DZ3" s="61"/>
      <c r="EA3" s="61"/>
      <c r="EB3" s="61"/>
      <c r="EC3" s="61"/>
      <c r="ED3" s="61"/>
      <c r="EE3" s="61"/>
      <c r="EF3" s="61"/>
      <c r="EG3" s="61"/>
      <c r="EH3" s="61"/>
      <c r="EI3" s="61"/>
      <c r="EJ3" s="61"/>
      <c r="EK3" s="61"/>
      <c r="EL3" s="61"/>
      <c r="EM3" s="61"/>
      <c r="EN3" s="61"/>
      <c r="EO3" s="61"/>
      <c r="EP3" s="61"/>
      <c r="EQ3" s="61"/>
      <c r="ER3" s="61"/>
      <c r="ES3" s="61"/>
      <c r="ET3" s="61"/>
      <c r="EU3" s="61"/>
      <c r="EV3" s="61"/>
      <c r="EW3" s="61"/>
      <c r="EX3" s="61"/>
      <c r="EY3" s="61"/>
      <c r="EZ3" s="61"/>
      <c r="FA3" s="61"/>
      <c r="FB3" s="61"/>
      <c r="FC3" s="61"/>
      <c r="FD3" s="61"/>
      <c r="FE3" s="61"/>
      <c r="FF3" s="61"/>
      <c r="FG3" s="61"/>
      <c r="FH3" s="61"/>
      <c r="FI3" s="61"/>
      <c r="FJ3" s="61"/>
      <c r="FK3" s="61"/>
      <c r="FL3" s="61"/>
      <c r="FM3" s="61"/>
      <c r="FN3" s="61"/>
      <c r="FO3" s="61"/>
      <c r="FP3" s="61"/>
      <c r="FQ3" s="61"/>
      <c r="FR3" s="61"/>
      <c r="FS3" s="61"/>
      <c r="FT3" s="61"/>
      <c r="FU3" s="61"/>
      <c r="FV3" s="61"/>
      <c r="FW3" s="61"/>
      <c r="FX3" s="61"/>
      <c r="FY3" s="61"/>
      <c r="FZ3" s="61"/>
      <c r="GA3" s="61"/>
      <c r="GB3" s="61"/>
      <c r="GC3" s="61"/>
      <c r="GD3" s="61"/>
      <c r="GE3" s="61"/>
      <c r="GF3" s="61"/>
      <c r="GG3" s="61"/>
      <c r="GH3" s="61"/>
      <c r="GI3" s="61"/>
      <c r="GJ3" s="61"/>
      <c r="GK3" s="61"/>
      <c r="GL3" s="61"/>
      <c r="GM3" s="61"/>
      <c r="GN3" s="61"/>
      <c r="GO3" s="61"/>
      <c r="GP3" s="61"/>
      <c r="GQ3" s="61"/>
      <c r="GR3" s="61"/>
      <c r="GS3" s="61"/>
      <c r="GT3" s="61"/>
      <c r="GU3" s="61"/>
      <c r="GV3" s="61"/>
      <c r="GW3" s="61"/>
      <c r="GX3" s="61"/>
      <c r="GY3" s="61"/>
      <c r="GZ3" s="61"/>
      <c r="HA3" s="61"/>
      <c r="HB3" s="61"/>
    </row>
    <row r="4" spans="1:210" s="39" customFormat="1" ht="21.95" customHeight="1" x14ac:dyDescent="0.2">
      <c r="A4" s="841" t="str">
        <f>Inflation!A9</f>
        <v>20 STATIONS, STOPS, TERMINALS, INTERMODAL (number)</v>
      </c>
      <c r="B4" s="842">
        <f>'BUILD Main'!J21</f>
        <v>16537659.377806101</v>
      </c>
      <c r="C4" s="839"/>
      <c r="D4" s="840">
        <f t="shared" ref="D4:D13" si="0">SUM(E4:I4)</f>
        <v>16537659.377806101</v>
      </c>
      <c r="E4" s="286">
        <f>' Fund Source by Cat'!H10</f>
        <v>3776659.377806101</v>
      </c>
      <c r="F4" s="286">
        <f>' Fund Source by Cat'!I10</f>
        <v>0</v>
      </c>
      <c r="G4" s="286">
        <f>' Fund Source by Cat'!J10</f>
        <v>0</v>
      </c>
      <c r="H4" s="286">
        <f>' Fund Source by Cat'!K10</f>
        <v>0</v>
      </c>
      <c r="I4" s="287">
        <f>SUM(' Fund Source by Cat'!M10:V10)</f>
        <v>12761000</v>
      </c>
      <c r="J4" s="61"/>
      <c r="L4" s="203"/>
      <c r="M4" s="203"/>
      <c r="N4" s="203"/>
      <c r="Q4" s="61"/>
      <c r="R4" s="61"/>
      <c r="S4" s="61"/>
      <c r="T4" s="61"/>
      <c r="U4" s="61"/>
      <c r="V4" s="61"/>
      <c r="W4" s="61"/>
      <c r="X4" s="61"/>
      <c r="Y4" s="61"/>
      <c r="Z4" s="61"/>
      <c r="AA4" s="61"/>
      <c r="AB4" s="61"/>
      <c r="AC4" s="61"/>
      <c r="AD4" s="61"/>
      <c r="AE4" s="61"/>
      <c r="AF4" s="61"/>
      <c r="AG4" s="61"/>
      <c r="AH4" s="61"/>
      <c r="AI4" s="61"/>
      <c r="AJ4" s="61"/>
      <c r="AK4" s="61"/>
      <c r="AL4" s="61"/>
      <c r="AM4" s="61"/>
      <c r="AN4" s="61"/>
      <c r="AO4" s="61"/>
      <c r="AP4" s="61"/>
      <c r="AQ4" s="61"/>
      <c r="AR4" s="61"/>
      <c r="AS4" s="61"/>
      <c r="AT4" s="61"/>
      <c r="AU4" s="61"/>
      <c r="AV4" s="61"/>
      <c r="AW4" s="61"/>
      <c r="AX4" s="61"/>
      <c r="AY4" s="61"/>
      <c r="AZ4" s="61"/>
      <c r="BA4" s="61"/>
      <c r="BB4" s="61"/>
      <c r="BC4" s="61"/>
      <c r="BD4" s="61"/>
      <c r="BE4" s="61"/>
      <c r="BF4" s="61"/>
      <c r="BG4" s="61"/>
      <c r="BH4" s="61"/>
      <c r="BI4" s="61"/>
      <c r="BJ4" s="61"/>
      <c r="BK4" s="61"/>
      <c r="BL4" s="61"/>
      <c r="BM4" s="61"/>
      <c r="BN4" s="61"/>
      <c r="BO4" s="61"/>
      <c r="BP4" s="61"/>
      <c r="BQ4" s="61"/>
      <c r="BR4" s="61"/>
      <c r="BS4" s="61"/>
      <c r="BT4" s="61"/>
      <c r="BU4" s="61"/>
      <c r="BV4" s="61"/>
      <c r="BW4" s="61"/>
      <c r="BX4" s="61"/>
      <c r="BY4" s="61"/>
      <c r="BZ4" s="61"/>
      <c r="CA4" s="61"/>
      <c r="CB4" s="61"/>
      <c r="CC4" s="61"/>
      <c r="CD4" s="61"/>
      <c r="CE4" s="61"/>
      <c r="CF4" s="61"/>
      <c r="CG4" s="61"/>
      <c r="CH4" s="61"/>
      <c r="CI4" s="61"/>
      <c r="CJ4" s="61"/>
      <c r="CK4" s="61"/>
      <c r="CL4" s="61"/>
      <c r="CM4" s="61"/>
      <c r="CN4" s="61"/>
      <c r="CO4" s="61"/>
      <c r="CP4" s="61"/>
      <c r="CQ4" s="61"/>
      <c r="CR4" s="61"/>
      <c r="CS4" s="61"/>
      <c r="CT4" s="61"/>
      <c r="CU4" s="61"/>
      <c r="CV4" s="61"/>
      <c r="CW4" s="61"/>
      <c r="CX4" s="61"/>
      <c r="CY4" s="61"/>
      <c r="CZ4" s="61"/>
      <c r="DA4" s="61"/>
      <c r="DB4" s="61"/>
      <c r="DC4" s="61"/>
      <c r="DD4" s="61"/>
      <c r="DE4" s="61"/>
      <c r="DF4" s="61"/>
      <c r="DG4" s="61"/>
      <c r="DH4" s="61"/>
      <c r="DI4" s="61"/>
      <c r="DJ4" s="61"/>
      <c r="DK4" s="61"/>
      <c r="DL4" s="61"/>
      <c r="DM4" s="61"/>
      <c r="DN4" s="61"/>
      <c r="DO4" s="61"/>
      <c r="DP4" s="61"/>
      <c r="DQ4" s="61"/>
      <c r="DR4" s="61"/>
      <c r="DS4" s="61"/>
      <c r="DT4" s="61"/>
      <c r="DU4" s="61"/>
      <c r="DV4" s="61"/>
      <c r="DW4" s="61"/>
      <c r="DX4" s="61"/>
      <c r="DY4" s="61"/>
      <c r="DZ4" s="61"/>
      <c r="EA4" s="61"/>
      <c r="EB4" s="61"/>
      <c r="EC4" s="61"/>
      <c r="ED4" s="61"/>
      <c r="EE4" s="61"/>
      <c r="EF4" s="61"/>
      <c r="EG4" s="61"/>
      <c r="EH4" s="61"/>
      <c r="EI4" s="61"/>
      <c r="EJ4" s="61"/>
      <c r="EK4" s="61"/>
      <c r="EL4" s="61"/>
      <c r="EM4" s="61"/>
      <c r="EN4" s="61"/>
      <c r="EO4" s="61"/>
      <c r="EP4" s="61"/>
      <c r="EQ4" s="61"/>
      <c r="ER4" s="61"/>
      <c r="ES4" s="61"/>
      <c r="ET4" s="61"/>
      <c r="EU4" s="61"/>
      <c r="EV4" s="61"/>
      <c r="EW4" s="61"/>
      <c r="EX4" s="61"/>
      <c r="EY4" s="61"/>
      <c r="EZ4" s="61"/>
      <c r="FA4" s="61"/>
      <c r="FB4" s="61"/>
      <c r="FC4" s="61"/>
      <c r="FD4" s="61"/>
      <c r="FE4" s="61"/>
      <c r="FF4" s="61"/>
      <c r="FG4" s="61"/>
      <c r="FH4" s="61"/>
      <c r="FI4" s="61"/>
      <c r="FJ4" s="61"/>
      <c r="FK4" s="61"/>
      <c r="FL4" s="61"/>
      <c r="FM4" s="61"/>
      <c r="FN4" s="61"/>
      <c r="FO4" s="61"/>
      <c r="FP4" s="61"/>
      <c r="FQ4" s="61"/>
      <c r="FR4" s="61"/>
      <c r="FS4" s="61"/>
      <c r="FT4" s="61"/>
      <c r="FU4" s="61"/>
      <c r="FV4" s="61"/>
      <c r="FW4" s="61"/>
      <c r="FX4" s="61"/>
      <c r="FY4" s="61"/>
      <c r="FZ4" s="61"/>
      <c r="GA4" s="61"/>
      <c r="GB4" s="61"/>
      <c r="GC4" s="61"/>
      <c r="GD4" s="61"/>
      <c r="GE4" s="61"/>
      <c r="GF4" s="61"/>
      <c r="GG4" s="61"/>
      <c r="GH4" s="61"/>
      <c r="GI4" s="61"/>
      <c r="GJ4" s="61"/>
      <c r="GK4" s="61"/>
      <c r="GL4" s="61"/>
      <c r="GM4" s="61"/>
      <c r="GN4" s="61"/>
      <c r="GO4" s="61"/>
      <c r="GP4" s="61"/>
      <c r="GQ4" s="61"/>
      <c r="GR4" s="61"/>
      <c r="GS4" s="61"/>
      <c r="GT4" s="61"/>
      <c r="GU4" s="61"/>
      <c r="GV4" s="61"/>
      <c r="GW4" s="61"/>
      <c r="GX4" s="61"/>
      <c r="GY4" s="61"/>
      <c r="GZ4" s="61"/>
      <c r="HA4" s="61"/>
      <c r="HB4" s="61"/>
    </row>
    <row r="5" spans="1:210" s="39" customFormat="1" ht="21.95" customHeight="1" x14ac:dyDescent="0.2">
      <c r="A5" s="841" t="str">
        <f>Inflation!A10</f>
        <v>30 SUPPORT FACILITIES: YARDS, SHOPS, ADMIN. BLDGS</v>
      </c>
      <c r="B5" s="842">
        <f>'BUILD Main'!J29</f>
        <v>10534997.2213034</v>
      </c>
      <c r="C5" s="839"/>
      <c r="D5" s="840">
        <f t="shared" si="0"/>
        <v>10534997.2213034</v>
      </c>
      <c r="E5" s="286">
        <f>' Fund Source by Cat'!H11</f>
        <v>8038640.3229930792</v>
      </c>
      <c r="F5" s="286">
        <f>' Fund Source by Cat'!I11</f>
        <v>0</v>
      </c>
      <c r="G5" s="286">
        <f>' Fund Source by Cat'!J11</f>
        <v>0</v>
      </c>
      <c r="H5" s="286">
        <f>' Fund Source by Cat'!K11</f>
        <v>0</v>
      </c>
      <c r="I5" s="287">
        <f>SUM(' Fund Source by Cat'!M11:V11)</f>
        <v>2496356.8983103205</v>
      </c>
      <c r="J5" s="61"/>
      <c r="L5" s="203"/>
      <c r="M5" s="203"/>
      <c r="N5" s="203"/>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1"/>
      <c r="AX5" s="61"/>
      <c r="AY5" s="61"/>
      <c r="AZ5" s="61"/>
      <c r="BA5" s="61"/>
      <c r="BB5" s="61"/>
      <c r="BC5" s="61"/>
      <c r="BD5" s="61"/>
      <c r="BE5" s="61"/>
      <c r="BF5" s="61"/>
      <c r="BG5" s="61"/>
      <c r="BH5" s="61"/>
      <c r="BI5" s="61"/>
      <c r="BJ5" s="61"/>
      <c r="BK5" s="61"/>
      <c r="BL5" s="61"/>
      <c r="BM5" s="61"/>
      <c r="BN5" s="61"/>
      <c r="BO5" s="61"/>
      <c r="BP5" s="61"/>
      <c r="BQ5" s="61"/>
      <c r="BR5" s="61"/>
      <c r="BS5" s="61"/>
      <c r="BT5" s="61"/>
      <c r="BU5" s="61"/>
      <c r="BV5" s="61"/>
      <c r="BW5" s="61"/>
      <c r="BX5" s="61"/>
      <c r="BY5" s="61"/>
      <c r="BZ5" s="61"/>
      <c r="CA5" s="61"/>
      <c r="CB5" s="61"/>
      <c r="CC5" s="61"/>
      <c r="CD5" s="61"/>
      <c r="CE5" s="61"/>
      <c r="CF5" s="61"/>
      <c r="CG5" s="61"/>
      <c r="CH5" s="61"/>
      <c r="CI5" s="61"/>
      <c r="CJ5" s="61"/>
      <c r="CK5" s="61"/>
      <c r="CL5" s="61"/>
      <c r="CM5" s="61"/>
      <c r="CN5" s="61"/>
      <c r="CO5" s="61"/>
      <c r="CP5" s="61"/>
      <c r="CQ5" s="61"/>
      <c r="CR5" s="61"/>
      <c r="CS5" s="61"/>
      <c r="CT5" s="61"/>
      <c r="CU5" s="61"/>
      <c r="CV5" s="61"/>
      <c r="CW5" s="61"/>
      <c r="CX5" s="61"/>
      <c r="CY5" s="61"/>
      <c r="CZ5" s="61"/>
      <c r="DA5" s="61"/>
      <c r="DB5" s="61"/>
      <c r="DC5" s="61"/>
      <c r="DD5" s="61"/>
      <c r="DE5" s="61"/>
      <c r="DF5" s="61"/>
      <c r="DG5" s="61"/>
      <c r="DH5" s="61"/>
      <c r="DI5" s="61"/>
      <c r="DJ5" s="61"/>
      <c r="DK5" s="61"/>
      <c r="DL5" s="61"/>
      <c r="DM5" s="61"/>
      <c r="DN5" s="61"/>
      <c r="DO5" s="61"/>
      <c r="DP5" s="61"/>
      <c r="DQ5" s="61"/>
      <c r="DR5" s="61"/>
      <c r="DS5" s="61"/>
      <c r="DT5" s="61"/>
      <c r="DU5" s="61"/>
      <c r="DV5" s="61"/>
      <c r="DW5" s="61"/>
      <c r="DX5" s="61"/>
      <c r="DY5" s="61"/>
      <c r="DZ5" s="61"/>
      <c r="EA5" s="61"/>
      <c r="EB5" s="61"/>
      <c r="EC5" s="61"/>
      <c r="ED5" s="61"/>
      <c r="EE5" s="61"/>
      <c r="EF5" s="61"/>
      <c r="EG5" s="61"/>
      <c r="EH5" s="61"/>
      <c r="EI5" s="61"/>
      <c r="EJ5" s="61"/>
      <c r="EK5" s="61"/>
      <c r="EL5" s="61"/>
      <c r="EM5" s="61"/>
      <c r="EN5" s="61"/>
      <c r="EO5" s="61"/>
      <c r="EP5" s="61"/>
      <c r="EQ5" s="61"/>
      <c r="ER5" s="61"/>
      <c r="ES5" s="61"/>
      <c r="ET5" s="61"/>
      <c r="EU5" s="61"/>
      <c r="EV5" s="61"/>
      <c r="EW5" s="61"/>
      <c r="EX5" s="61"/>
      <c r="EY5" s="61"/>
      <c r="EZ5" s="61"/>
      <c r="FA5" s="61"/>
      <c r="FB5" s="61"/>
      <c r="FC5" s="61"/>
      <c r="FD5" s="61"/>
      <c r="FE5" s="61"/>
      <c r="FF5" s="61"/>
      <c r="FG5" s="61"/>
      <c r="FH5" s="61"/>
      <c r="FI5" s="61"/>
      <c r="FJ5" s="61"/>
      <c r="FK5" s="61"/>
      <c r="FL5" s="61"/>
      <c r="FM5" s="61"/>
      <c r="FN5" s="61"/>
      <c r="FO5" s="61"/>
      <c r="FP5" s="61"/>
      <c r="FQ5" s="61"/>
      <c r="FR5" s="61"/>
      <c r="FS5" s="61"/>
      <c r="FT5" s="61"/>
      <c r="FU5" s="61"/>
      <c r="FV5" s="61"/>
      <c r="FW5" s="61"/>
      <c r="FX5" s="61"/>
      <c r="FY5" s="61"/>
      <c r="FZ5" s="61"/>
      <c r="GA5" s="61"/>
      <c r="GB5" s="61"/>
      <c r="GC5" s="61"/>
      <c r="GD5" s="61"/>
      <c r="GE5" s="61"/>
      <c r="GF5" s="61"/>
      <c r="GG5" s="61"/>
      <c r="GH5" s="61"/>
      <c r="GI5" s="61"/>
      <c r="GJ5" s="61"/>
      <c r="GK5" s="61"/>
      <c r="GL5" s="61"/>
      <c r="GM5" s="61"/>
      <c r="GN5" s="61"/>
      <c r="GO5" s="61"/>
      <c r="GP5" s="61"/>
      <c r="GQ5" s="61"/>
      <c r="GR5" s="61"/>
      <c r="GS5" s="61"/>
      <c r="GT5" s="61"/>
      <c r="GU5" s="61"/>
      <c r="GV5" s="61"/>
      <c r="GW5" s="61"/>
      <c r="GX5" s="61"/>
      <c r="GY5" s="61"/>
      <c r="GZ5" s="61"/>
      <c r="HA5" s="61"/>
      <c r="HB5" s="61"/>
    </row>
    <row r="6" spans="1:210" s="39" customFormat="1" ht="21.95" customHeight="1" x14ac:dyDescent="0.2">
      <c r="A6" s="841" t="str">
        <f>Inflation!A11</f>
        <v>40 SITEWORK &amp; SPECIAL CONDITIONS</v>
      </c>
      <c r="B6" s="842">
        <f>'BUILD Main'!J35</f>
        <v>18582975.498134382</v>
      </c>
      <c r="C6" s="839"/>
      <c r="D6" s="840">
        <f t="shared" si="0"/>
        <v>18582975.498134382</v>
      </c>
      <c r="E6" s="286">
        <f>' Fund Source by Cat'!H12</f>
        <v>18440653.435046107</v>
      </c>
      <c r="F6" s="286">
        <f>' Fund Source by Cat'!I12</f>
        <v>0</v>
      </c>
      <c r="G6" s="286">
        <f>' Fund Source by Cat'!J12</f>
        <v>0</v>
      </c>
      <c r="H6" s="286">
        <f>' Fund Source by Cat'!K12</f>
        <v>0</v>
      </c>
      <c r="I6" s="287">
        <f>SUM(' Fund Source by Cat'!M12:V12)</f>
        <v>142322.06308827549</v>
      </c>
      <c r="J6" s="61"/>
      <c r="L6" s="203"/>
      <c r="M6" s="203"/>
      <c r="N6" s="203"/>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61"/>
      <c r="BA6" s="61"/>
      <c r="BB6" s="61"/>
      <c r="BC6" s="61"/>
      <c r="BD6" s="61"/>
      <c r="BE6" s="61"/>
      <c r="BF6" s="61"/>
      <c r="BG6" s="61"/>
      <c r="BH6" s="61"/>
      <c r="BI6" s="61"/>
      <c r="BJ6" s="61"/>
      <c r="BK6" s="61"/>
      <c r="BL6" s="61"/>
      <c r="BM6" s="61"/>
      <c r="BN6" s="61"/>
      <c r="BO6" s="61"/>
      <c r="BP6" s="61"/>
      <c r="BQ6" s="61"/>
      <c r="BR6" s="61"/>
      <c r="BS6" s="61"/>
      <c r="BT6" s="61"/>
      <c r="BU6" s="61"/>
      <c r="BV6" s="61"/>
      <c r="BW6" s="61"/>
      <c r="BX6" s="61"/>
      <c r="BY6" s="61"/>
      <c r="BZ6" s="61"/>
      <c r="CA6" s="61"/>
      <c r="CB6" s="61"/>
      <c r="CC6" s="61"/>
      <c r="CD6" s="61"/>
      <c r="CE6" s="61"/>
      <c r="CF6" s="61"/>
      <c r="CG6" s="61"/>
      <c r="CH6" s="61"/>
      <c r="CI6" s="61"/>
      <c r="CJ6" s="61"/>
      <c r="CK6" s="61"/>
      <c r="CL6" s="61"/>
      <c r="CM6" s="61"/>
      <c r="CN6" s="61"/>
      <c r="CO6" s="61"/>
      <c r="CP6" s="61"/>
      <c r="CQ6" s="61"/>
      <c r="CR6" s="61"/>
      <c r="CS6" s="61"/>
      <c r="CT6" s="61"/>
      <c r="CU6" s="61"/>
      <c r="CV6" s="61"/>
      <c r="CW6" s="61"/>
      <c r="CX6" s="61"/>
      <c r="CY6" s="61"/>
      <c r="CZ6" s="61"/>
      <c r="DA6" s="61"/>
      <c r="DB6" s="61"/>
      <c r="DC6" s="61"/>
      <c r="DD6" s="61"/>
      <c r="DE6" s="61"/>
      <c r="DF6" s="61"/>
      <c r="DG6" s="61"/>
      <c r="DH6" s="61"/>
      <c r="DI6" s="61"/>
      <c r="DJ6" s="61"/>
      <c r="DK6" s="61"/>
      <c r="DL6" s="61"/>
      <c r="DM6" s="61"/>
      <c r="DN6" s="61"/>
      <c r="DO6" s="61"/>
      <c r="DP6" s="61"/>
      <c r="DQ6" s="61"/>
      <c r="DR6" s="61"/>
      <c r="DS6" s="61"/>
      <c r="DT6" s="61"/>
      <c r="DU6" s="61"/>
      <c r="DV6" s="61"/>
      <c r="DW6" s="61"/>
      <c r="DX6" s="61"/>
      <c r="DY6" s="61"/>
      <c r="DZ6" s="61"/>
      <c r="EA6" s="61"/>
      <c r="EB6" s="61"/>
      <c r="EC6" s="61"/>
      <c r="ED6" s="61"/>
      <c r="EE6" s="61"/>
      <c r="EF6" s="61"/>
      <c r="EG6" s="61"/>
      <c r="EH6" s="61"/>
      <c r="EI6" s="61"/>
      <c r="EJ6" s="61"/>
      <c r="EK6" s="61"/>
      <c r="EL6" s="61"/>
      <c r="EM6" s="61"/>
      <c r="EN6" s="61"/>
      <c r="EO6" s="61"/>
      <c r="EP6" s="61"/>
      <c r="EQ6" s="61"/>
      <c r="ER6" s="61"/>
      <c r="ES6" s="61"/>
      <c r="ET6" s="61"/>
      <c r="EU6" s="61"/>
      <c r="EV6" s="61"/>
      <c r="EW6" s="61"/>
      <c r="EX6" s="61"/>
      <c r="EY6" s="61"/>
      <c r="EZ6" s="61"/>
      <c r="FA6" s="61"/>
      <c r="FB6" s="61"/>
      <c r="FC6" s="61"/>
      <c r="FD6" s="61"/>
      <c r="FE6" s="61"/>
      <c r="FF6" s="61"/>
      <c r="FG6" s="61"/>
      <c r="FH6" s="61"/>
      <c r="FI6" s="61"/>
      <c r="FJ6" s="61"/>
      <c r="FK6" s="61"/>
      <c r="FL6" s="61"/>
      <c r="FM6" s="61"/>
      <c r="FN6" s="61"/>
      <c r="FO6" s="61"/>
      <c r="FP6" s="61"/>
      <c r="FQ6" s="61"/>
      <c r="FR6" s="61"/>
      <c r="FS6" s="61"/>
      <c r="FT6" s="61"/>
      <c r="FU6" s="61"/>
      <c r="FV6" s="61"/>
      <c r="FW6" s="61"/>
      <c r="FX6" s="61"/>
      <c r="FY6" s="61"/>
      <c r="FZ6" s="61"/>
      <c r="GA6" s="61"/>
      <c r="GB6" s="61"/>
      <c r="GC6" s="61"/>
      <c r="GD6" s="61"/>
      <c r="GE6" s="61"/>
      <c r="GF6" s="61"/>
      <c r="GG6" s="61"/>
      <c r="GH6" s="61"/>
      <c r="GI6" s="61"/>
      <c r="GJ6" s="61"/>
      <c r="GK6" s="61"/>
      <c r="GL6" s="61"/>
      <c r="GM6" s="61"/>
      <c r="GN6" s="61"/>
      <c r="GO6" s="61"/>
      <c r="GP6" s="61"/>
      <c r="GQ6" s="61"/>
      <c r="GR6" s="61"/>
      <c r="GS6" s="61"/>
      <c r="GT6" s="61"/>
      <c r="GU6" s="61"/>
      <c r="GV6" s="61"/>
      <c r="GW6" s="61"/>
      <c r="GX6" s="61"/>
      <c r="GY6" s="61"/>
      <c r="GZ6" s="61"/>
      <c r="HA6" s="61"/>
      <c r="HB6" s="61"/>
    </row>
    <row r="7" spans="1:210" s="39" customFormat="1" ht="21.95" customHeight="1" x14ac:dyDescent="0.2">
      <c r="A7" s="841" t="str">
        <f>Inflation!A12</f>
        <v>50  SYSTEMS</v>
      </c>
      <c r="B7" s="842">
        <f>'BUILD Main'!J44</f>
        <v>51197289.841934875</v>
      </c>
      <c r="C7" s="839"/>
      <c r="D7" s="840">
        <f t="shared" si="0"/>
        <v>51197289.841934875</v>
      </c>
      <c r="E7" s="286">
        <f>' Fund Source by Cat'!H13</f>
        <v>24167090.372111689</v>
      </c>
      <c r="F7" s="286">
        <f>' Fund Source by Cat'!I13</f>
        <v>0</v>
      </c>
      <c r="G7" s="286">
        <f>' Fund Source by Cat'!J13</f>
        <v>10850000</v>
      </c>
      <c r="H7" s="286">
        <f>' Fund Source by Cat'!K13</f>
        <v>1565760</v>
      </c>
      <c r="I7" s="287">
        <f>SUM(' Fund Source by Cat'!M13:V13)</f>
        <v>14614439.469823185</v>
      </c>
      <c r="J7" s="61"/>
      <c r="L7" s="203"/>
      <c r="M7" s="203"/>
      <c r="N7" s="203"/>
      <c r="Q7" s="61"/>
      <c r="R7" s="61"/>
      <c r="S7" s="61"/>
      <c r="T7" s="61"/>
      <c r="U7" s="61"/>
      <c r="V7" s="61"/>
      <c r="W7" s="61"/>
      <c r="X7" s="61"/>
      <c r="Y7" s="61"/>
      <c r="Z7" s="61"/>
      <c r="AA7" s="61"/>
      <c r="AB7" s="61"/>
      <c r="AC7" s="61"/>
      <c r="AD7" s="61"/>
      <c r="AE7" s="61"/>
      <c r="AF7" s="61"/>
      <c r="AG7" s="61"/>
      <c r="AH7" s="61"/>
      <c r="AI7" s="61"/>
      <c r="AJ7" s="61"/>
      <c r="AK7" s="61"/>
      <c r="AL7" s="61"/>
      <c r="AM7" s="61"/>
      <c r="AN7" s="61"/>
      <c r="AO7" s="61"/>
      <c r="AP7" s="61"/>
      <c r="AQ7" s="61"/>
      <c r="AR7" s="61"/>
      <c r="AS7" s="61"/>
      <c r="AT7" s="61"/>
      <c r="AU7" s="61"/>
      <c r="AV7" s="61"/>
      <c r="AW7" s="61"/>
      <c r="AX7" s="61"/>
      <c r="AY7" s="61"/>
      <c r="AZ7" s="61"/>
      <c r="BA7" s="61"/>
      <c r="BB7" s="61"/>
      <c r="BC7" s="61"/>
      <c r="BD7" s="61"/>
      <c r="BE7" s="61"/>
      <c r="BF7" s="61"/>
      <c r="BG7" s="61"/>
      <c r="BH7" s="61"/>
      <c r="BI7" s="61"/>
      <c r="BJ7" s="61"/>
      <c r="BK7" s="61"/>
      <c r="BL7" s="61"/>
      <c r="BM7" s="61"/>
      <c r="BN7" s="61"/>
      <c r="BO7" s="61"/>
      <c r="BP7" s="61"/>
      <c r="BQ7" s="61"/>
      <c r="BR7" s="61"/>
      <c r="BS7" s="61"/>
      <c r="BT7" s="61"/>
      <c r="BU7" s="61"/>
      <c r="BV7" s="61"/>
      <c r="BW7" s="61"/>
      <c r="BX7" s="61"/>
      <c r="BY7" s="61"/>
      <c r="BZ7" s="61"/>
      <c r="CA7" s="61"/>
      <c r="CB7" s="61"/>
      <c r="CC7" s="61"/>
      <c r="CD7" s="61"/>
      <c r="CE7" s="61"/>
      <c r="CF7" s="61"/>
      <c r="CG7" s="61"/>
      <c r="CH7" s="61"/>
      <c r="CI7" s="61"/>
      <c r="CJ7" s="61"/>
      <c r="CK7" s="61"/>
      <c r="CL7" s="61"/>
      <c r="CM7" s="61"/>
      <c r="CN7" s="61"/>
      <c r="CO7" s="61"/>
      <c r="CP7" s="61"/>
      <c r="CQ7" s="61"/>
      <c r="CR7" s="61"/>
      <c r="CS7" s="61"/>
      <c r="CT7" s="61"/>
      <c r="CU7" s="61"/>
      <c r="CV7" s="61"/>
      <c r="CW7" s="61"/>
      <c r="CX7" s="61"/>
      <c r="CY7" s="61"/>
      <c r="CZ7" s="61"/>
      <c r="DA7" s="61"/>
      <c r="DB7" s="61"/>
      <c r="DC7" s="61"/>
      <c r="DD7" s="61"/>
      <c r="DE7" s="61"/>
      <c r="DF7" s="61"/>
      <c r="DG7" s="61"/>
      <c r="DH7" s="61"/>
      <c r="DI7" s="61"/>
      <c r="DJ7" s="61"/>
      <c r="DK7" s="61"/>
      <c r="DL7" s="61"/>
      <c r="DM7" s="61"/>
      <c r="DN7" s="61"/>
      <c r="DO7" s="61"/>
      <c r="DP7" s="61"/>
      <c r="DQ7" s="61"/>
      <c r="DR7" s="61"/>
      <c r="DS7" s="61"/>
      <c r="DT7" s="61"/>
      <c r="DU7" s="61"/>
      <c r="DV7" s="61"/>
      <c r="DW7" s="61"/>
      <c r="DX7" s="61"/>
      <c r="DY7" s="61"/>
      <c r="DZ7" s="61"/>
      <c r="EA7" s="61"/>
      <c r="EB7" s="61"/>
      <c r="EC7" s="61"/>
      <c r="ED7" s="61"/>
      <c r="EE7" s="61"/>
      <c r="EF7" s="61"/>
      <c r="EG7" s="61"/>
      <c r="EH7" s="61"/>
      <c r="EI7" s="61"/>
      <c r="EJ7" s="61"/>
      <c r="EK7" s="61"/>
      <c r="EL7" s="61"/>
      <c r="EM7" s="61"/>
      <c r="EN7" s="61"/>
      <c r="EO7" s="61"/>
      <c r="EP7" s="61"/>
      <c r="EQ7" s="61"/>
      <c r="ER7" s="61"/>
      <c r="ES7" s="61"/>
      <c r="ET7" s="61"/>
      <c r="EU7" s="61"/>
      <c r="EV7" s="61"/>
      <c r="EW7" s="61"/>
      <c r="EX7" s="61"/>
      <c r="EY7" s="61"/>
      <c r="EZ7" s="61"/>
      <c r="FA7" s="61"/>
      <c r="FB7" s="61"/>
      <c r="FC7" s="61"/>
      <c r="FD7" s="61"/>
      <c r="FE7" s="61"/>
      <c r="FF7" s="61"/>
      <c r="FG7" s="61"/>
      <c r="FH7" s="61"/>
      <c r="FI7" s="61"/>
      <c r="FJ7" s="61"/>
      <c r="FK7" s="61"/>
      <c r="FL7" s="61"/>
      <c r="FM7" s="61"/>
      <c r="FN7" s="61"/>
      <c r="FO7" s="61"/>
      <c r="FP7" s="61"/>
      <c r="FQ7" s="61"/>
      <c r="FR7" s="61"/>
      <c r="FS7" s="61"/>
      <c r="FT7" s="61"/>
      <c r="FU7" s="61"/>
      <c r="FV7" s="61"/>
      <c r="FW7" s="61"/>
      <c r="FX7" s="61"/>
      <c r="FY7" s="61"/>
      <c r="FZ7" s="61"/>
      <c r="GA7" s="61"/>
      <c r="GB7" s="61"/>
      <c r="GC7" s="61"/>
      <c r="GD7" s="61"/>
      <c r="GE7" s="61"/>
      <c r="GF7" s="61"/>
      <c r="GG7" s="61"/>
      <c r="GH7" s="61"/>
      <c r="GI7" s="61"/>
      <c r="GJ7" s="61"/>
      <c r="GK7" s="61"/>
      <c r="GL7" s="61"/>
      <c r="GM7" s="61"/>
      <c r="GN7" s="61"/>
      <c r="GO7" s="61"/>
      <c r="GP7" s="61"/>
      <c r="GQ7" s="61"/>
      <c r="GR7" s="61"/>
      <c r="GS7" s="61"/>
      <c r="GT7" s="61"/>
      <c r="GU7" s="61"/>
      <c r="GV7" s="61"/>
      <c r="GW7" s="61"/>
      <c r="GX7" s="61"/>
      <c r="GY7" s="61"/>
      <c r="GZ7" s="61"/>
      <c r="HA7" s="61"/>
      <c r="HB7" s="61"/>
    </row>
    <row r="8" spans="1:210" s="39" customFormat="1" ht="21.95" customHeight="1" x14ac:dyDescent="0.2">
      <c r="A8" s="841" t="str">
        <f>Inflation!A13</f>
        <v>60 ROW, LAND, EXISTING IMPROVEMENTS</v>
      </c>
      <c r="B8" s="842">
        <f>'BUILD Main'!J53</f>
        <v>1464265.5316299999</v>
      </c>
      <c r="C8" s="839"/>
      <c r="D8" s="840">
        <f t="shared" si="0"/>
        <v>1464265.5316299999</v>
      </c>
      <c r="E8" s="286">
        <f>' Fund Source by Cat'!H14</f>
        <v>756907.54787999997</v>
      </c>
      <c r="F8" s="286">
        <f>' Fund Source by Cat'!I14</f>
        <v>0</v>
      </c>
      <c r="G8" s="286">
        <f>' Fund Source by Cat'!J14</f>
        <v>0</v>
      </c>
      <c r="H8" s="286">
        <f>' Fund Source by Cat'!K14</f>
        <v>0</v>
      </c>
      <c r="I8" s="287">
        <f>SUM(' Fund Source by Cat'!M14:V14)</f>
        <v>707357.9837499999</v>
      </c>
      <c r="J8" s="61"/>
      <c r="L8" s="203"/>
      <c r="M8" s="203"/>
      <c r="N8" s="203"/>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c r="AX8" s="61"/>
      <c r="AY8" s="61"/>
      <c r="AZ8" s="61"/>
      <c r="BA8" s="61"/>
      <c r="BB8" s="61"/>
      <c r="BC8" s="61"/>
      <c r="BD8" s="61"/>
      <c r="BE8" s="61"/>
      <c r="BF8" s="61"/>
      <c r="BG8" s="61"/>
      <c r="BH8" s="61"/>
      <c r="BI8" s="61"/>
      <c r="BJ8" s="61"/>
      <c r="BK8" s="61"/>
      <c r="BL8" s="61"/>
      <c r="BM8" s="61"/>
      <c r="BN8" s="61"/>
      <c r="BO8" s="61"/>
      <c r="BP8" s="61"/>
      <c r="BQ8" s="61"/>
      <c r="BR8" s="61"/>
      <c r="BS8" s="61"/>
      <c r="BT8" s="61"/>
      <c r="BU8" s="61"/>
      <c r="BV8" s="61"/>
      <c r="BW8" s="61"/>
      <c r="BX8" s="61"/>
      <c r="BY8" s="61"/>
      <c r="BZ8" s="61"/>
      <c r="CA8" s="61"/>
      <c r="CB8" s="61"/>
      <c r="CC8" s="61"/>
      <c r="CD8" s="61"/>
      <c r="CE8" s="61"/>
      <c r="CF8" s="61"/>
      <c r="CG8" s="61"/>
      <c r="CH8" s="61"/>
      <c r="CI8" s="61"/>
      <c r="CJ8" s="61"/>
      <c r="CK8" s="61"/>
      <c r="CL8" s="61"/>
      <c r="CM8" s="61"/>
      <c r="CN8" s="61"/>
      <c r="CO8" s="61"/>
      <c r="CP8" s="61"/>
      <c r="CQ8" s="61"/>
      <c r="CR8" s="61"/>
      <c r="CS8" s="61"/>
      <c r="CT8" s="61"/>
      <c r="CU8" s="61"/>
      <c r="CV8" s="61"/>
      <c r="CW8" s="61"/>
      <c r="CX8" s="61"/>
      <c r="CY8" s="61"/>
      <c r="CZ8" s="61"/>
      <c r="DA8" s="61"/>
      <c r="DB8" s="61"/>
      <c r="DC8" s="61"/>
      <c r="DD8" s="61"/>
      <c r="DE8" s="61"/>
      <c r="DF8" s="61"/>
      <c r="DG8" s="61"/>
      <c r="DH8" s="61"/>
      <c r="DI8" s="61"/>
      <c r="DJ8" s="61"/>
      <c r="DK8" s="61"/>
      <c r="DL8" s="61"/>
      <c r="DM8" s="61"/>
      <c r="DN8" s="61"/>
      <c r="DO8" s="61"/>
      <c r="DP8" s="61"/>
      <c r="DQ8" s="61"/>
      <c r="DR8" s="61"/>
      <c r="DS8" s="61"/>
      <c r="DT8" s="61"/>
      <c r="DU8" s="61"/>
      <c r="DV8" s="61"/>
      <c r="DW8" s="61"/>
      <c r="DX8" s="61"/>
      <c r="DY8" s="61"/>
      <c r="DZ8" s="61"/>
      <c r="EA8" s="61"/>
      <c r="EB8" s="61"/>
      <c r="EC8" s="61"/>
      <c r="ED8" s="61"/>
      <c r="EE8" s="61"/>
      <c r="EF8" s="61"/>
      <c r="EG8" s="61"/>
      <c r="EH8" s="61"/>
      <c r="EI8" s="61"/>
      <c r="EJ8" s="61"/>
      <c r="EK8" s="61"/>
      <c r="EL8" s="61"/>
      <c r="EM8" s="61"/>
      <c r="EN8" s="61"/>
      <c r="EO8" s="61"/>
      <c r="EP8" s="61"/>
      <c r="EQ8" s="61"/>
      <c r="ER8" s="61"/>
      <c r="ES8" s="61"/>
      <c r="ET8" s="61"/>
      <c r="EU8" s="61"/>
      <c r="EV8" s="61"/>
      <c r="EW8" s="61"/>
      <c r="EX8" s="61"/>
      <c r="EY8" s="61"/>
      <c r="EZ8" s="61"/>
      <c r="FA8" s="61"/>
      <c r="FB8" s="61"/>
      <c r="FC8" s="61"/>
      <c r="FD8" s="61"/>
      <c r="FE8" s="61"/>
      <c r="FF8" s="61"/>
      <c r="FG8" s="61"/>
      <c r="FH8" s="61"/>
      <c r="FI8" s="61"/>
      <c r="FJ8" s="61"/>
      <c r="FK8" s="61"/>
      <c r="FL8" s="61"/>
      <c r="FM8" s="61"/>
      <c r="FN8" s="61"/>
      <c r="FO8" s="61"/>
      <c r="FP8" s="61"/>
      <c r="FQ8" s="61"/>
      <c r="FR8" s="61"/>
      <c r="FS8" s="61"/>
      <c r="FT8" s="61"/>
      <c r="FU8" s="61"/>
      <c r="FV8" s="61"/>
      <c r="FW8" s="61"/>
      <c r="FX8" s="61"/>
      <c r="FY8" s="61"/>
      <c r="FZ8" s="61"/>
      <c r="GA8" s="61"/>
      <c r="GB8" s="61"/>
      <c r="GC8" s="61"/>
      <c r="GD8" s="61"/>
      <c r="GE8" s="61"/>
      <c r="GF8" s="61"/>
      <c r="GG8" s="61"/>
      <c r="GH8" s="61"/>
      <c r="GI8" s="61"/>
      <c r="GJ8" s="61"/>
      <c r="GK8" s="61"/>
      <c r="GL8" s="61"/>
      <c r="GM8" s="61"/>
      <c r="GN8" s="61"/>
      <c r="GO8" s="61"/>
      <c r="GP8" s="61"/>
      <c r="GQ8" s="61"/>
      <c r="GR8" s="61"/>
      <c r="GS8" s="61"/>
      <c r="GT8" s="61"/>
      <c r="GU8" s="61"/>
      <c r="GV8" s="61"/>
      <c r="GW8" s="61"/>
      <c r="GX8" s="61"/>
      <c r="GY8" s="61"/>
      <c r="GZ8" s="61"/>
      <c r="HA8" s="61"/>
      <c r="HB8" s="61"/>
    </row>
    <row r="9" spans="1:210" s="39" customFormat="1" ht="21.95" customHeight="1" x14ac:dyDescent="0.2">
      <c r="A9" s="841" t="str">
        <f>Inflation!A14</f>
        <v>70 VEHICLES (number)</v>
      </c>
      <c r="B9" s="842">
        <f>'BUILD Main'!J56</f>
        <v>36965083.060973167</v>
      </c>
      <c r="C9" s="839"/>
      <c r="D9" s="840">
        <f t="shared" si="0"/>
        <v>36965083.060973167</v>
      </c>
      <c r="E9" s="286">
        <f>' Fund Source by Cat'!H15</f>
        <v>12002334.191920701</v>
      </c>
      <c r="F9" s="286">
        <f>' Fund Source by Cat'!I15</f>
        <v>16000000</v>
      </c>
      <c r="G9" s="286">
        <f>' Fund Source by Cat'!J15</f>
        <v>0</v>
      </c>
      <c r="H9" s="286">
        <f>' Fund Source by Cat'!K15</f>
        <v>0</v>
      </c>
      <c r="I9" s="287">
        <f>SUM(' Fund Source by Cat'!M15:V15)</f>
        <v>8962748.8690524679</v>
      </c>
      <c r="J9" s="61"/>
      <c r="L9" s="203"/>
      <c r="M9" s="203"/>
      <c r="N9" s="203"/>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row>
    <row r="10" spans="1:210" s="39" customFormat="1" ht="21.95" customHeight="1" x14ac:dyDescent="0.2">
      <c r="A10" s="841" t="str">
        <f>Inflation!A15</f>
        <v>80 PROFESSIONAL SERVICES (applies to Cats. 10-50)</v>
      </c>
      <c r="B10" s="843">
        <f>'BUILD Main'!J64</f>
        <v>27780993.169586062</v>
      </c>
      <c r="C10" s="839"/>
      <c r="D10" s="840">
        <f t="shared" si="0"/>
        <v>27780993.169586062</v>
      </c>
      <c r="E10" s="286">
        <f>' Fund Source by Cat'!H16</f>
        <v>21123722.823758028</v>
      </c>
      <c r="F10" s="286">
        <f>' Fund Source by Cat'!I16</f>
        <v>0</v>
      </c>
      <c r="G10" s="286">
        <f>' Fund Source by Cat'!J16</f>
        <v>0</v>
      </c>
      <c r="H10" s="286">
        <f>' Fund Source by Cat'!K16</f>
        <v>0</v>
      </c>
      <c r="I10" s="287">
        <f>SUM(' Fund Source by Cat'!M16:V16)</f>
        <v>6657270.3458280358</v>
      </c>
      <c r="J10" s="61"/>
      <c r="L10" s="203"/>
      <c r="M10" s="203"/>
      <c r="N10" s="203"/>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row>
    <row r="11" spans="1:210" s="39" customFormat="1" ht="21.95" customHeight="1" x14ac:dyDescent="0.2">
      <c r="A11" s="841" t="str">
        <f>Inflation!A16</f>
        <v>90 UNALLOCATED CONTINGENCY</v>
      </c>
      <c r="B11" s="842">
        <f>'BUILD Main'!J74</f>
        <v>4546340.7881431514</v>
      </c>
      <c r="C11" s="839"/>
      <c r="D11" s="840">
        <f t="shared" si="0"/>
        <v>4546340.7881431514</v>
      </c>
      <c r="E11" s="286">
        <f>' Fund Source by Cat'!H17</f>
        <v>3002174.1082026185</v>
      </c>
      <c r="F11" s="286">
        <f>' Fund Source by Cat'!I17</f>
        <v>0</v>
      </c>
      <c r="G11" s="286">
        <f>' Fund Source by Cat'!J17</f>
        <v>0</v>
      </c>
      <c r="H11" s="286">
        <f>' Fund Source by Cat'!K17</f>
        <v>0</v>
      </c>
      <c r="I11" s="287">
        <f>SUM(' Fund Source by Cat'!M17:V17)</f>
        <v>1544166.6799405329</v>
      </c>
      <c r="J11" s="61"/>
      <c r="L11" s="203"/>
      <c r="M11" s="203"/>
      <c r="N11" s="203"/>
      <c r="Q11" s="61"/>
      <c r="R11" s="61"/>
      <c r="S11" s="61"/>
      <c r="T11" s="61"/>
      <c r="U11" s="61"/>
      <c r="V11" s="61"/>
      <c r="W11" s="61"/>
      <c r="X11" s="61"/>
      <c r="Y11" s="61"/>
      <c r="Z11" s="61"/>
      <c r="AA11" s="61"/>
      <c r="AB11" s="61"/>
      <c r="AC11" s="61"/>
      <c r="AD11" s="61"/>
      <c r="AE11" s="61"/>
      <c r="AF11" s="61"/>
      <c r="AG11" s="61"/>
      <c r="AH11" s="61"/>
      <c r="AI11" s="61"/>
      <c r="AJ11" s="61"/>
      <c r="AK11" s="61"/>
      <c r="AL11" s="61"/>
      <c r="AM11" s="61"/>
      <c r="AN11" s="61"/>
      <c r="AO11" s="61"/>
      <c r="AP11" s="61"/>
      <c r="AQ11" s="61"/>
      <c r="AR11" s="61"/>
      <c r="AS11" s="61"/>
      <c r="AT11" s="61"/>
      <c r="AU11" s="61"/>
      <c r="AV11" s="61"/>
      <c r="AW11" s="61"/>
      <c r="AX11" s="61"/>
      <c r="AY11" s="61"/>
      <c r="AZ11" s="61"/>
      <c r="BA11" s="61"/>
      <c r="BB11" s="61"/>
      <c r="BC11" s="61"/>
      <c r="BD11" s="61"/>
      <c r="BE11" s="61"/>
      <c r="BF11" s="61"/>
      <c r="BG11" s="61"/>
      <c r="BH11" s="61"/>
      <c r="BI11" s="61"/>
      <c r="BJ11" s="61"/>
      <c r="BK11" s="61"/>
      <c r="BL11" s="61"/>
      <c r="BM11" s="61"/>
      <c r="BN11" s="61"/>
      <c r="BO11" s="61"/>
      <c r="BP11" s="61"/>
      <c r="BQ11" s="61"/>
      <c r="BR11" s="61"/>
      <c r="BS11" s="61"/>
      <c r="BT11" s="61"/>
      <c r="BU11" s="61"/>
      <c r="BV11" s="61"/>
      <c r="BW11" s="61"/>
      <c r="BX11" s="61"/>
      <c r="BY11" s="61"/>
      <c r="BZ11" s="61"/>
      <c r="CA11" s="61"/>
      <c r="CB11" s="61"/>
      <c r="CC11" s="61"/>
      <c r="CD11" s="61"/>
      <c r="CE11" s="61"/>
      <c r="CF11" s="61"/>
      <c r="CG11" s="61"/>
      <c r="CH11" s="61"/>
      <c r="CI11" s="61"/>
      <c r="CJ11" s="61"/>
      <c r="CK11" s="61"/>
      <c r="CL11" s="61"/>
      <c r="CM11" s="61"/>
      <c r="CN11" s="61"/>
      <c r="CO11" s="61"/>
      <c r="CP11" s="61"/>
      <c r="CQ11" s="61"/>
      <c r="CR11" s="61"/>
      <c r="CS11" s="61"/>
      <c r="CT11" s="61"/>
      <c r="CU11" s="61"/>
      <c r="CV11" s="61"/>
      <c r="CW11" s="61"/>
      <c r="CX11" s="61"/>
      <c r="CY11" s="61"/>
      <c r="CZ11" s="61"/>
      <c r="DA11" s="61"/>
      <c r="DB11" s="61"/>
      <c r="DC11" s="61"/>
      <c r="DD11" s="61"/>
      <c r="DE11" s="61"/>
      <c r="DF11" s="61"/>
      <c r="DG11" s="61"/>
      <c r="DH11" s="61"/>
      <c r="DI11" s="61"/>
      <c r="DJ11" s="61"/>
      <c r="DK11" s="61"/>
      <c r="DL11" s="61"/>
      <c r="DM11" s="61"/>
      <c r="DN11" s="61"/>
      <c r="DO11" s="61"/>
      <c r="DP11" s="61"/>
      <c r="DQ11" s="61"/>
      <c r="DR11" s="61"/>
      <c r="DS11" s="61"/>
      <c r="DT11" s="61"/>
      <c r="DU11" s="61"/>
      <c r="DV11" s="61"/>
      <c r="DW11" s="61"/>
      <c r="DX11" s="61"/>
      <c r="DY11" s="61"/>
      <c r="DZ11" s="61"/>
      <c r="EA11" s="61"/>
      <c r="EB11" s="61"/>
      <c r="EC11" s="61"/>
      <c r="ED11" s="61"/>
      <c r="EE11" s="61"/>
      <c r="EF11" s="61"/>
      <c r="EG11" s="61"/>
      <c r="EH11" s="61"/>
      <c r="EI11" s="61"/>
      <c r="EJ11" s="61"/>
      <c r="EK11" s="61"/>
      <c r="EL11" s="61"/>
      <c r="EM11" s="61"/>
      <c r="EN11" s="61"/>
      <c r="EO11" s="61"/>
      <c r="EP11" s="61"/>
      <c r="EQ11" s="61"/>
      <c r="ER11" s="61"/>
      <c r="ES11" s="61"/>
      <c r="ET11" s="61"/>
      <c r="EU11" s="61"/>
      <c r="EV11" s="61"/>
      <c r="EW11" s="61"/>
      <c r="EX11" s="61"/>
      <c r="EY11" s="61"/>
      <c r="EZ11" s="61"/>
      <c r="FA11" s="61"/>
      <c r="FB11" s="61"/>
      <c r="FC11" s="61"/>
      <c r="FD11" s="61"/>
      <c r="FE11" s="61"/>
      <c r="FF11" s="61"/>
      <c r="FG11" s="61"/>
      <c r="FH11" s="61"/>
      <c r="FI11" s="61"/>
      <c r="FJ11" s="61"/>
      <c r="FK11" s="61"/>
      <c r="FL11" s="61"/>
      <c r="FM11" s="61"/>
      <c r="FN11" s="61"/>
      <c r="FO11" s="61"/>
      <c r="FP11" s="61"/>
      <c r="FQ11" s="61"/>
      <c r="FR11" s="61"/>
      <c r="FS11" s="61"/>
      <c r="FT11" s="61"/>
      <c r="FU11" s="61"/>
      <c r="FV11" s="61"/>
      <c r="FW11" s="61"/>
      <c r="FX11" s="61"/>
      <c r="FY11" s="61"/>
      <c r="FZ11" s="61"/>
      <c r="GA11" s="61"/>
      <c r="GB11" s="61"/>
      <c r="GC11" s="61"/>
      <c r="GD11" s="61"/>
      <c r="GE11" s="61"/>
      <c r="GF11" s="61"/>
      <c r="GG11" s="61"/>
      <c r="GH11" s="61"/>
      <c r="GI11" s="61"/>
      <c r="GJ11" s="61"/>
      <c r="GK11" s="61"/>
      <c r="GL11" s="61"/>
      <c r="GM11" s="61"/>
      <c r="GN11" s="61"/>
      <c r="GO11" s="61"/>
      <c r="GP11" s="61"/>
      <c r="GQ11" s="61"/>
      <c r="GR11" s="61"/>
      <c r="GS11" s="61"/>
      <c r="GT11" s="61"/>
      <c r="GU11" s="61"/>
      <c r="GV11" s="61"/>
      <c r="GW11" s="61"/>
      <c r="GX11" s="61"/>
      <c r="GY11" s="61"/>
      <c r="GZ11" s="61"/>
      <c r="HA11" s="61"/>
      <c r="HB11" s="61"/>
    </row>
    <row r="12" spans="1:210" s="39" customFormat="1" ht="21.95" customHeight="1" x14ac:dyDescent="0.2">
      <c r="A12" s="841" t="str">
        <f>Inflation!A17</f>
        <v>100  FINANCE CHARGES</v>
      </c>
      <c r="B12" s="842">
        <f>'BUILD Main'!J76</f>
        <v>0</v>
      </c>
      <c r="C12" s="839"/>
      <c r="D12" s="840">
        <f t="shared" si="0"/>
        <v>0</v>
      </c>
      <c r="E12" s="286">
        <f>' Fund Source by Cat'!H18</f>
        <v>0</v>
      </c>
      <c r="F12" s="286">
        <f>' Fund Source by Cat'!I18</f>
        <v>0</v>
      </c>
      <c r="G12" s="286">
        <f>' Fund Source by Cat'!J18</f>
        <v>0</v>
      </c>
      <c r="H12" s="286">
        <f>' Fund Source by Cat'!K18</f>
        <v>0</v>
      </c>
      <c r="I12" s="287">
        <f>SUM(' Fund Source by Cat'!M18:V18)</f>
        <v>0</v>
      </c>
      <c r="J12" s="61"/>
      <c r="L12" s="203"/>
      <c r="M12" s="203"/>
      <c r="N12" s="203"/>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c r="DA12" s="61"/>
      <c r="DB12" s="61"/>
      <c r="DC12" s="61"/>
      <c r="DD12" s="61"/>
      <c r="DE12" s="61"/>
      <c r="DF12" s="61"/>
      <c r="DG12" s="61"/>
      <c r="DH12" s="61"/>
      <c r="DI12" s="61"/>
      <c r="DJ12" s="61"/>
      <c r="DK12" s="61"/>
      <c r="DL12" s="61"/>
      <c r="DM12" s="61"/>
      <c r="DN12" s="61"/>
      <c r="DO12" s="61"/>
      <c r="DP12" s="61"/>
      <c r="DQ12" s="61"/>
      <c r="DR12" s="61"/>
      <c r="DS12" s="61"/>
      <c r="DT12" s="61"/>
      <c r="DU12" s="61"/>
      <c r="DV12" s="61"/>
      <c r="DW12" s="61"/>
      <c r="DX12" s="61"/>
      <c r="DY12" s="61"/>
      <c r="DZ12" s="61"/>
      <c r="EA12" s="61"/>
      <c r="EB12" s="61"/>
      <c r="EC12" s="61"/>
      <c r="ED12" s="61"/>
      <c r="EE12" s="61"/>
      <c r="EF12" s="61"/>
      <c r="EG12" s="61"/>
      <c r="EH12" s="61"/>
      <c r="EI12" s="61"/>
      <c r="EJ12" s="61"/>
      <c r="EK12" s="61"/>
      <c r="EL12" s="61"/>
      <c r="EM12" s="61"/>
      <c r="EN12" s="61"/>
      <c r="EO12" s="61"/>
      <c r="EP12" s="61"/>
      <c r="EQ12" s="61"/>
      <c r="ER12" s="61"/>
      <c r="ES12" s="61"/>
      <c r="ET12" s="61"/>
      <c r="EU12" s="61"/>
      <c r="EV12" s="61"/>
      <c r="EW12" s="61"/>
      <c r="EX12" s="61"/>
      <c r="EY12" s="61"/>
      <c r="EZ12" s="61"/>
      <c r="FA12" s="61"/>
      <c r="FB12" s="61"/>
      <c r="FC12" s="61"/>
      <c r="FD12" s="61"/>
      <c r="FE12" s="61"/>
      <c r="FF12" s="61"/>
      <c r="FG12" s="61"/>
      <c r="FH12" s="61"/>
      <c r="FI12" s="61"/>
      <c r="FJ12" s="61"/>
      <c r="FK12" s="61"/>
      <c r="FL12" s="61"/>
      <c r="FM12" s="61"/>
      <c r="FN12" s="61"/>
      <c r="FO12" s="61"/>
      <c r="FP12" s="61"/>
      <c r="FQ12" s="61"/>
      <c r="FR12" s="61"/>
      <c r="FS12" s="61"/>
      <c r="FT12" s="61"/>
      <c r="FU12" s="61"/>
      <c r="FV12" s="61"/>
      <c r="FW12" s="61"/>
      <c r="FX12" s="61"/>
      <c r="FY12" s="61"/>
      <c r="FZ12" s="61"/>
      <c r="GA12" s="61"/>
      <c r="GB12" s="61"/>
      <c r="GC12" s="61"/>
      <c r="GD12" s="61"/>
      <c r="GE12" s="61"/>
      <c r="GF12" s="61"/>
      <c r="GG12" s="61"/>
      <c r="GH12" s="61"/>
      <c r="GI12" s="61"/>
      <c r="GJ12" s="61"/>
      <c r="GK12" s="61"/>
      <c r="GL12" s="61"/>
      <c r="GM12" s="61"/>
      <c r="GN12" s="61"/>
      <c r="GO12" s="61"/>
      <c r="GP12" s="61"/>
      <c r="GQ12" s="61"/>
      <c r="GR12" s="61"/>
      <c r="GS12" s="61"/>
      <c r="GT12" s="61"/>
      <c r="GU12" s="61"/>
      <c r="GV12" s="61"/>
      <c r="GW12" s="61"/>
      <c r="GX12" s="61"/>
      <c r="GY12" s="61"/>
      <c r="GZ12" s="61"/>
      <c r="HA12" s="61"/>
      <c r="HB12" s="61"/>
    </row>
    <row r="13" spans="1:210" s="39" customFormat="1" ht="21.95" customHeight="1" x14ac:dyDescent="0.2">
      <c r="A13" s="844" t="str">
        <f>Inflation!A18</f>
        <v>Total Project Cost (10 - 100)</v>
      </c>
      <c r="B13" s="845">
        <f>'BUILD Main'!J77</f>
        <v>195500000.217823</v>
      </c>
      <c r="C13" s="846"/>
      <c r="D13" s="847">
        <f t="shared" si="0"/>
        <v>194809184.217823</v>
      </c>
      <c r="E13" s="848">
        <f>SUM(E3:E12)</f>
        <v>97749999.884933904</v>
      </c>
      <c r="F13" s="848">
        <f t="shared" ref="F13:H13" si="1">SUM(F3:F12)</f>
        <v>16000000</v>
      </c>
      <c r="G13" s="848">
        <f t="shared" si="1"/>
        <v>10850000</v>
      </c>
      <c r="H13" s="848">
        <f t="shared" si="1"/>
        <v>1565760</v>
      </c>
      <c r="I13" s="814">
        <f>SUM(I3:I12)</f>
        <v>68643424.332889095</v>
      </c>
      <c r="J13" s="61"/>
      <c r="L13" s="203"/>
      <c r="M13" s="94"/>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1"/>
      <c r="DJ13" s="61"/>
      <c r="DK13" s="61"/>
      <c r="DL13" s="61"/>
      <c r="DM13" s="61"/>
      <c r="DN13" s="61"/>
      <c r="DO13" s="61"/>
      <c r="DP13" s="61"/>
      <c r="DQ13" s="61"/>
      <c r="DR13" s="61"/>
      <c r="DS13" s="61"/>
      <c r="DT13" s="61"/>
      <c r="DU13" s="61"/>
      <c r="DV13" s="61"/>
      <c r="DW13" s="61"/>
      <c r="DX13" s="61"/>
      <c r="DY13" s="61"/>
      <c r="DZ13" s="61"/>
      <c r="EA13" s="61"/>
      <c r="EB13" s="61"/>
      <c r="EC13" s="61"/>
      <c r="ED13" s="61"/>
      <c r="EE13" s="61"/>
      <c r="EF13" s="61"/>
      <c r="EG13" s="61"/>
      <c r="EH13" s="61"/>
      <c r="EI13" s="61"/>
      <c r="EJ13" s="61"/>
      <c r="EK13" s="61"/>
      <c r="EL13" s="61"/>
      <c r="EM13" s="61"/>
      <c r="EN13" s="61"/>
      <c r="EO13" s="61"/>
      <c r="EP13" s="61"/>
      <c r="EQ13" s="61"/>
      <c r="ER13" s="61"/>
      <c r="ES13" s="61"/>
      <c r="ET13" s="61"/>
      <c r="EU13" s="61"/>
      <c r="EV13" s="61"/>
      <c r="EW13" s="61"/>
      <c r="EX13" s="61"/>
      <c r="EY13" s="61"/>
      <c r="EZ13" s="61"/>
      <c r="FA13" s="61"/>
      <c r="FB13" s="61"/>
      <c r="FC13" s="61"/>
      <c r="FD13" s="61"/>
      <c r="FE13" s="61"/>
      <c r="FF13" s="61"/>
      <c r="FG13" s="61"/>
      <c r="FH13" s="61"/>
      <c r="FI13" s="61"/>
      <c r="FJ13" s="61"/>
      <c r="FK13" s="61"/>
      <c r="FL13" s="61"/>
      <c r="FM13" s="61"/>
      <c r="FN13" s="61"/>
      <c r="FO13" s="61"/>
      <c r="FP13" s="61"/>
      <c r="FQ13" s="61"/>
      <c r="FR13" s="61"/>
      <c r="FS13" s="61"/>
      <c r="FT13" s="61"/>
      <c r="FU13" s="61"/>
      <c r="FV13" s="61"/>
      <c r="FW13" s="61"/>
      <c r="FX13" s="61"/>
      <c r="FY13" s="61"/>
      <c r="FZ13" s="61"/>
      <c r="GA13" s="61"/>
      <c r="GB13" s="61"/>
      <c r="GC13" s="61"/>
      <c r="GD13" s="61"/>
      <c r="GE13" s="61"/>
      <c r="GF13" s="61"/>
      <c r="GG13" s="61"/>
      <c r="GH13" s="61"/>
      <c r="GI13" s="61"/>
      <c r="GJ13" s="61"/>
      <c r="GK13" s="61"/>
      <c r="GL13" s="61"/>
      <c r="GM13" s="61"/>
      <c r="GN13" s="61"/>
      <c r="GO13" s="61"/>
      <c r="GP13" s="61"/>
      <c r="GQ13" s="61"/>
      <c r="GR13" s="61"/>
      <c r="GS13" s="61"/>
      <c r="GT13" s="61"/>
      <c r="GU13" s="61"/>
      <c r="GV13" s="61"/>
      <c r="GW13" s="61"/>
      <c r="GX13" s="61"/>
      <c r="GY13" s="61"/>
      <c r="GZ13" s="61"/>
      <c r="HA13" s="61"/>
      <c r="HB13" s="61"/>
    </row>
    <row r="14" spans="1:210" x14ac:dyDescent="0.2">
      <c r="A14" s="74"/>
      <c r="B14" s="74"/>
      <c r="C14" s="74"/>
      <c r="D14" s="74"/>
      <c r="E14" s="126"/>
      <c r="F14" s="126"/>
      <c r="G14" s="126"/>
      <c r="H14" s="126"/>
      <c r="I14" s="126"/>
      <c r="L14" s="33"/>
      <c r="M14" s="33"/>
    </row>
    <row r="15" spans="1:210" ht="19.5" customHeight="1" x14ac:dyDescent="0.2">
      <c r="A15" s="74"/>
      <c r="B15" s="74"/>
      <c r="C15" s="74"/>
      <c r="D15" s="74"/>
      <c r="E15" s="74"/>
      <c r="F15" s="74"/>
      <c r="G15" s="74"/>
      <c r="H15" s="74"/>
      <c r="I15" s="74"/>
      <c r="J15" s="33"/>
      <c r="K15" s="33"/>
      <c r="L15" s="33"/>
      <c r="M15" s="33"/>
      <c r="N15" s="33"/>
      <c r="O15" s="33"/>
    </row>
    <row r="16" spans="1:210" s="81" customFormat="1" ht="38.25" customHeight="1" x14ac:dyDescent="0.2">
      <c r="A16" s="849" t="s">
        <v>247</v>
      </c>
      <c r="B16" s="618"/>
      <c r="C16" s="618"/>
      <c r="D16" s="618"/>
      <c r="E16" s="618"/>
      <c r="F16" s="618"/>
      <c r="G16" s="618"/>
      <c r="H16" s="850"/>
      <c r="I16" s="366"/>
      <c r="J16" s="109"/>
      <c r="K16" s="109"/>
      <c r="L16" s="109"/>
      <c r="M16" s="109"/>
      <c r="N16" s="109"/>
      <c r="O16" s="109"/>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0"/>
      <c r="AX16" s="80"/>
      <c r="AY16" s="80"/>
      <c r="AZ16" s="80"/>
      <c r="BA16" s="80"/>
      <c r="BB16" s="80"/>
      <c r="BC16" s="80"/>
      <c r="BD16" s="80"/>
      <c r="BE16" s="80"/>
      <c r="BF16" s="80"/>
      <c r="BG16" s="80"/>
      <c r="BH16" s="80"/>
      <c r="BI16" s="80"/>
      <c r="BJ16" s="80"/>
      <c r="BK16" s="80"/>
      <c r="BL16" s="80"/>
      <c r="BM16" s="80"/>
      <c r="BN16" s="80"/>
      <c r="BO16" s="80"/>
      <c r="BP16" s="80"/>
      <c r="BQ16" s="80"/>
      <c r="BR16" s="80"/>
      <c r="BS16" s="80"/>
      <c r="BT16" s="80"/>
      <c r="BU16" s="80"/>
      <c r="BV16" s="80"/>
      <c r="BW16" s="80"/>
      <c r="BX16" s="80"/>
      <c r="BY16" s="80"/>
      <c r="BZ16" s="80"/>
      <c r="CA16" s="80"/>
      <c r="CB16" s="80"/>
      <c r="CC16" s="80"/>
      <c r="CD16" s="80"/>
      <c r="CE16" s="80"/>
      <c r="CF16" s="80"/>
      <c r="CG16" s="80"/>
      <c r="CH16" s="80"/>
      <c r="CI16" s="80"/>
      <c r="CJ16" s="80"/>
      <c r="CK16" s="80"/>
      <c r="CL16" s="80"/>
      <c r="CM16" s="80"/>
      <c r="CN16" s="80"/>
      <c r="CO16" s="80"/>
      <c r="CP16" s="80"/>
      <c r="CQ16" s="80"/>
      <c r="CR16" s="80"/>
      <c r="CS16" s="80"/>
      <c r="CT16" s="80"/>
      <c r="CU16" s="80"/>
      <c r="CV16" s="80"/>
      <c r="CW16" s="80"/>
      <c r="CX16" s="80"/>
      <c r="CY16" s="80"/>
      <c r="CZ16" s="80"/>
      <c r="DA16" s="80"/>
      <c r="DB16" s="80"/>
      <c r="DC16" s="80"/>
      <c r="DD16" s="80"/>
      <c r="DE16" s="80"/>
      <c r="DF16" s="80"/>
      <c r="DG16" s="80"/>
      <c r="DH16" s="80"/>
      <c r="DI16" s="80"/>
      <c r="DJ16" s="80"/>
      <c r="DK16" s="80"/>
      <c r="DL16" s="80"/>
      <c r="DM16" s="80"/>
      <c r="DN16" s="80"/>
      <c r="DO16" s="80"/>
      <c r="DP16" s="80"/>
      <c r="DQ16" s="80"/>
      <c r="DR16" s="80"/>
      <c r="DS16" s="80"/>
      <c r="DT16" s="80"/>
      <c r="DU16" s="80"/>
      <c r="DV16" s="80"/>
      <c r="DW16" s="80"/>
      <c r="DX16" s="80"/>
      <c r="DY16" s="80"/>
      <c r="DZ16" s="80"/>
      <c r="EA16" s="80"/>
      <c r="EB16" s="80"/>
      <c r="EC16" s="80"/>
      <c r="ED16" s="80"/>
      <c r="EE16" s="80"/>
      <c r="EF16" s="80"/>
      <c r="EG16" s="80"/>
      <c r="EH16" s="80"/>
      <c r="EI16" s="80"/>
      <c r="EJ16" s="80"/>
      <c r="EK16" s="80"/>
      <c r="EL16" s="80"/>
      <c r="EM16" s="80"/>
      <c r="EN16" s="80"/>
      <c r="EO16" s="80"/>
      <c r="EP16" s="80"/>
      <c r="EQ16" s="80"/>
      <c r="ER16" s="80"/>
      <c r="ES16" s="80"/>
      <c r="ET16" s="80"/>
      <c r="EU16" s="80"/>
      <c r="EV16" s="80"/>
      <c r="EW16" s="80"/>
      <c r="EX16" s="80"/>
      <c r="EY16" s="80"/>
      <c r="EZ16" s="80"/>
      <c r="FA16" s="80"/>
      <c r="FB16" s="80"/>
      <c r="FC16" s="80"/>
      <c r="FD16" s="80"/>
      <c r="FE16" s="80"/>
      <c r="FF16" s="80"/>
      <c r="FG16" s="80"/>
      <c r="FH16" s="80"/>
      <c r="FI16" s="80"/>
      <c r="FJ16" s="80"/>
      <c r="FK16" s="80"/>
      <c r="FL16" s="80"/>
      <c r="FM16" s="80"/>
      <c r="FN16" s="80"/>
      <c r="FO16" s="80"/>
      <c r="FP16" s="80"/>
      <c r="FQ16" s="80"/>
      <c r="FR16" s="80"/>
      <c r="FS16" s="80"/>
      <c r="FT16" s="80"/>
      <c r="FU16" s="80"/>
      <c r="FV16" s="80"/>
      <c r="FW16" s="80"/>
      <c r="FX16" s="80"/>
      <c r="FY16" s="80"/>
      <c r="FZ16" s="80"/>
      <c r="GA16" s="80"/>
      <c r="GB16" s="80"/>
      <c r="GC16" s="80"/>
      <c r="GD16" s="80"/>
      <c r="GE16" s="80"/>
      <c r="GF16" s="80"/>
      <c r="GG16" s="80"/>
      <c r="GH16" s="80"/>
      <c r="GI16" s="80"/>
      <c r="GJ16" s="80"/>
      <c r="GK16" s="80"/>
      <c r="GL16" s="80"/>
      <c r="GM16" s="80"/>
      <c r="GN16" s="80"/>
      <c r="GO16" s="80"/>
      <c r="GP16" s="80"/>
      <c r="GQ16" s="80"/>
      <c r="GR16" s="80"/>
      <c r="GS16" s="80"/>
      <c r="GT16" s="80"/>
      <c r="GU16" s="80"/>
      <c r="GV16" s="80"/>
      <c r="GW16" s="80"/>
      <c r="GX16" s="80"/>
      <c r="GY16" s="80"/>
      <c r="GZ16" s="80"/>
      <c r="HA16" s="80"/>
      <c r="HB16" s="80"/>
    </row>
    <row r="17" spans="1:210" ht="73.5" customHeight="1" x14ac:dyDescent="0.2">
      <c r="A17" s="851"/>
      <c r="B17" s="852" t="s">
        <v>222</v>
      </c>
      <c r="C17" s="853"/>
      <c r="D17" s="854" t="s">
        <v>244</v>
      </c>
      <c r="E17" s="855" t="s">
        <v>229</v>
      </c>
      <c r="F17" s="855"/>
      <c r="G17" s="855"/>
      <c r="H17" s="809" t="s">
        <v>223</v>
      </c>
      <c r="I17" s="74"/>
      <c r="J17" s="206"/>
      <c r="K17" s="109"/>
      <c r="L17" s="206"/>
      <c r="M17" s="206"/>
      <c r="N17" s="206"/>
      <c r="O17" s="33"/>
    </row>
    <row r="18" spans="1:210" ht="27" customHeight="1" x14ac:dyDescent="0.2">
      <c r="A18" s="856" t="s">
        <v>220</v>
      </c>
      <c r="B18" s="860">
        <f>SUM(E18:H18)</f>
        <v>97749999.884933904</v>
      </c>
      <c r="C18" s="367"/>
      <c r="D18" s="291" t="s">
        <v>314</v>
      </c>
      <c r="E18" s="288">
        <f>E13</f>
        <v>97749999.884933904</v>
      </c>
      <c r="F18" s="288"/>
      <c r="G18" s="288"/>
      <c r="H18" s="289">
        <v>0</v>
      </c>
      <c r="I18" s="74"/>
      <c r="J18" s="207"/>
      <c r="K18" s="33"/>
      <c r="L18" s="208"/>
      <c r="M18" s="209"/>
      <c r="N18" s="209"/>
      <c r="O18" s="204"/>
    </row>
    <row r="19" spans="1:210" ht="27" customHeight="1" x14ac:dyDescent="0.2">
      <c r="A19" s="856" t="s">
        <v>309</v>
      </c>
      <c r="B19" s="860">
        <f t="shared" ref="B19:B22" si="2">SUM(E19:H19)</f>
        <v>20000000</v>
      </c>
      <c r="C19" s="367"/>
      <c r="D19" s="291" t="s">
        <v>313</v>
      </c>
      <c r="E19" s="288">
        <f>' Fund Source by Cat'!I19</f>
        <v>16000000</v>
      </c>
      <c r="F19" s="288"/>
      <c r="G19" s="288"/>
      <c r="H19" s="289">
        <f>' Fund Source by Cat'!M19</f>
        <v>4000000</v>
      </c>
      <c r="I19" s="74"/>
      <c r="J19" s="207"/>
      <c r="K19" s="929"/>
      <c r="L19" s="208"/>
      <c r="M19" s="209"/>
      <c r="N19" s="209"/>
      <c r="O19" s="204"/>
    </row>
    <row r="20" spans="1:210" ht="27" customHeight="1" x14ac:dyDescent="0.2">
      <c r="A20" s="856" t="s">
        <v>310</v>
      </c>
      <c r="B20" s="860">
        <f t="shared" si="2"/>
        <v>15500000</v>
      </c>
      <c r="C20" s="367"/>
      <c r="D20" s="291" t="s">
        <v>315</v>
      </c>
      <c r="E20" s="288">
        <f>' Fund Source by Cat'!J19</f>
        <v>10850000</v>
      </c>
      <c r="F20" s="288"/>
      <c r="G20" s="288"/>
      <c r="H20" s="289">
        <f>' Fund Source by Cat'!N19</f>
        <v>4650000</v>
      </c>
      <c r="I20" s="74"/>
      <c r="J20" s="207"/>
      <c r="K20" s="929"/>
      <c r="L20" s="208"/>
      <c r="M20" s="209"/>
      <c r="N20" s="209"/>
      <c r="O20" s="204"/>
    </row>
    <row r="21" spans="1:210" ht="27" customHeight="1" x14ac:dyDescent="0.2">
      <c r="A21" s="856" t="s">
        <v>311</v>
      </c>
      <c r="B21" s="860">
        <f t="shared" si="2"/>
        <v>1957200</v>
      </c>
      <c r="C21" s="367"/>
      <c r="D21" s="291" t="s">
        <v>313</v>
      </c>
      <c r="E21" s="288">
        <f>' Fund Source by Cat'!K19</f>
        <v>1565760</v>
      </c>
      <c r="F21" s="288"/>
      <c r="G21" s="288"/>
      <c r="H21" s="289">
        <f>' Fund Source by Cat'!O19</f>
        <v>391440</v>
      </c>
      <c r="I21" s="74"/>
      <c r="J21" s="207"/>
      <c r="K21" s="33"/>
      <c r="L21" s="208"/>
      <c r="M21" s="209"/>
      <c r="N21" s="209"/>
      <c r="O21" s="33"/>
    </row>
    <row r="22" spans="1:210" ht="27" customHeight="1" x14ac:dyDescent="0.2">
      <c r="A22" s="856" t="s">
        <v>312</v>
      </c>
      <c r="B22" s="860">
        <f t="shared" si="2"/>
        <v>59601984.332889102</v>
      </c>
      <c r="C22" s="367"/>
      <c r="D22" s="935" t="s">
        <v>316</v>
      </c>
      <c r="E22" s="936">
        <v>0</v>
      </c>
      <c r="F22" s="936"/>
      <c r="G22" s="936"/>
      <c r="H22" s="937">
        <f>SUM(' Fund Source by Cat'!P19:V19)</f>
        <v>59601984.332889102</v>
      </c>
      <c r="I22" s="74"/>
      <c r="J22" s="207"/>
      <c r="K22" s="929"/>
      <c r="L22" s="208"/>
      <c r="M22" s="209"/>
      <c r="N22" s="209"/>
      <c r="O22" s="929"/>
    </row>
    <row r="23" spans="1:210" s="86" customFormat="1" ht="23.25" customHeight="1" x14ac:dyDescent="0.2">
      <c r="A23" s="857" t="s">
        <v>218</v>
      </c>
      <c r="B23" s="861">
        <f>SUM(B18:B22)</f>
        <v>194809184.217823</v>
      </c>
      <c r="C23" s="367"/>
      <c r="D23" s="864"/>
      <c r="E23" s="865">
        <f>SUM(E18:E22)</f>
        <v>126165759.8849339</v>
      </c>
      <c r="F23" s="865"/>
      <c r="G23" s="865"/>
      <c r="H23" s="866">
        <f>SUM(H18:H22)</f>
        <v>68643424.33288911</v>
      </c>
      <c r="I23" s="368"/>
      <c r="J23" s="210"/>
      <c r="K23" s="33"/>
      <c r="L23" s="208"/>
      <c r="M23" s="211"/>
      <c r="N23" s="211"/>
      <c r="O23" s="205"/>
      <c r="P23" s="85"/>
      <c r="Q23" s="85"/>
      <c r="R23" s="85"/>
      <c r="S23" s="85"/>
      <c r="T23" s="85"/>
      <c r="U23" s="85"/>
      <c r="V23" s="85"/>
      <c r="W23" s="85"/>
      <c r="X23" s="85"/>
      <c r="Y23" s="85"/>
      <c r="Z23" s="85"/>
      <c r="AA23" s="85"/>
      <c r="AB23" s="85"/>
      <c r="AC23" s="85"/>
      <c r="AD23" s="85"/>
      <c r="AE23" s="85"/>
      <c r="AF23" s="85"/>
      <c r="AG23" s="85"/>
      <c r="AH23" s="85"/>
      <c r="AI23" s="85"/>
      <c r="AJ23" s="85"/>
      <c r="AK23" s="85"/>
      <c r="AL23" s="85"/>
      <c r="AM23" s="85"/>
      <c r="AN23" s="85"/>
      <c r="AO23" s="85"/>
      <c r="AP23" s="85"/>
      <c r="AQ23" s="85"/>
      <c r="AR23" s="85"/>
      <c r="AS23" s="85"/>
      <c r="AT23" s="85"/>
      <c r="AU23" s="85"/>
      <c r="AV23" s="85"/>
      <c r="AW23" s="85"/>
      <c r="AX23" s="85"/>
      <c r="AY23" s="85"/>
      <c r="AZ23" s="85"/>
      <c r="BA23" s="85"/>
      <c r="BB23" s="85"/>
      <c r="BC23" s="85"/>
      <c r="BD23" s="85"/>
      <c r="BE23" s="85"/>
      <c r="BF23" s="85"/>
      <c r="BG23" s="85"/>
      <c r="BH23" s="85"/>
      <c r="BI23" s="85"/>
      <c r="BJ23" s="85"/>
      <c r="BK23" s="85"/>
      <c r="BL23" s="85"/>
      <c r="BM23" s="85"/>
      <c r="BN23" s="85"/>
      <c r="BO23" s="85"/>
      <c r="BP23" s="85"/>
      <c r="BQ23" s="85"/>
      <c r="BR23" s="85"/>
      <c r="BS23" s="85"/>
      <c r="BT23" s="85"/>
      <c r="BU23" s="85"/>
      <c r="BV23" s="85"/>
      <c r="BW23" s="85"/>
      <c r="BX23" s="85"/>
      <c r="BY23" s="85"/>
      <c r="BZ23" s="85"/>
      <c r="CA23" s="85"/>
      <c r="CB23" s="85"/>
      <c r="CC23" s="85"/>
      <c r="CD23" s="85"/>
      <c r="CE23" s="85"/>
      <c r="CF23" s="85"/>
      <c r="CG23" s="85"/>
      <c r="CH23" s="85"/>
      <c r="CI23" s="85"/>
      <c r="CJ23" s="85"/>
      <c r="CK23" s="85"/>
      <c r="CL23" s="85"/>
      <c r="CM23" s="85"/>
      <c r="CN23" s="85"/>
      <c r="CO23" s="85"/>
      <c r="CP23" s="85"/>
      <c r="CQ23" s="85"/>
      <c r="CR23" s="85"/>
      <c r="CS23" s="85"/>
      <c r="CT23" s="85"/>
      <c r="CU23" s="85"/>
      <c r="CV23" s="85"/>
      <c r="CW23" s="85"/>
      <c r="CX23" s="85"/>
      <c r="CY23" s="85"/>
      <c r="CZ23" s="85"/>
      <c r="DA23" s="85"/>
      <c r="DB23" s="85"/>
      <c r="DC23" s="85"/>
      <c r="DD23" s="85"/>
      <c r="DE23" s="85"/>
      <c r="DF23" s="85"/>
      <c r="DG23" s="85"/>
      <c r="DH23" s="85"/>
      <c r="DI23" s="85"/>
      <c r="DJ23" s="85"/>
      <c r="DK23" s="85"/>
      <c r="DL23" s="85"/>
      <c r="DM23" s="85"/>
      <c r="DN23" s="85"/>
      <c r="DO23" s="85"/>
      <c r="DP23" s="85"/>
      <c r="DQ23" s="85"/>
      <c r="DR23" s="85"/>
      <c r="DS23" s="85"/>
      <c r="DT23" s="85"/>
      <c r="DU23" s="85"/>
      <c r="DV23" s="85"/>
      <c r="DW23" s="85"/>
      <c r="DX23" s="85"/>
      <c r="DY23" s="85"/>
      <c r="DZ23" s="85"/>
      <c r="EA23" s="85"/>
      <c r="EB23" s="85"/>
      <c r="EC23" s="85"/>
      <c r="ED23" s="85"/>
      <c r="EE23" s="85"/>
      <c r="EF23" s="85"/>
      <c r="EG23" s="85"/>
      <c r="EH23" s="85"/>
      <c r="EI23" s="85"/>
      <c r="EJ23" s="85"/>
      <c r="EK23" s="85"/>
      <c r="EL23" s="85"/>
      <c r="EM23" s="85"/>
      <c r="EN23" s="85"/>
      <c r="EO23" s="85"/>
      <c r="EP23" s="85"/>
      <c r="EQ23" s="85"/>
      <c r="ER23" s="85"/>
      <c r="ES23" s="85"/>
      <c r="ET23" s="85"/>
      <c r="EU23" s="85"/>
      <c r="EV23" s="85"/>
      <c r="EW23" s="85"/>
      <c r="EX23" s="85"/>
      <c r="EY23" s="85"/>
      <c r="EZ23" s="85"/>
      <c r="FA23" s="85"/>
      <c r="FB23" s="85"/>
      <c r="FC23" s="85"/>
      <c r="FD23" s="85"/>
      <c r="FE23" s="85"/>
      <c r="FF23" s="85"/>
      <c r="FG23" s="85"/>
      <c r="FH23" s="85"/>
      <c r="FI23" s="85"/>
      <c r="FJ23" s="85"/>
      <c r="FK23" s="85"/>
      <c r="FL23" s="85"/>
      <c r="FM23" s="85"/>
      <c r="FN23" s="85"/>
      <c r="FO23" s="85"/>
      <c r="FP23" s="85"/>
      <c r="FQ23" s="85"/>
      <c r="FR23" s="85"/>
      <c r="FS23" s="85"/>
      <c r="FT23" s="85"/>
      <c r="FU23" s="85"/>
      <c r="FV23" s="85"/>
      <c r="FW23" s="85"/>
      <c r="FX23" s="85"/>
      <c r="FY23" s="85"/>
      <c r="FZ23" s="85"/>
      <c r="GA23" s="85"/>
      <c r="GB23" s="85"/>
      <c r="GC23" s="85"/>
      <c r="GD23" s="85"/>
      <c r="GE23" s="85"/>
      <c r="GF23" s="85"/>
      <c r="GG23" s="85"/>
      <c r="GH23" s="85"/>
      <c r="GI23" s="85"/>
      <c r="GJ23" s="85"/>
      <c r="GK23" s="85"/>
      <c r="GL23" s="85"/>
      <c r="GM23" s="85"/>
      <c r="GN23" s="85"/>
      <c r="GO23" s="85"/>
      <c r="GP23" s="85"/>
      <c r="GQ23" s="85"/>
      <c r="GR23" s="85"/>
      <c r="GS23" s="85"/>
      <c r="GT23" s="85"/>
      <c r="GU23" s="85"/>
      <c r="GV23" s="85"/>
      <c r="GW23" s="85"/>
      <c r="GX23" s="85"/>
      <c r="GY23" s="85"/>
      <c r="GZ23" s="85"/>
      <c r="HA23" s="85"/>
      <c r="HB23" s="85"/>
    </row>
    <row r="24" spans="1:210" ht="24" customHeight="1" x14ac:dyDescent="0.2">
      <c r="A24" s="858" t="s">
        <v>219</v>
      </c>
      <c r="B24" s="862"/>
      <c r="C24" s="124"/>
      <c r="D24" s="867"/>
      <c r="E24" s="868">
        <f>SUM(E23/B23)</f>
        <v>0.64763763778130468</v>
      </c>
      <c r="F24" s="868"/>
      <c r="G24" s="868"/>
      <c r="H24" s="869"/>
      <c r="I24" s="74"/>
      <c r="J24" s="212"/>
      <c r="K24" s="213"/>
      <c r="L24" s="211"/>
      <c r="M24" s="214"/>
      <c r="N24" s="215"/>
      <c r="O24" s="33"/>
    </row>
    <row r="25" spans="1:210" ht="26.25" customHeight="1" x14ac:dyDescent="0.2">
      <c r="A25" s="859" t="s">
        <v>224</v>
      </c>
      <c r="B25" s="863"/>
      <c r="C25" s="125"/>
      <c r="D25" s="863"/>
      <c r="E25" s="870">
        <f>SUM(E13/B13)</f>
        <v>0.49999999885433455</v>
      </c>
      <c r="F25" s="870"/>
      <c r="G25" s="870"/>
      <c r="H25" s="871"/>
      <c r="I25" s="74"/>
      <c r="J25" s="33"/>
      <c r="K25" s="33"/>
      <c r="L25" s="33"/>
      <c r="M25" s="216"/>
      <c r="N25" s="33"/>
      <c r="O25" s="33"/>
    </row>
    <row r="26" spans="1:210" x14ac:dyDescent="0.2">
      <c r="J26" s="33"/>
      <c r="K26" s="33"/>
      <c r="L26" s="33"/>
      <c r="M26" s="33"/>
      <c r="N26" s="33"/>
      <c r="O26" s="33"/>
    </row>
    <row r="27" spans="1:210" x14ac:dyDescent="0.2">
      <c r="J27" s="33"/>
      <c r="K27" s="33"/>
      <c r="L27" s="33"/>
      <c r="M27" s="33"/>
      <c r="N27" s="33"/>
      <c r="O27" s="33"/>
    </row>
    <row r="28" spans="1:210" x14ac:dyDescent="0.2">
      <c r="J28" s="33"/>
      <c r="K28" s="33"/>
      <c r="L28" s="33"/>
      <c r="M28" s="33"/>
      <c r="N28" s="33"/>
      <c r="O28" s="33"/>
    </row>
  </sheetData>
  <sheetProtection password="C82C" sheet="1" formatCells="0" formatColumns="0" formatRows="0" insertColumns="0" insertRows="0" insertHyperlinks="0" deleteColumns="0" deleteRows="0" sort="0" autoFilter="0" pivotTables="0"/>
  <phoneticPr fontId="0" type="noConversion"/>
  <pageMargins left="0.9" right="0.46" top="1.24" bottom="0.76" header="0.53" footer="0.5"/>
  <pageSetup scale="80" orientation="landscape" r:id="rId1"/>
  <headerFooter alignWithMargins="0">
    <oddHeader>&amp;C&amp;11Attachment 3
Baseline Cost Estimate
Project Sponsor Name
Project Name</oddHeader>
  </headerFooter>
  <ignoredErrors>
    <ignoredError sqref="A3:B12 A13 E1:E2 I13 D3:D13 H24:H25 B18 E24:E25 E13" unlockedFormula="1"/>
  </ignoredError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tabColor indexed="15"/>
    <pageSetUpPr fitToPage="1"/>
  </sheetPr>
  <dimension ref="A1:GB16"/>
  <sheetViews>
    <sheetView zoomScale="75" zoomScaleNormal="75" workbookViewId="0">
      <selection activeCell="F8" sqref="F8"/>
    </sheetView>
  </sheetViews>
  <sheetFormatPr defaultColWidth="9.140625" defaultRowHeight="12.75" x14ac:dyDescent="0.2"/>
  <cols>
    <col min="1" max="2" width="9.5703125" style="29" customWidth="1"/>
    <col min="3" max="3" width="49.7109375" style="29" customWidth="1"/>
    <col min="4" max="4" width="8.7109375" style="74" customWidth="1"/>
    <col min="5" max="5" width="11.85546875" style="29" customWidth="1"/>
    <col min="6" max="14" width="9.7109375" style="30" customWidth="1"/>
    <col min="15" max="184" width="9.140625" style="30"/>
    <col min="185" max="16384" width="9.140625" style="29"/>
  </cols>
  <sheetData>
    <row r="1" spans="1:184" s="33" customFormat="1" ht="30" customHeight="1" x14ac:dyDescent="0.2">
      <c r="A1" s="872" t="s">
        <v>245</v>
      </c>
      <c r="B1" s="873"/>
      <c r="C1" s="873"/>
      <c r="D1" s="873"/>
      <c r="E1" s="873"/>
      <c r="F1" s="874"/>
      <c r="G1" s="874"/>
      <c r="H1" s="874"/>
      <c r="I1" s="874"/>
      <c r="J1" s="874"/>
      <c r="K1" s="874"/>
      <c r="L1" s="875"/>
      <c r="M1" s="875"/>
      <c r="N1" s="875"/>
      <c r="O1" s="871"/>
    </row>
    <row r="2" spans="1:184" ht="35.25" customHeight="1" x14ac:dyDescent="0.2">
      <c r="A2" s="876" t="s">
        <v>170</v>
      </c>
      <c r="B2" s="876" t="s">
        <v>171</v>
      </c>
      <c r="C2" s="877" t="s">
        <v>175</v>
      </c>
      <c r="D2" s="876" t="s">
        <v>174</v>
      </c>
      <c r="E2" s="878"/>
      <c r="F2" s="1129" t="str">
        <f>' Fund Source by Cat'!H7</f>
        <v>Federal 5309 Small Starts</v>
      </c>
      <c r="G2" s="1130"/>
      <c r="H2" s="1131"/>
      <c r="I2" s="1129" t="s">
        <v>250</v>
      </c>
      <c r="J2" s="1130"/>
      <c r="K2" s="1131"/>
      <c r="L2" s="1129" t="s">
        <v>253</v>
      </c>
      <c r="M2" s="1130"/>
      <c r="N2" s="1131"/>
      <c r="O2" s="1127" t="s">
        <v>272</v>
      </c>
    </row>
    <row r="3" spans="1:184" ht="57" customHeight="1" x14ac:dyDescent="0.2">
      <c r="A3" s="879"/>
      <c r="B3" s="800"/>
      <c r="C3" s="800"/>
      <c r="D3" s="800"/>
      <c r="E3" s="880" t="s">
        <v>254</v>
      </c>
      <c r="F3" s="881" t="s">
        <v>251</v>
      </c>
      <c r="G3" s="881" t="s">
        <v>225</v>
      </c>
      <c r="H3" s="881" t="s">
        <v>218</v>
      </c>
      <c r="I3" s="881" t="s">
        <v>251</v>
      </c>
      <c r="J3" s="881" t="s">
        <v>225</v>
      </c>
      <c r="K3" s="881" t="s">
        <v>218</v>
      </c>
      <c r="L3" s="881" t="s">
        <v>251</v>
      </c>
      <c r="M3" s="881" t="s">
        <v>225</v>
      </c>
      <c r="N3" s="881" t="s">
        <v>218</v>
      </c>
      <c r="O3" s="1128"/>
    </row>
    <row r="4" spans="1:184" ht="17.25" customHeight="1" x14ac:dyDescent="0.2">
      <c r="A4" s="220">
        <v>14010</v>
      </c>
      <c r="B4" s="220">
        <v>140110</v>
      </c>
      <c r="C4" s="369" t="s">
        <v>121</v>
      </c>
      <c r="D4" s="882">
        <f>'BUILD Main'!C7</f>
        <v>10.45</v>
      </c>
      <c r="E4" s="888">
        <f>SUM(L4/N4)</f>
        <v>0.23683519265962544</v>
      </c>
      <c r="F4" s="280">
        <f>' Fund Source by Cat'!H9</f>
        <v>6441817.7052155845</v>
      </c>
      <c r="G4" s="277">
        <f>SUM(' Fund Source by Cat'!P9:V9)</f>
        <v>20757762.023096286</v>
      </c>
      <c r="H4" s="890">
        <f>SUM(F4:G4)</f>
        <v>27199579.72831187</v>
      </c>
      <c r="I4" s="280">
        <f>SUM(' Fund Source by Cat'!I9:K9)</f>
        <v>0</v>
      </c>
      <c r="J4" s="280">
        <f>SUM(' Fund Source by Cat'!M9:O9)</f>
        <v>0</v>
      </c>
      <c r="K4" s="890">
        <f>SUM(I4:J4)</f>
        <v>0</v>
      </c>
      <c r="L4" s="890">
        <f>SUM(I4,F4)</f>
        <v>6441817.7052155845</v>
      </c>
      <c r="M4" s="890">
        <f>SUM(G4,J4)</f>
        <v>20757762.023096286</v>
      </c>
      <c r="N4" s="890">
        <f>SUM(L4:M4)</f>
        <v>27199579.72831187</v>
      </c>
      <c r="O4" s="890">
        <f>'BUILD Main'!J7</f>
        <v>27890395.72831187</v>
      </c>
      <c r="P4" s="193"/>
    </row>
    <row r="5" spans="1:184" ht="17.25" customHeight="1" x14ac:dyDescent="0.2">
      <c r="A5" s="220">
        <v>14020</v>
      </c>
      <c r="B5" s="220">
        <v>140220</v>
      </c>
      <c r="C5" s="369" t="s">
        <v>122</v>
      </c>
      <c r="D5" s="883">
        <f>'BUILD Main'!C21</f>
        <v>44</v>
      </c>
      <c r="E5" s="888">
        <f t="shared" ref="E5:E10" si="0">SUM(L5/N5)</f>
        <v>0.22836722486100181</v>
      </c>
      <c r="F5" s="280">
        <f>' Fund Source by Cat'!H10</f>
        <v>3776659.377806101</v>
      </c>
      <c r="G5" s="277">
        <f>SUM(' Fund Source by Cat'!P10:V10)</f>
        <v>12761000</v>
      </c>
      <c r="H5" s="890">
        <f t="shared" ref="H5:H10" si="1">SUM(F5:G5)</f>
        <v>16537659.377806101</v>
      </c>
      <c r="I5" s="280">
        <f>SUM(' Fund Source by Cat'!I10:K10)</f>
        <v>0</v>
      </c>
      <c r="J5" s="280">
        <f>SUM(' Fund Source by Cat'!M10:O10)</f>
        <v>0</v>
      </c>
      <c r="K5" s="890">
        <f t="shared" ref="K5:K10" si="2">SUM(I5:J5)</f>
        <v>0</v>
      </c>
      <c r="L5" s="890">
        <f t="shared" ref="L5:L10" si="3">SUM(I5,F5)</f>
        <v>3776659.377806101</v>
      </c>
      <c r="M5" s="890">
        <f t="shared" ref="M5:M10" si="4">SUM(G5,J5)</f>
        <v>12761000</v>
      </c>
      <c r="N5" s="890">
        <f t="shared" ref="N5:N10" si="5">SUM(L5:M5)</f>
        <v>16537659.377806101</v>
      </c>
      <c r="O5" s="890">
        <f>'BUILD Main'!J21</f>
        <v>16537659.377806101</v>
      </c>
    </row>
    <row r="6" spans="1:184" ht="17.25" customHeight="1" x14ac:dyDescent="0.2">
      <c r="A6" s="220">
        <v>14030</v>
      </c>
      <c r="B6" s="220">
        <v>140330</v>
      </c>
      <c r="C6" s="370" t="s">
        <v>176</v>
      </c>
      <c r="D6" s="884"/>
      <c r="E6" s="888">
        <f t="shared" si="0"/>
        <v>0.76304152285277316</v>
      </c>
      <c r="F6" s="280">
        <f>' Fund Source by Cat'!H11</f>
        <v>8038640.3229930792</v>
      </c>
      <c r="G6" s="277">
        <f>SUM(' Fund Source by Cat'!P11:V11)</f>
        <v>2496356.8983103205</v>
      </c>
      <c r="H6" s="890">
        <f t="shared" si="1"/>
        <v>10534997.2213034</v>
      </c>
      <c r="I6" s="280">
        <f>SUM(' Fund Source by Cat'!I11:K11)</f>
        <v>0</v>
      </c>
      <c r="J6" s="280">
        <f>SUM(' Fund Source by Cat'!M11:O11)</f>
        <v>0</v>
      </c>
      <c r="K6" s="890">
        <f t="shared" si="2"/>
        <v>0</v>
      </c>
      <c r="L6" s="890">
        <f t="shared" si="3"/>
        <v>8038640.3229930792</v>
      </c>
      <c r="M6" s="890">
        <f t="shared" si="4"/>
        <v>2496356.8983103205</v>
      </c>
      <c r="N6" s="890">
        <f t="shared" si="5"/>
        <v>10534997.2213034</v>
      </c>
      <c r="O6" s="890">
        <f>'BUILD Main'!J29</f>
        <v>10534997.2213034</v>
      </c>
    </row>
    <row r="7" spans="1:184" ht="17.25" customHeight="1" x14ac:dyDescent="0.2">
      <c r="A7" s="220">
        <v>14040</v>
      </c>
      <c r="B7" s="220">
        <v>140440</v>
      </c>
      <c r="C7" s="370" t="s">
        <v>124</v>
      </c>
      <c r="D7" s="884"/>
      <c r="E7" s="888">
        <f t="shared" si="0"/>
        <v>0.99234126617114871</v>
      </c>
      <c r="F7" s="280">
        <f>' Fund Source by Cat'!H12</f>
        <v>18440653.435046107</v>
      </c>
      <c r="G7" s="277">
        <f>SUM(' Fund Source by Cat'!P12:V12)</f>
        <v>142322.06308827549</v>
      </c>
      <c r="H7" s="890">
        <f t="shared" si="1"/>
        <v>18582975.498134382</v>
      </c>
      <c r="I7" s="280">
        <f>SUM(' Fund Source by Cat'!I12:K12)</f>
        <v>0</v>
      </c>
      <c r="J7" s="280">
        <f>SUM(' Fund Source by Cat'!M12:O12)</f>
        <v>0</v>
      </c>
      <c r="K7" s="890">
        <f t="shared" si="2"/>
        <v>0</v>
      </c>
      <c r="L7" s="890">
        <f t="shared" si="3"/>
        <v>18440653.435046107</v>
      </c>
      <c r="M7" s="890">
        <f t="shared" si="4"/>
        <v>142322.06308827549</v>
      </c>
      <c r="N7" s="890">
        <f t="shared" si="5"/>
        <v>18582975.498134382</v>
      </c>
      <c r="O7" s="890">
        <f>'BUILD Main'!J35</f>
        <v>18582975.498134382</v>
      </c>
    </row>
    <row r="8" spans="1:184" ht="17.25" customHeight="1" x14ac:dyDescent="0.2">
      <c r="A8" s="220">
        <v>14050</v>
      </c>
      <c r="B8" s="220">
        <v>140550</v>
      </c>
      <c r="C8" s="370" t="s">
        <v>125</v>
      </c>
      <c r="D8" s="884"/>
      <c r="E8" s="888">
        <f t="shared" si="0"/>
        <v>0.71454661926552354</v>
      </c>
      <c r="F8" s="280">
        <f>' Fund Source by Cat'!H13</f>
        <v>24167090.372111689</v>
      </c>
      <c r="G8" s="277">
        <f>SUM(' Fund Source by Cat'!P13:V13)</f>
        <v>9572999.4698231854</v>
      </c>
      <c r="H8" s="890">
        <f t="shared" si="1"/>
        <v>33740089.841934875</v>
      </c>
      <c r="I8" s="280">
        <f>SUM(' Fund Source by Cat'!I13:K13)</f>
        <v>12415760</v>
      </c>
      <c r="J8" s="280">
        <f>SUM(' Fund Source by Cat'!M13:O13)</f>
        <v>5041440</v>
      </c>
      <c r="K8" s="890">
        <f t="shared" si="2"/>
        <v>17457200</v>
      </c>
      <c r="L8" s="890">
        <f t="shared" si="3"/>
        <v>36582850.372111693</v>
      </c>
      <c r="M8" s="890">
        <f t="shared" si="4"/>
        <v>14614439.469823185</v>
      </c>
      <c r="N8" s="890">
        <f t="shared" si="5"/>
        <v>51197289.841934875</v>
      </c>
      <c r="O8" s="890">
        <f>'BUILD Main'!J44</f>
        <v>51197289.841934875</v>
      </c>
    </row>
    <row r="9" spans="1:184" s="74" customFormat="1" ht="18" customHeight="1" x14ac:dyDescent="0.2">
      <c r="A9" s="371">
        <v>14060</v>
      </c>
      <c r="B9" s="371">
        <v>140660</v>
      </c>
      <c r="C9" s="370" t="s">
        <v>126</v>
      </c>
      <c r="D9" s="884"/>
      <c r="E9" s="888">
        <f t="shared" si="0"/>
        <v>0.51691959656895092</v>
      </c>
      <c r="F9" s="280">
        <f>' Fund Source by Cat'!H14</f>
        <v>756907.54787999997</v>
      </c>
      <c r="G9" s="277">
        <f>SUM(' Fund Source by Cat'!P14:V14)</f>
        <v>707357.9837499999</v>
      </c>
      <c r="H9" s="890">
        <f t="shared" si="1"/>
        <v>1464265.5316299999</v>
      </c>
      <c r="I9" s="280">
        <f>SUM(' Fund Source by Cat'!I14:K14)</f>
        <v>0</v>
      </c>
      <c r="J9" s="280">
        <f>SUM(' Fund Source by Cat'!M14:O14)</f>
        <v>0</v>
      </c>
      <c r="K9" s="890">
        <f t="shared" si="2"/>
        <v>0</v>
      </c>
      <c r="L9" s="890">
        <f t="shared" si="3"/>
        <v>756907.54787999997</v>
      </c>
      <c r="M9" s="890">
        <f t="shared" si="4"/>
        <v>707357.9837499999</v>
      </c>
      <c r="N9" s="890">
        <f t="shared" si="5"/>
        <v>1464265.5316299999</v>
      </c>
      <c r="O9" s="890">
        <f>'BUILD Main'!J53</f>
        <v>1464265.5316299999</v>
      </c>
      <c r="P9" s="33"/>
      <c r="Q9" s="33"/>
      <c r="R9" s="33"/>
      <c r="S9" s="33"/>
      <c r="T9" s="33"/>
      <c r="U9" s="33"/>
      <c r="V9" s="33"/>
      <c r="W9" s="33"/>
      <c r="X9" s="33"/>
      <c r="Y9" s="33"/>
      <c r="Z9" s="33"/>
      <c r="AA9" s="33"/>
      <c r="AB9" s="33"/>
      <c r="AC9" s="33"/>
      <c r="AD9" s="33"/>
      <c r="AE9" s="33"/>
      <c r="AF9" s="33"/>
      <c r="AG9" s="33"/>
      <c r="AH9" s="33"/>
      <c r="AI9" s="33"/>
      <c r="AJ9" s="33"/>
      <c r="AK9" s="33"/>
      <c r="AL9" s="33"/>
      <c r="AM9" s="33"/>
      <c r="AN9" s="33"/>
      <c r="AO9" s="33"/>
      <c r="AP9" s="33"/>
      <c r="AQ9" s="33"/>
      <c r="AR9" s="33"/>
      <c r="AS9" s="33"/>
      <c r="AT9" s="33"/>
      <c r="AU9" s="33"/>
      <c r="AV9" s="33"/>
      <c r="AW9" s="33"/>
      <c r="AX9" s="33"/>
      <c r="AY9" s="33"/>
      <c r="AZ9" s="33"/>
      <c r="BA9" s="33"/>
      <c r="BB9" s="33"/>
      <c r="BC9" s="33"/>
      <c r="BD9" s="33"/>
      <c r="BE9" s="33"/>
      <c r="BF9" s="33"/>
      <c r="BG9" s="33"/>
      <c r="BH9" s="33"/>
      <c r="BI9" s="33"/>
      <c r="BJ9" s="33"/>
      <c r="BK9" s="33"/>
      <c r="BL9" s="33"/>
      <c r="BM9" s="33"/>
      <c r="BN9" s="33"/>
      <c r="BO9" s="33"/>
      <c r="BP9" s="33"/>
      <c r="BQ9" s="33"/>
      <c r="BR9" s="33"/>
      <c r="BS9" s="33"/>
      <c r="BT9" s="33"/>
      <c r="BU9" s="33"/>
      <c r="BV9" s="33"/>
      <c r="BW9" s="33"/>
      <c r="BX9" s="33"/>
      <c r="BY9" s="33"/>
      <c r="BZ9" s="33"/>
      <c r="CA9" s="33"/>
      <c r="CB9" s="33"/>
      <c r="CC9" s="33"/>
      <c r="CD9" s="33"/>
      <c r="CE9" s="33"/>
      <c r="CF9" s="33"/>
      <c r="CG9" s="33"/>
      <c r="CH9" s="33"/>
      <c r="CI9" s="33"/>
      <c r="CJ9" s="33"/>
      <c r="CK9" s="33"/>
      <c r="CL9" s="33"/>
      <c r="CM9" s="33"/>
      <c r="CN9" s="33"/>
      <c r="CO9" s="33"/>
      <c r="CP9" s="33"/>
      <c r="CQ9" s="33"/>
      <c r="CR9" s="33"/>
      <c r="CS9" s="33"/>
      <c r="CT9" s="33"/>
      <c r="CU9" s="33"/>
      <c r="CV9" s="33"/>
      <c r="CW9" s="33"/>
      <c r="CX9" s="33"/>
      <c r="CY9" s="33"/>
      <c r="CZ9" s="33"/>
      <c r="DA9" s="33"/>
      <c r="DB9" s="33"/>
      <c r="DC9" s="33"/>
      <c r="DD9" s="33"/>
      <c r="DE9" s="33"/>
      <c r="DF9" s="33"/>
      <c r="DG9" s="33"/>
      <c r="DH9" s="33"/>
      <c r="DI9" s="33"/>
      <c r="DJ9" s="33"/>
      <c r="DK9" s="33"/>
      <c r="DL9" s="33"/>
      <c r="DM9" s="33"/>
      <c r="DN9" s="33"/>
      <c r="DO9" s="33"/>
      <c r="DP9" s="33"/>
      <c r="DQ9" s="33"/>
      <c r="DR9" s="33"/>
      <c r="DS9" s="33"/>
      <c r="DT9" s="33"/>
      <c r="DU9" s="33"/>
      <c r="DV9" s="33"/>
      <c r="DW9" s="33"/>
      <c r="DX9" s="33"/>
      <c r="DY9" s="33"/>
      <c r="DZ9" s="33"/>
      <c r="EA9" s="33"/>
      <c r="EB9" s="33"/>
      <c r="EC9" s="33"/>
      <c r="ED9" s="33"/>
      <c r="EE9" s="33"/>
      <c r="EF9" s="33"/>
      <c r="EG9" s="33"/>
      <c r="EH9" s="33"/>
      <c r="EI9" s="33"/>
      <c r="EJ9" s="33"/>
      <c r="EK9" s="33"/>
      <c r="EL9" s="33"/>
      <c r="EM9" s="33"/>
      <c r="EN9" s="33"/>
      <c r="EO9" s="33"/>
      <c r="EP9" s="33"/>
      <c r="EQ9" s="33"/>
      <c r="ER9" s="33"/>
      <c r="ES9" s="33"/>
      <c r="ET9" s="33"/>
      <c r="EU9" s="33"/>
      <c r="EV9" s="33"/>
      <c r="EW9" s="33"/>
      <c r="EX9" s="33"/>
      <c r="EY9" s="33"/>
      <c r="EZ9" s="33"/>
      <c r="FA9" s="33"/>
      <c r="FB9" s="33"/>
      <c r="FC9" s="33"/>
      <c r="FD9" s="33"/>
      <c r="FE9" s="33"/>
      <c r="FF9" s="33"/>
      <c r="FG9" s="33"/>
      <c r="FH9" s="33"/>
      <c r="FI9" s="33"/>
      <c r="FJ9" s="33"/>
      <c r="FK9" s="33"/>
      <c r="FL9" s="33"/>
      <c r="FM9" s="33"/>
      <c r="FN9" s="33"/>
      <c r="FO9" s="33"/>
      <c r="FP9" s="33"/>
      <c r="FQ9" s="33"/>
      <c r="FR9" s="33"/>
      <c r="FS9" s="33"/>
      <c r="FT9" s="33"/>
      <c r="FU9" s="33"/>
      <c r="FV9" s="33"/>
      <c r="FW9" s="33"/>
      <c r="FX9" s="33"/>
      <c r="FY9" s="33"/>
      <c r="FZ9" s="33"/>
      <c r="GA9" s="33"/>
      <c r="GB9" s="33"/>
    </row>
    <row r="10" spans="1:184" ht="17.25" customHeight="1" x14ac:dyDescent="0.2">
      <c r="A10" s="372">
        <v>14070</v>
      </c>
      <c r="B10" s="220"/>
      <c r="C10" s="373" t="s">
        <v>127</v>
      </c>
      <c r="D10" s="885">
        <f>'BUILD Main'!C56</f>
        <v>25</v>
      </c>
      <c r="E10" s="888">
        <f t="shared" si="0"/>
        <v>0.75753472934800148</v>
      </c>
      <c r="F10" s="280">
        <f>' Fund Source by Cat'!H15</f>
        <v>12002334.191920701</v>
      </c>
      <c r="G10" s="277">
        <f>SUM(' Fund Source by Cat'!P15:V15)</f>
        <v>4962748.8690524679</v>
      </c>
      <c r="H10" s="890">
        <f t="shared" si="1"/>
        <v>16965083.060973167</v>
      </c>
      <c r="I10" s="280">
        <f>SUM(' Fund Source by Cat'!I15:K15)</f>
        <v>16000000</v>
      </c>
      <c r="J10" s="280">
        <f>SUM(' Fund Source by Cat'!M15:O15)</f>
        <v>4000000</v>
      </c>
      <c r="K10" s="890">
        <f t="shared" si="2"/>
        <v>20000000</v>
      </c>
      <c r="L10" s="890">
        <f t="shared" si="3"/>
        <v>28002334.191920701</v>
      </c>
      <c r="M10" s="890">
        <f t="shared" si="4"/>
        <v>8962748.8690524679</v>
      </c>
      <c r="N10" s="890">
        <f t="shared" si="5"/>
        <v>36965083.060973167</v>
      </c>
      <c r="O10" s="890">
        <f>'BUILD Main'!J56</f>
        <v>36965083.060973167</v>
      </c>
    </row>
    <row r="11" spans="1:184" ht="17.25" customHeight="1" x14ac:dyDescent="0.2">
      <c r="A11" s="1135"/>
      <c r="B11" s="220" t="s">
        <v>172</v>
      </c>
      <c r="C11" s="73" t="s">
        <v>26</v>
      </c>
      <c r="D11" s="886"/>
      <c r="E11" s="891"/>
      <c r="F11" s="281"/>
      <c r="G11" s="282"/>
      <c r="H11" s="893"/>
      <c r="I11" s="281"/>
      <c r="J11" s="282"/>
      <c r="K11" s="893"/>
      <c r="L11" s="895"/>
      <c r="M11" s="896"/>
      <c r="N11" s="893"/>
      <c r="O11" s="890"/>
    </row>
    <row r="12" spans="1:184" ht="17.25" customHeight="1" x14ac:dyDescent="0.2">
      <c r="A12" s="1136"/>
      <c r="B12" s="220" t="s">
        <v>207</v>
      </c>
      <c r="C12" s="73"/>
      <c r="D12" s="881"/>
      <c r="E12" s="892"/>
      <c r="F12" s="283"/>
      <c r="G12" s="284"/>
      <c r="H12" s="894"/>
      <c r="I12" s="283"/>
      <c r="J12" s="284"/>
      <c r="K12" s="894"/>
      <c r="L12" s="897"/>
      <c r="M12" s="898"/>
      <c r="N12" s="894"/>
      <c r="O12" s="890"/>
    </row>
    <row r="13" spans="1:184" ht="17.25" customHeight="1" x14ac:dyDescent="0.2">
      <c r="A13" s="220">
        <v>14080</v>
      </c>
      <c r="B13" s="220">
        <v>140880</v>
      </c>
      <c r="C13" s="374" t="s">
        <v>132</v>
      </c>
      <c r="D13" s="884"/>
      <c r="E13" s="888">
        <f>SUM(L13/N13)</f>
        <v>0.76036600616869787</v>
      </c>
      <c r="F13" s="285">
        <f>' Fund Source by Cat'!H16</f>
        <v>21123722.823758028</v>
      </c>
      <c r="G13" s="277">
        <f>SUM(' Fund Source by Cat'!P16:V16)</f>
        <v>6657270.3458280358</v>
      </c>
      <c r="H13" s="890">
        <f>SUM(F13:G13)</f>
        <v>27780993.169586062</v>
      </c>
      <c r="I13" s="280">
        <f>SUM(' Fund Source by Cat'!I16:K16)</f>
        <v>0</v>
      </c>
      <c r="J13" s="280">
        <f>SUM(' Fund Source by Cat'!M16:O16)</f>
        <v>0</v>
      </c>
      <c r="K13" s="890">
        <f>SUM(I13:J13)</f>
        <v>0</v>
      </c>
      <c r="L13" s="890">
        <f>SUM(I13,F13)</f>
        <v>21123722.823758028</v>
      </c>
      <c r="M13" s="890">
        <f>SUM(G13,J13)</f>
        <v>6657270.3458280358</v>
      </c>
      <c r="N13" s="890">
        <f>SUM(L13:M13)</f>
        <v>27780993.169586062</v>
      </c>
      <c r="O13" s="890">
        <f>'BUILD Main'!J64</f>
        <v>27780993.169586062</v>
      </c>
    </row>
    <row r="14" spans="1:184" ht="17.25" customHeight="1" x14ac:dyDescent="0.2">
      <c r="A14" s="220">
        <v>14090</v>
      </c>
      <c r="B14" s="220">
        <v>140990</v>
      </c>
      <c r="C14" s="370" t="s">
        <v>133</v>
      </c>
      <c r="D14" s="884"/>
      <c r="E14" s="888">
        <f>SUM(L14/N14)</f>
        <v>0.66034955321261513</v>
      </c>
      <c r="F14" s="285">
        <f>' Fund Source by Cat'!H17</f>
        <v>3002174.1082026185</v>
      </c>
      <c r="G14" s="277">
        <f>SUM(' Fund Source by Cat'!P17:V17)</f>
        <v>1544166.6799405329</v>
      </c>
      <c r="H14" s="890">
        <f>SUM(F14:G14)</f>
        <v>4546340.7881431514</v>
      </c>
      <c r="I14" s="280">
        <f>SUM(' Fund Source by Cat'!I17:K17)</f>
        <v>0</v>
      </c>
      <c r="J14" s="280">
        <f>SUM(' Fund Source by Cat'!M17:O17)</f>
        <v>0</v>
      </c>
      <c r="K14" s="890">
        <f>SUM(I14:J14)</f>
        <v>0</v>
      </c>
      <c r="L14" s="890">
        <f>SUM(I14,F14)</f>
        <v>3002174.1082026185</v>
      </c>
      <c r="M14" s="890">
        <f>SUM(G14,J14)</f>
        <v>1544166.6799405329</v>
      </c>
      <c r="N14" s="890">
        <f>SUM(L14:M14)</f>
        <v>4546340.7881431514</v>
      </c>
      <c r="O14" s="890">
        <f>'BUILD Main'!J74</f>
        <v>4546340.7881431514</v>
      </c>
    </row>
    <row r="15" spans="1:184" ht="17.25" customHeight="1" x14ac:dyDescent="0.2">
      <c r="A15" s="371">
        <v>14100</v>
      </c>
      <c r="B15" s="371">
        <v>141010</v>
      </c>
      <c r="C15" s="375" t="s">
        <v>128</v>
      </c>
      <c r="D15" s="884"/>
      <c r="E15" s="888" t="e">
        <f>SUM(L15/N15)</f>
        <v>#DIV/0!</v>
      </c>
      <c r="F15" s="285">
        <f>' Fund Source by Cat'!H18</f>
        <v>0</v>
      </c>
      <c r="G15" s="277">
        <f>SUM(' Fund Source by Cat'!P18:V18)</f>
        <v>0</v>
      </c>
      <c r="H15" s="890">
        <f>SUM(F15:G15)</f>
        <v>0</v>
      </c>
      <c r="I15" s="280">
        <f>SUM(' Fund Source by Cat'!I18:K18)</f>
        <v>0</v>
      </c>
      <c r="J15" s="280">
        <f>SUM(' Fund Source by Cat'!M18:O18)</f>
        <v>0</v>
      </c>
      <c r="K15" s="890">
        <f>SUM(I15:J15)</f>
        <v>0</v>
      </c>
      <c r="L15" s="890">
        <f>SUM(I15,F15)</f>
        <v>0</v>
      </c>
      <c r="M15" s="890">
        <f>SUM(G15,J15)</f>
        <v>0</v>
      </c>
      <c r="N15" s="890">
        <f>SUM(L15:M15)</f>
        <v>0</v>
      </c>
      <c r="O15" s="889">
        <f>'BUILD Main'!J76</f>
        <v>0</v>
      </c>
    </row>
    <row r="16" spans="1:184" ht="17.25" customHeight="1" x14ac:dyDescent="0.2">
      <c r="A16" s="1132" t="str">
        <f>'BUILD Main'!A77:B77</f>
        <v>Total Project Cost (10 - 100)</v>
      </c>
      <c r="B16" s="1133"/>
      <c r="C16" s="1134"/>
      <c r="D16" s="887"/>
      <c r="E16" s="888">
        <f>SUM(L16/N16)</f>
        <v>0.64763763778130468</v>
      </c>
      <c r="F16" s="889">
        <f t="shared" ref="F16:N16" si="6">SUM(F4:F10,F13:F15)</f>
        <v>97749999.884933904</v>
      </c>
      <c r="G16" s="889">
        <f t="shared" si="6"/>
        <v>59601984.332889095</v>
      </c>
      <c r="H16" s="890">
        <f>SUM(F16:G16)</f>
        <v>157351984.217823</v>
      </c>
      <c r="I16" s="889">
        <f t="shared" si="6"/>
        <v>28415760</v>
      </c>
      <c r="J16" s="889">
        <f t="shared" si="6"/>
        <v>9041440</v>
      </c>
      <c r="K16" s="890">
        <f>SUM(I16:J16)</f>
        <v>37457200</v>
      </c>
      <c r="L16" s="889">
        <f t="shared" si="6"/>
        <v>126165759.8849339</v>
      </c>
      <c r="M16" s="889">
        <f t="shared" si="6"/>
        <v>68643424.332889095</v>
      </c>
      <c r="N16" s="889">
        <f t="shared" si="6"/>
        <v>194809184.217823</v>
      </c>
      <c r="O16" s="889">
        <f>'BUILD Main'!J77</f>
        <v>195500000.217823</v>
      </c>
    </row>
  </sheetData>
  <sheetProtection password="C82C" sheet="1" formatCells="0" formatColumns="0" formatRows="0" insertColumns="0" insertRows="0" insertHyperlinks="0" deleteColumns="0" deleteRows="0" sort="0" autoFilter="0" pivotTables="0"/>
  <mergeCells count="6">
    <mergeCell ref="O2:O3"/>
    <mergeCell ref="L2:N2"/>
    <mergeCell ref="A16:C16"/>
    <mergeCell ref="A11:A12"/>
    <mergeCell ref="F2:H2"/>
    <mergeCell ref="I2:K2"/>
  </mergeCells>
  <phoneticPr fontId="0" type="noConversion"/>
  <pageMargins left="0.6" right="0.46" top="1.7" bottom="1" header="0.64" footer="0.5"/>
  <pageSetup scale="70" orientation="landscape" r:id="rId1"/>
  <headerFooter alignWithMargins="0">
    <oddHeader>&amp;C&amp;11Attachment 3A
Project Budget
Project Sponsor Name
Project Name</oddHeader>
  </headerFooter>
  <ignoredErrors>
    <ignoredError sqref="F16 D4:D5 O13:O16 A10:D10 F2 A16 L16:N16 O4:O10 F12 L4:N10 L13:N15 E4:E10 E13:E16 G16 H13:H15 H4:H10 I16:J16 K4:K10 K13:K15" unlockedFormula="1"/>
    <ignoredError sqref="H16 K16" formula="1" unlockedFormula="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indexed="35"/>
    <pageSetUpPr fitToPage="1"/>
  </sheetPr>
  <dimension ref="A1:DW15"/>
  <sheetViews>
    <sheetView zoomScale="75" zoomScaleNormal="75" zoomScaleSheetLayoutView="75" workbookViewId="0">
      <pane xSplit="3" topLeftCell="D1" activePane="topRight" state="frozen"/>
      <selection activeCell="G27" sqref="G27"/>
      <selection pane="topRight" activeCell="O2" sqref="O2"/>
    </sheetView>
  </sheetViews>
  <sheetFormatPr defaultColWidth="9.140625" defaultRowHeight="12.75" x14ac:dyDescent="0.2"/>
  <cols>
    <col min="1" max="1" width="58.5703125" style="264" customWidth="1"/>
    <col min="2" max="2" width="13.42578125" style="264" customWidth="1"/>
    <col min="3" max="3" width="13" style="264" customWidth="1"/>
    <col min="4" max="83" width="2.140625" style="264" customWidth="1"/>
    <col min="84" max="127" width="2.140625" style="265" customWidth="1"/>
    <col min="128" max="16384" width="9.140625" style="248"/>
  </cols>
  <sheetData>
    <row r="1" spans="1:127" s="221" customFormat="1" ht="22.5" customHeight="1" x14ac:dyDescent="0.2">
      <c r="A1" s="899" t="s">
        <v>276</v>
      </c>
      <c r="B1" s="900" t="s">
        <v>177</v>
      </c>
      <c r="C1" s="901" t="s">
        <v>213</v>
      </c>
      <c r="D1" s="1137">
        <v>2017</v>
      </c>
      <c r="E1" s="1138"/>
      <c r="F1" s="1138"/>
      <c r="G1" s="1139"/>
      <c r="H1" s="1137">
        <v>2018</v>
      </c>
      <c r="I1" s="1138"/>
      <c r="J1" s="1138"/>
      <c r="K1" s="1139"/>
      <c r="L1" s="1137">
        <v>2019</v>
      </c>
      <c r="M1" s="1138"/>
      <c r="N1" s="1138"/>
      <c r="O1" s="1139"/>
      <c r="P1" s="1137">
        <v>2020</v>
      </c>
      <c r="Q1" s="1138"/>
      <c r="R1" s="1138"/>
      <c r="S1" s="1139"/>
      <c r="T1" s="1137">
        <v>2021</v>
      </c>
      <c r="U1" s="1138"/>
      <c r="V1" s="1138"/>
      <c r="W1" s="1139"/>
      <c r="X1" s="1137">
        <v>2022</v>
      </c>
      <c r="Y1" s="1138"/>
      <c r="Z1" s="1138"/>
      <c r="AA1" s="1139"/>
      <c r="AB1" s="1137">
        <v>2023</v>
      </c>
      <c r="AC1" s="1138"/>
      <c r="AD1" s="1138"/>
      <c r="AE1" s="1139"/>
      <c r="AF1" s="1137">
        <v>2024</v>
      </c>
      <c r="AG1" s="1138"/>
      <c r="AH1" s="1138"/>
      <c r="AI1" s="1139"/>
      <c r="AJ1" s="1137">
        <v>2025</v>
      </c>
      <c r="AK1" s="1138"/>
      <c r="AL1" s="1138"/>
      <c r="AM1" s="1139"/>
      <c r="AN1" s="1137">
        <v>2026</v>
      </c>
      <c r="AO1" s="1138"/>
      <c r="AP1" s="1138"/>
      <c r="AQ1" s="1139"/>
      <c r="AR1" s="1137">
        <v>2027</v>
      </c>
      <c r="AS1" s="1138"/>
      <c r="AT1" s="1138"/>
      <c r="AU1" s="1139"/>
      <c r="AV1" s="1137">
        <v>2028</v>
      </c>
      <c r="AW1" s="1138"/>
      <c r="AX1" s="1138"/>
      <c r="AY1" s="1139"/>
      <c r="AZ1" s="1137">
        <v>2029</v>
      </c>
      <c r="BA1" s="1138"/>
      <c r="BB1" s="1138"/>
      <c r="BC1" s="1139"/>
      <c r="BD1" s="1137">
        <v>2030</v>
      </c>
      <c r="BE1" s="1138"/>
      <c r="BF1" s="1138"/>
      <c r="BG1" s="1139"/>
      <c r="BH1" s="1137">
        <v>2031</v>
      </c>
      <c r="BI1" s="1138"/>
      <c r="BJ1" s="1138"/>
      <c r="BK1" s="1139"/>
      <c r="BL1" s="1137">
        <v>2032</v>
      </c>
      <c r="BM1" s="1138"/>
      <c r="BN1" s="1138"/>
      <c r="BO1" s="1139"/>
      <c r="BP1" s="1137">
        <v>2033</v>
      </c>
      <c r="BQ1" s="1138"/>
      <c r="BR1" s="1138"/>
      <c r="BS1" s="1139"/>
      <c r="BT1" s="1137">
        <v>2034</v>
      </c>
      <c r="BU1" s="1138"/>
      <c r="BV1" s="1138"/>
      <c r="BW1" s="1139"/>
      <c r="BX1" s="1137">
        <v>2035</v>
      </c>
      <c r="BY1" s="1138"/>
      <c r="BZ1" s="1138"/>
      <c r="CA1" s="1139"/>
      <c r="CB1" s="1137">
        <v>2036</v>
      </c>
      <c r="CC1" s="1138"/>
      <c r="CD1" s="1138"/>
      <c r="CE1" s="1139"/>
      <c r="CF1" s="1137">
        <f>CB1+1</f>
        <v>2037</v>
      </c>
      <c r="CG1" s="1138"/>
      <c r="CH1" s="1138"/>
      <c r="CI1" s="1139"/>
      <c r="CJ1" s="1137">
        <f t="shared" ref="CJ1" si="0">CF1+1</f>
        <v>2038</v>
      </c>
      <c r="CK1" s="1138"/>
      <c r="CL1" s="1138"/>
      <c r="CM1" s="1139"/>
      <c r="CN1" s="1137">
        <f t="shared" ref="CN1" si="1">CJ1+1</f>
        <v>2039</v>
      </c>
      <c r="CO1" s="1138"/>
      <c r="CP1" s="1138"/>
      <c r="CQ1" s="1139"/>
      <c r="CR1" s="1137">
        <f t="shared" ref="CR1" si="2">CN1+1</f>
        <v>2040</v>
      </c>
      <c r="CS1" s="1138"/>
      <c r="CT1" s="1138"/>
      <c r="CU1" s="1139"/>
      <c r="CV1" s="1137">
        <f t="shared" ref="CV1" si="3">CR1+1</f>
        <v>2041</v>
      </c>
      <c r="CW1" s="1138"/>
      <c r="CX1" s="1138"/>
      <c r="CY1" s="1139"/>
      <c r="CZ1" s="1137">
        <f t="shared" ref="CZ1" si="4">CV1+1</f>
        <v>2042</v>
      </c>
      <c r="DA1" s="1138"/>
      <c r="DB1" s="1138"/>
      <c r="DC1" s="1139"/>
      <c r="DD1" s="1137">
        <f t="shared" ref="DD1" si="5">CZ1+1</f>
        <v>2043</v>
      </c>
      <c r="DE1" s="1138"/>
      <c r="DF1" s="1138"/>
      <c r="DG1" s="1139"/>
      <c r="DH1" s="1137">
        <f t="shared" ref="DH1" si="6">DD1+1</f>
        <v>2044</v>
      </c>
      <c r="DI1" s="1138"/>
      <c r="DJ1" s="1138"/>
      <c r="DK1" s="1139"/>
      <c r="DL1" s="1137">
        <f t="shared" ref="DL1" si="7">DH1+1</f>
        <v>2045</v>
      </c>
      <c r="DM1" s="1138"/>
      <c r="DN1" s="1138"/>
      <c r="DO1" s="1139"/>
      <c r="DP1" s="1137">
        <f t="shared" ref="DP1" si="8">DL1+1</f>
        <v>2046</v>
      </c>
      <c r="DQ1" s="1138"/>
      <c r="DR1" s="1138"/>
      <c r="DS1" s="1139"/>
      <c r="DT1" s="1137">
        <f t="shared" ref="DT1" si="9">DP1+1</f>
        <v>2047</v>
      </c>
      <c r="DU1" s="1138"/>
      <c r="DV1" s="1138"/>
      <c r="DW1" s="1139"/>
    </row>
    <row r="2" spans="1:127" s="221" customFormat="1" ht="35.25" customHeight="1" x14ac:dyDescent="0.2">
      <c r="A2" s="902" t="str">
        <f>'SCC List'!A3</f>
        <v>10 GUIDEWAY &amp; TRACK ELEMENTS (route miles)</v>
      </c>
      <c r="B2" s="222">
        <v>43617</v>
      </c>
      <c r="C2" s="976">
        <v>44196</v>
      </c>
      <c r="D2" s="938"/>
      <c r="E2" s="939"/>
      <c r="F2" s="939"/>
      <c r="G2" s="940"/>
      <c r="H2" s="227"/>
      <c r="I2" s="223"/>
      <c r="J2" s="223"/>
      <c r="K2" s="224"/>
      <c r="L2" s="225"/>
      <c r="M2" s="223"/>
      <c r="N2" s="223"/>
      <c r="O2" s="224"/>
      <c r="P2" s="943"/>
      <c r="Q2" s="941"/>
      <c r="R2" s="941"/>
      <c r="S2" s="944"/>
      <c r="T2" s="943"/>
      <c r="U2" s="941"/>
      <c r="V2" s="941"/>
      <c r="W2" s="944"/>
      <c r="X2" s="227"/>
      <c r="Y2" s="223"/>
      <c r="Z2" s="223"/>
      <c r="AA2" s="224"/>
      <c r="AB2" s="225"/>
      <c r="AC2" s="223"/>
      <c r="AD2" s="223"/>
      <c r="AE2" s="226"/>
      <c r="AF2" s="227"/>
      <c r="AG2" s="223"/>
      <c r="AH2" s="223"/>
      <c r="AI2" s="224"/>
      <c r="AJ2" s="225"/>
      <c r="AK2" s="223"/>
      <c r="AL2" s="223"/>
      <c r="AM2" s="226"/>
      <c r="AN2" s="223"/>
      <c r="AO2" s="223"/>
      <c r="AP2" s="223"/>
      <c r="AQ2" s="224"/>
      <c r="AR2" s="225"/>
      <c r="AS2" s="223"/>
      <c r="AT2" s="223"/>
      <c r="AU2" s="226"/>
      <c r="AV2" s="227"/>
      <c r="AW2" s="223"/>
      <c r="AX2" s="223"/>
      <c r="AY2" s="224"/>
      <c r="AZ2" s="225"/>
      <c r="BA2" s="223"/>
      <c r="BB2" s="223"/>
      <c r="BC2" s="226"/>
      <c r="BD2" s="223"/>
      <c r="BE2" s="223"/>
      <c r="BF2" s="223"/>
      <c r="BG2" s="224"/>
      <c r="BH2" s="225"/>
      <c r="BI2" s="223"/>
      <c r="BJ2" s="223"/>
      <c r="BK2" s="226"/>
      <c r="BL2" s="227"/>
      <c r="BM2" s="223"/>
      <c r="BN2" s="223"/>
      <c r="BO2" s="224"/>
      <c r="BP2" s="225"/>
      <c r="BQ2" s="223"/>
      <c r="BR2" s="223"/>
      <c r="BS2" s="226"/>
      <c r="BT2" s="227"/>
      <c r="BU2" s="223"/>
      <c r="BV2" s="223"/>
      <c r="BW2" s="224"/>
      <c r="BX2" s="225"/>
      <c r="BY2" s="223"/>
      <c r="BZ2" s="223"/>
      <c r="CA2" s="226"/>
      <c r="CB2" s="227"/>
      <c r="CC2" s="223"/>
      <c r="CD2" s="223"/>
      <c r="CE2" s="224"/>
      <c r="CF2" s="225"/>
      <c r="CG2" s="223"/>
      <c r="CH2" s="223"/>
      <c r="CI2" s="226"/>
      <c r="CJ2" s="223"/>
      <c r="CK2" s="223"/>
      <c r="CL2" s="223"/>
      <c r="CM2" s="224"/>
      <c r="CN2" s="225"/>
      <c r="CO2" s="223"/>
      <c r="CP2" s="223"/>
      <c r="CQ2" s="226"/>
      <c r="CR2" s="227"/>
      <c r="CS2" s="223"/>
      <c r="CT2" s="223"/>
      <c r="CU2" s="224"/>
      <c r="CV2" s="225"/>
      <c r="CW2" s="223"/>
      <c r="CX2" s="223"/>
      <c r="CY2" s="226"/>
      <c r="CZ2" s="223"/>
      <c r="DA2" s="223"/>
      <c r="DB2" s="223"/>
      <c r="DC2" s="224"/>
      <c r="DD2" s="225"/>
      <c r="DE2" s="223"/>
      <c r="DF2" s="223"/>
      <c r="DG2" s="226"/>
      <c r="DH2" s="227"/>
      <c r="DI2" s="223"/>
      <c r="DJ2" s="223"/>
      <c r="DK2" s="224"/>
      <c r="DL2" s="225"/>
      <c r="DM2" s="223"/>
      <c r="DN2" s="223"/>
      <c r="DO2" s="226"/>
      <c r="DP2" s="227"/>
      <c r="DQ2" s="223"/>
      <c r="DR2" s="223"/>
      <c r="DS2" s="224"/>
      <c r="DT2" s="225"/>
      <c r="DU2" s="223"/>
      <c r="DV2" s="223"/>
      <c r="DW2" s="226"/>
    </row>
    <row r="3" spans="1:127" s="221" customFormat="1" ht="35.25" customHeight="1" x14ac:dyDescent="0.2">
      <c r="A3" s="903" t="str">
        <f>'SCC List'!A17</f>
        <v>20 STATIONS, STOPS, TERMINALS, INTERMODAL (number)</v>
      </c>
      <c r="B3" s="222">
        <v>43617</v>
      </c>
      <c r="C3" s="976">
        <v>44196</v>
      </c>
      <c r="D3" s="938"/>
      <c r="E3" s="939"/>
      <c r="F3" s="939"/>
      <c r="G3" s="940"/>
      <c r="H3" s="228"/>
      <c r="I3" s="229"/>
      <c r="J3" s="229"/>
      <c r="K3" s="230"/>
      <c r="L3" s="225"/>
      <c r="M3" s="223"/>
      <c r="N3" s="229"/>
      <c r="O3" s="230"/>
      <c r="P3" s="970"/>
      <c r="Q3" s="971"/>
      <c r="R3" s="971"/>
      <c r="S3" s="972"/>
      <c r="T3" s="970"/>
      <c r="U3" s="971"/>
      <c r="V3" s="971"/>
      <c r="W3" s="972"/>
      <c r="X3" s="228"/>
      <c r="Y3" s="229"/>
      <c r="Z3" s="229"/>
      <c r="AA3" s="230"/>
      <c r="AB3" s="225"/>
      <c r="AC3" s="223"/>
      <c r="AD3" s="223"/>
      <c r="AE3" s="226"/>
      <c r="AF3" s="228"/>
      <c r="AG3" s="229"/>
      <c r="AH3" s="229"/>
      <c r="AI3" s="230"/>
      <c r="AJ3" s="225"/>
      <c r="AK3" s="223"/>
      <c r="AL3" s="223"/>
      <c r="AM3" s="226"/>
      <c r="AN3" s="223"/>
      <c r="AO3" s="223"/>
      <c r="AP3" s="223"/>
      <c r="AQ3" s="224"/>
      <c r="AR3" s="231"/>
      <c r="AS3" s="229"/>
      <c r="AT3" s="229"/>
      <c r="AU3" s="232"/>
      <c r="AV3" s="227"/>
      <c r="AW3" s="223"/>
      <c r="AX3" s="223"/>
      <c r="AY3" s="224"/>
      <c r="AZ3" s="231"/>
      <c r="BA3" s="229"/>
      <c r="BB3" s="229"/>
      <c r="BC3" s="232"/>
      <c r="BD3" s="223"/>
      <c r="BE3" s="223"/>
      <c r="BF3" s="223"/>
      <c r="BG3" s="224"/>
      <c r="BH3" s="231"/>
      <c r="BI3" s="229"/>
      <c r="BJ3" s="229"/>
      <c r="BK3" s="232"/>
      <c r="BL3" s="227"/>
      <c r="BM3" s="223"/>
      <c r="BN3" s="223"/>
      <c r="BO3" s="224"/>
      <c r="BP3" s="231"/>
      <c r="BQ3" s="229"/>
      <c r="BR3" s="229"/>
      <c r="BS3" s="232"/>
      <c r="BT3" s="227"/>
      <c r="BU3" s="223"/>
      <c r="BV3" s="223"/>
      <c r="BW3" s="224"/>
      <c r="BX3" s="231"/>
      <c r="BY3" s="229"/>
      <c r="BZ3" s="229"/>
      <c r="CA3" s="232"/>
      <c r="CB3" s="228"/>
      <c r="CC3" s="229"/>
      <c r="CD3" s="229"/>
      <c r="CE3" s="230"/>
      <c r="CF3" s="225"/>
      <c r="CG3" s="223"/>
      <c r="CH3" s="223"/>
      <c r="CI3" s="226"/>
      <c r="CJ3" s="223"/>
      <c r="CK3" s="223"/>
      <c r="CL3" s="223"/>
      <c r="CM3" s="224"/>
      <c r="CN3" s="231"/>
      <c r="CO3" s="229"/>
      <c r="CP3" s="229"/>
      <c r="CQ3" s="232"/>
      <c r="CR3" s="227"/>
      <c r="CS3" s="223"/>
      <c r="CT3" s="223"/>
      <c r="CU3" s="224"/>
      <c r="CV3" s="231"/>
      <c r="CW3" s="229"/>
      <c r="CX3" s="229"/>
      <c r="CY3" s="232"/>
      <c r="CZ3" s="223"/>
      <c r="DA3" s="223"/>
      <c r="DB3" s="223"/>
      <c r="DC3" s="224"/>
      <c r="DD3" s="231"/>
      <c r="DE3" s="229"/>
      <c r="DF3" s="229"/>
      <c r="DG3" s="232"/>
      <c r="DH3" s="227"/>
      <c r="DI3" s="223"/>
      <c r="DJ3" s="223"/>
      <c r="DK3" s="224"/>
      <c r="DL3" s="231"/>
      <c r="DM3" s="229"/>
      <c r="DN3" s="229"/>
      <c r="DO3" s="232"/>
      <c r="DP3" s="227"/>
      <c r="DQ3" s="223"/>
      <c r="DR3" s="223"/>
      <c r="DS3" s="224"/>
      <c r="DT3" s="231"/>
      <c r="DU3" s="229"/>
      <c r="DV3" s="229"/>
      <c r="DW3" s="232"/>
    </row>
    <row r="4" spans="1:127" s="221" customFormat="1" ht="35.25" customHeight="1" x14ac:dyDescent="0.2">
      <c r="A4" s="902" t="str">
        <f>'SCC List'!A25</f>
        <v>30 SUPPORT FACILITIES: YARDS, SHOPS, ADMIN. BLDGS</v>
      </c>
      <c r="B4" s="222">
        <v>43617</v>
      </c>
      <c r="C4" s="976">
        <v>44196</v>
      </c>
      <c r="D4" s="945"/>
      <c r="E4" s="946"/>
      <c r="F4" s="946"/>
      <c r="G4" s="947"/>
      <c r="H4" s="238"/>
      <c r="I4" s="239"/>
      <c r="J4" s="239"/>
      <c r="K4" s="240"/>
      <c r="L4" s="235"/>
      <c r="M4" s="233"/>
      <c r="N4" s="239"/>
      <c r="O4" s="240"/>
      <c r="P4" s="973"/>
      <c r="Q4" s="974"/>
      <c r="R4" s="974"/>
      <c r="S4" s="975"/>
      <c r="T4" s="973"/>
      <c r="U4" s="974"/>
      <c r="V4" s="974"/>
      <c r="W4" s="975"/>
      <c r="X4" s="238"/>
      <c r="Y4" s="239"/>
      <c r="Z4" s="239"/>
      <c r="AA4" s="240"/>
      <c r="AB4" s="235"/>
      <c r="AC4" s="233"/>
      <c r="AD4" s="233"/>
      <c r="AE4" s="236"/>
      <c r="AF4" s="238"/>
      <c r="AG4" s="239"/>
      <c r="AH4" s="239"/>
      <c r="AI4" s="240"/>
      <c r="AJ4" s="235"/>
      <c r="AK4" s="233"/>
      <c r="AL4" s="233"/>
      <c r="AM4" s="236"/>
      <c r="AN4" s="233"/>
      <c r="AO4" s="233"/>
      <c r="AP4" s="233"/>
      <c r="AQ4" s="234"/>
      <c r="AR4" s="241"/>
      <c r="AS4" s="239"/>
      <c r="AT4" s="239"/>
      <c r="AU4" s="242"/>
      <c r="AV4" s="237"/>
      <c r="AW4" s="233"/>
      <c r="AX4" s="233"/>
      <c r="AY4" s="234"/>
      <c r="AZ4" s="241"/>
      <c r="BA4" s="239"/>
      <c r="BB4" s="239"/>
      <c r="BC4" s="242"/>
      <c r="BD4" s="233"/>
      <c r="BE4" s="233"/>
      <c r="BF4" s="233"/>
      <c r="BG4" s="234"/>
      <c r="BH4" s="241"/>
      <c r="BI4" s="239"/>
      <c r="BJ4" s="239"/>
      <c r="BK4" s="242"/>
      <c r="BL4" s="237"/>
      <c r="BM4" s="233"/>
      <c r="BN4" s="233"/>
      <c r="BO4" s="234"/>
      <c r="BP4" s="241"/>
      <c r="BQ4" s="239"/>
      <c r="BR4" s="239"/>
      <c r="BS4" s="242"/>
      <c r="BT4" s="237"/>
      <c r="BU4" s="233"/>
      <c r="BV4" s="233"/>
      <c r="BW4" s="234"/>
      <c r="BX4" s="241"/>
      <c r="BY4" s="239"/>
      <c r="BZ4" s="239"/>
      <c r="CA4" s="242"/>
      <c r="CB4" s="238"/>
      <c r="CC4" s="239"/>
      <c r="CD4" s="239"/>
      <c r="CE4" s="240"/>
      <c r="CF4" s="235"/>
      <c r="CG4" s="233"/>
      <c r="CH4" s="233"/>
      <c r="CI4" s="236"/>
      <c r="CJ4" s="233"/>
      <c r="CK4" s="233"/>
      <c r="CL4" s="233"/>
      <c r="CM4" s="234"/>
      <c r="CN4" s="241"/>
      <c r="CO4" s="239"/>
      <c r="CP4" s="239"/>
      <c r="CQ4" s="242"/>
      <c r="CR4" s="237"/>
      <c r="CS4" s="233"/>
      <c r="CT4" s="233"/>
      <c r="CU4" s="234"/>
      <c r="CV4" s="241"/>
      <c r="CW4" s="239"/>
      <c r="CX4" s="239"/>
      <c r="CY4" s="242"/>
      <c r="CZ4" s="233"/>
      <c r="DA4" s="233"/>
      <c r="DB4" s="233"/>
      <c r="DC4" s="234"/>
      <c r="DD4" s="241"/>
      <c r="DE4" s="239"/>
      <c r="DF4" s="239"/>
      <c r="DG4" s="242"/>
      <c r="DH4" s="237"/>
      <c r="DI4" s="233"/>
      <c r="DJ4" s="233"/>
      <c r="DK4" s="234"/>
      <c r="DL4" s="241"/>
      <c r="DM4" s="239"/>
      <c r="DN4" s="239"/>
      <c r="DO4" s="242"/>
      <c r="DP4" s="237"/>
      <c r="DQ4" s="233"/>
      <c r="DR4" s="233"/>
      <c r="DS4" s="234"/>
      <c r="DT4" s="241"/>
      <c r="DU4" s="239"/>
      <c r="DV4" s="239"/>
      <c r="DW4" s="242"/>
    </row>
    <row r="5" spans="1:127" s="221" customFormat="1" ht="35.25" customHeight="1" x14ac:dyDescent="0.2">
      <c r="A5" s="902" t="str">
        <f>'SCC List'!A31</f>
        <v>40 SITEWORK &amp; SPECIAL CONDITIONS</v>
      </c>
      <c r="B5" s="222">
        <v>43617</v>
      </c>
      <c r="C5" s="976">
        <v>44196</v>
      </c>
      <c r="D5" s="945"/>
      <c r="E5" s="946"/>
      <c r="F5" s="946"/>
      <c r="G5" s="947"/>
      <c r="H5" s="237"/>
      <c r="I5" s="233"/>
      <c r="J5" s="233"/>
      <c r="K5" s="234"/>
      <c r="L5" s="235"/>
      <c r="M5" s="233"/>
      <c r="N5" s="233"/>
      <c r="O5" s="234"/>
      <c r="P5" s="951"/>
      <c r="Q5" s="948"/>
      <c r="R5" s="948"/>
      <c r="S5" s="949"/>
      <c r="T5" s="951"/>
      <c r="U5" s="948"/>
      <c r="V5" s="948"/>
      <c r="W5" s="949"/>
      <c r="X5" s="237"/>
      <c r="Y5" s="233"/>
      <c r="Z5" s="233"/>
      <c r="AA5" s="234"/>
      <c r="AB5" s="235"/>
      <c r="AC5" s="233"/>
      <c r="AD5" s="233"/>
      <c r="AE5" s="236"/>
      <c r="AF5" s="237"/>
      <c r="AG5" s="233"/>
      <c r="AH5" s="233"/>
      <c r="AI5" s="234"/>
      <c r="AJ5" s="235"/>
      <c r="AK5" s="233"/>
      <c r="AL5" s="233"/>
      <c r="AM5" s="236"/>
      <c r="AN5" s="233"/>
      <c r="AO5" s="233"/>
      <c r="AP5" s="233"/>
      <c r="AQ5" s="234"/>
      <c r="AR5" s="235"/>
      <c r="AS5" s="233"/>
      <c r="AT5" s="233"/>
      <c r="AU5" s="236"/>
      <c r="AV5" s="237"/>
      <c r="AW5" s="233"/>
      <c r="AX5" s="233"/>
      <c r="AY5" s="234"/>
      <c r="AZ5" s="235"/>
      <c r="BA5" s="233"/>
      <c r="BB5" s="233"/>
      <c r="BC5" s="236"/>
      <c r="BD5" s="233"/>
      <c r="BE5" s="233"/>
      <c r="BF5" s="233"/>
      <c r="BG5" s="234"/>
      <c r="BH5" s="235"/>
      <c r="BI5" s="233"/>
      <c r="BJ5" s="233"/>
      <c r="BK5" s="236"/>
      <c r="BL5" s="237"/>
      <c r="BM5" s="233"/>
      <c r="BN5" s="233"/>
      <c r="BO5" s="234"/>
      <c r="BP5" s="235"/>
      <c r="BQ5" s="233"/>
      <c r="BR5" s="233"/>
      <c r="BS5" s="236"/>
      <c r="BT5" s="237"/>
      <c r="BU5" s="233"/>
      <c r="BV5" s="233"/>
      <c r="BW5" s="234"/>
      <c r="BX5" s="235"/>
      <c r="BY5" s="233"/>
      <c r="BZ5" s="233"/>
      <c r="CA5" s="236"/>
      <c r="CB5" s="237"/>
      <c r="CC5" s="233"/>
      <c r="CD5" s="233"/>
      <c r="CE5" s="234"/>
      <c r="CF5" s="235"/>
      <c r="CG5" s="233"/>
      <c r="CH5" s="233"/>
      <c r="CI5" s="236"/>
      <c r="CJ5" s="233"/>
      <c r="CK5" s="233"/>
      <c r="CL5" s="233"/>
      <c r="CM5" s="234"/>
      <c r="CN5" s="235"/>
      <c r="CO5" s="233"/>
      <c r="CP5" s="233"/>
      <c r="CQ5" s="236"/>
      <c r="CR5" s="237"/>
      <c r="CS5" s="233"/>
      <c r="CT5" s="233"/>
      <c r="CU5" s="234"/>
      <c r="CV5" s="235"/>
      <c r="CW5" s="233"/>
      <c r="CX5" s="233"/>
      <c r="CY5" s="236"/>
      <c r="CZ5" s="233"/>
      <c r="DA5" s="233"/>
      <c r="DB5" s="233"/>
      <c r="DC5" s="234"/>
      <c r="DD5" s="235"/>
      <c r="DE5" s="233"/>
      <c r="DF5" s="233"/>
      <c r="DG5" s="236"/>
      <c r="DH5" s="237"/>
      <c r="DI5" s="233"/>
      <c r="DJ5" s="233"/>
      <c r="DK5" s="234"/>
      <c r="DL5" s="235"/>
      <c r="DM5" s="233"/>
      <c r="DN5" s="233"/>
      <c r="DO5" s="236"/>
      <c r="DP5" s="237"/>
      <c r="DQ5" s="233"/>
      <c r="DR5" s="233"/>
      <c r="DS5" s="234"/>
      <c r="DT5" s="235"/>
      <c r="DU5" s="233"/>
      <c r="DV5" s="233"/>
      <c r="DW5" s="236"/>
    </row>
    <row r="6" spans="1:127" s="221" customFormat="1" ht="35.25" customHeight="1" x14ac:dyDescent="0.2">
      <c r="A6" s="902" t="str">
        <f>'SCC List'!A40</f>
        <v>50  SYSTEMS</v>
      </c>
      <c r="B6" s="222">
        <v>43617</v>
      </c>
      <c r="C6" s="976">
        <v>44196</v>
      </c>
      <c r="D6" s="945"/>
      <c r="E6" s="946"/>
      <c r="F6" s="946"/>
      <c r="G6" s="947"/>
      <c r="H6" s="237"/>
      <c r="I6" s="233"/>
      <c r="J6" s="233"/>
      <c r="K6" s="234"/>
      <c r="L6" s="235"/>
      <c r="M6" s="233"/>
      <c r="N6" s="233"/>
      <c r="O6" s="234"/>
      <c r="P6" s="951"/>
      <c r="Q6" s="948"/>
      <c r="R6" s="948"/>
      <c r="S6" s="949"/>
      <c r="T6" s="951"/>
      <c r="U6" s="948"/>
      <c r="V6" s="948"/>
      <c r="W6" s="949"/>
      <c r="X6" s="237"/>
      <c r="Y6" s="233"/>
      <c r="Z6" s="233"/>
      <c r="AA6" s="234"/>
      <c r="AB6" s="235"/>
      <c r="AC6" s="233"/>
      <c r="AD6" s="233"/>
      <c r="AE6" s="236"/>
      <c r="AF6" s="237"/>
      <c r="AG6" s="233"/>
      <c r="AH6" s="233"/>
      <c r="AI6" s="234"/>
      <c r="AJ6" s="235"/>
      <c r="AK6" s="233"/>
      <c r="AL6" s="233"/>
      <c r="AM6" s="236"/>
      <c r="AN6" s="233"/>
      <c r="AO6" s="233"/>
      <c r="AP6" s="233"/>
      <c r="AQ6" s="234"/>
      <c r="AR6" s="235"/>
      <c r="AS6" s="233"/>
      <c r="AT6" s="233"/>
      <c r="AU6" s="236"/>
      <c r="AV6" s="237"/>
      <c r="AW6" s="233"/>
      <c r="AX6" s="233"/>
      <c r="AY6" s="234"/>
      <c r="AZ6" s="235"/>
      <c r="BA6" s="233"/>
      <c r="BB6" s="233"/>
      <c r="BC6" s="236"/>
      <c r="BD6" s="233"/>
      <c r="BE6" s="233"/>
      <c r="BF6" s="233"/>
      <c r="BG6" s="234"/>
      <c r="BH6" s="235"/>
      <c r="BI6" s="233"/>
      <c r="BJ6" s="233"/>
      <c r="BK6" s="236"/>
      <c r="BL6" s="237"/>
      <c r="BM6" s="233"/>
      <c r="BN6" s="233"/>
      <c r="BO6" s="234"/>
      <c r="BP6" s="235"/>
      <c r="BQ6" s="233"/>
      <c r="BR6" s="233"/>
      <c r="BS6" s="236"/>
      <c r="BT6" s="237"/>
      <c r="BU6" s="233"/>
      <c r="BV6" s="233"/>
      <c r="BW6" s="234"/>
      <c r="BX6" s="235"/>
      <c r="BY6" s="233"/>
      <c r="BZ6" s="233"/>
      <c r="CA6" s="236"/>
      <c r="CB6" s="237"/>
      <c r="CC6" s="233"/>
      <c r="CD6" s="233"/>
      <c r="CE6" s="234"/>
      <c r="CF6" s="235"/>
      <c r="CG6" s="233"/>
      <c r="CH6" s="233"/>
      <c r="CI6" s="236"/>
      <c r="CJ6" s="233"/>
      <c r="CK6" s="233"/>
      <c r="CL6" s="233"/>
      <c r="CM6" s="234"/>
      <c r="CN6" s="235"/>
      <c r="CO6" s="233"/>
      <c r="CP6" s="233"/>
      <c r="CQ6" s="236"/>
      <c r="CR6" s="237"/>
      <c r="CS6" s="233"/>
      <c r="CT6" s="233"/>
      <c r="CU6" s="234"/>
      <c r="CV6" s="235"/>
      <c r="CW6" s="233"/>
      <c r="CX6" s="233"/>
      <c r="CY6" s="236"/>
      <c r="CZ6" s="233"/>
      <c r="DA6" s="233"/>
      <c r="DB6" s="233"/>
      <c r="DC6" s="234"/>
      <c r="DD6" s="235"/>
      <c r="DE6" s="233"/>
      <c r="DF6" s="233"/>
      <c r="DG6" s="236"/>
      <c r="DH6" s="237"/>
      <c r="DI6" s="233"/>
      <c r="DJ6" s="233"/>
      <c r="DK6" s="234"/>
      <c r="DL6" s="235"/>
      <c r="DM6" s="233"/>
      <c r="DN6" s="233"/>
      <c r="DO6" s="236"/>
      <c r="DP6" s="237"/>
      <c r="DQ6" s="233"/>
      <c r="DR6" s="233"/>
      <c r="DS6" s="234"/>
      <c r="DT6" s="235"/>
      <c r="DU6" s="233"/>
      <c r="DV6" s="233"/>
      <c r="DW6" s="236"/>
    </row>
    <row r="7" spans="1:127" s="221" customFormat="1" ht="35.25" customHeight="1" x14ac:dyDescent="0.2">
      <c r="A7" s="902" t="str">
        <f>'SCC List'!A48:B48</f>
        <v>60 ROW, LAND, EXISTING IMPROVEMENTS</v>
      </c>
      <c r="B7" s="222">
        <v>43252</v>
      </c>
      <c r="C7" s="976">
        <v>43465</v>
      </c>
      <c r="D7" s="945"/>
      <c r="E7" s="946"/>
      <c r="F7" s="946"/>
      <c r="G7" s="947"/>
      <c r="H7" s="237"/>
      <c r="I7" s="233"/>
      <c r="J7" s="948"/>
      <c r="K7" s="949"/>
      <c r="L7" s="948"/>
      <c r="M7" s="948"/>
      <c r="N7" s="233"/>
      <c r="O7" s="236"/>
      <c r="P7" s="237"/>
      <c r="Q7" s="233"/>
      <c r="R7" s="233"/>
      <c r="S7" s="234"/>
      <c r="T7" s="235"/>
      <c r="U7" s="233"/>
      <c r="V7" s="233"/>
      <c r="W7" s="236"/>
      <c r="X7" s="237"/>
      <c r="Y7" s="233"/>
      <c r="Z7" s="233"/>
      <c r="AA7" s="234"/>
      <c r="AB7" s="235"/>
      <c r="AC7" s="233"/>
      <c r="AD7" s="233"/>
      <c r="AE7" s="236"/>
      <c r="AF7" s="237"/>
      <c r="AG7" s="233"/>
      <c r="AH7" s="233"/>
      <c r="AI7" s="234"/>
      <c r="AJ7" s="235"/>
      <c r="AK7" s="233"/>
      <c r="AL7" s="233"/>
      <c r="AM7" s="236"/>
      <c r="AN7" s="233"/>
      <c r="AO7" s="233"/>
      <c r="AP7" s="233"/>
      <c r="AQ7" s="234"/>
      <c r="AR7" s="235"/>
      <c r="AS7" s="233"/>
      <c r="AT7" s="233"/>
      <c r="AU7" s="236"/>
      <c r="AV7" s="237"/>
      <c r="AW7" s="233"/>
      <c r="AX7" s="233"/>
      <c r="AY7" s="234"/>
      <c r="AZ7" s="235"/>
      <c r="BA7" s="233"/>
      <c r="BB7" s="233"/>
      <c r="BC7" s="236"/>
      <c r="BD7" s="233"/>
      <c r="BE7" s="233"/>
      <c r="BF7" s="233"/>
      <c r="BG7" s="234"/>
      <c r="BH7" s="235"/>
      <c r="BI7" s="233"/>
      <c r="BJ7" s="233"/>
      <c r="BK7" s="236"/>
      <c r="BL7" s="237"/>
      <c r="BM7" s="233"/>
      <c r="BN7" s="233"/>
      <c r="BO7" s="234"/>
      <c r="BP7" s="235"/>
      <c r="BQ7" s="233"/>
      <c r="BR7" s="233"/>
      <c r="BS7" s="236"/>
      <c r="BT7" s="237"/>
      <c r="BU7" s="233"/>
      <c r="BV7" s="233"/>
      <c r="BW7" s="234"/>
      <c r="BX7" s="235"/>
      <c r="BY7" s="233"/>
      <c r="BZ7" s="233"/>
      <c r="CA7" s="236"/>
      <c r="CB7" s="237"/>
      <c r="CC7" s="233"/>
      <c r="CD7" s="233"/>
      <c r="CE7" s="234"/>
      <c r="CF7" s="235"/>
      <c r="CG7" s="233"/>
      <c r="CH7" s="233"/>
      <c r="CI7" s="236"/>
      <c r="CJ7" s="233"/>
      <c r="CK7" s="233"/>
      <c r="CL7" s="233"/>
      <c r="CM7" s="234"/>
      <c r="CN7" s="235"/>
      <c r="CO7" s="233"/>
      <c r="CP7" s="233"/>
      <c r="CQ7" s="236"/>
      <c r="CR7" s="237"/>
      <c r="CS7" s="233"/>
      <c r="CT7" s="233"/>
      <c r="CU7" s="234"/>
      <c r="CV7" s="235"/>
      <c r="CW7" s="233"/>
      <c r="CX7" s="233"/>
      <c r="CY7" s="236"/>
      <c r="CZ7" s="233"/>
      <c r="DA7" s="233"/>
      <c r="DB7" s="233"/>
      <c r="DC7" s="234"/>
      <c r="DD7" s="235"/>
      <c r="DE7" s="233"/>
      <c r="DF7" s="233"/>
      <c r="DG7" s="236"/>
      <c r="DH7" s="237"/>
      <c r="DI7" s="233"/>
      <c r="DJ7" s="233"/>
      <c r="DK7" s="234"/>
      <c r="DL7" s="235"/>
      <c r="DM7" s="233"/>
      <c r="DN7" s="233"/>
      <c r="DO7" s="236"/>
      <c r="DP7" s="237"/>
      <c r="DQ7" s="233"/>
      <c r="DR7" s="233"/>
      <c r="DS7" s="234"/>
      <c r="DT7" s="235"/>
      <c r="DU7" s="233"/>
      <c r="DV7" s="233"/>
      <c r="DW7" s="236"/>
    </row>
    <row r="8" spans="1:127" s="221" customFormat="1" ht="35.25" customHeight="1" x14ac:dyDescent="0.2">
      <c r="A8" s="902" t="str">
        <f>'SCC List'!A51</f>
        <v>70 VEHICLES (number)</v>
      </c>
      <c r="B8" s="222">
        <v>43252</v>
      </c>
      <c r="C8" s="976">
        <v>43983</v>
      </c>
      <c r="D8" s="945"/>
      <c r="E8" s="946"/>
      <c r="F8" s="946"/>
      <c r="G8" s="947"/>
      <c r="H8" s="237"/>
      <c r="I8" s="233"/>
      <c r="J8" s="233"/>
      <c r="K8" s="234"/>
      <c r="L8" s="235"/>
      <c r="M8" s="233"/>
      <c r="N8" s="948"/>
      <c r="O8" s="236"/>
      <c r="P8" s="237"/>
      <c r="Q8" s="233"/>
      <c r="R8" s="948"/>
      <c r="S8" s="234"/>
      <c r="T8" s="235"/>
      <c r="U8" s="948"/>
      <c r="V8" s="233"/>
      <c r="W8" s="236"/>
      <c r="X8" s="237"/>
      <c r="Y8" s="233"/>
      <c r="Z8" s="233"/>
      <c r="AA8" s="234"/>
      <c r="AB8" s="235"/>
      <c r="AC8" s="233"/>
      <c r="AD8" s="233"/>
      <c r="AE8" s="236"/>
      <c r="AF8" s="237"/>
      <c r="AG8" s="233"/>
      <c r="AH8" s="233"/>
      <c r="AI8" s="234"/>
      <c r="AJ8" s="235"/>
      <c r="AK8" s="233"/>
      <c r="AL8" s="233"/>
      <c r="AM8" s="236"/>
      <c r="AN8" s="233"/>
      <c r="AO8" s="233"/>
      <c r="AP8" s="233"/>
      <c r="AQ8" s="234"/>
      <c r="AR8" s="235"/>
      <c r="AS8" s="233"/>
      <c r="AT8" s="233"/>
      <c r="AU8" s="236"/>
      <c r="AV8" s="237"/>
      <c r="AW8" s="233"/>
      <c r="AX8" s="233"/>
      <c r="AY8" s="234"/>
      <c r="AZ8" s="235"/>
      <c r="BA8" s="233"/>
      <c r="BB8" s="233"/>
      <c r="BC8" s="236"/>
      <c r="BD8" s="233"/>
      <c r="BE8" s="233"/>
      <c r="BF8" s="233"/>
      <c r="BG8" s="234"/>
      <c r="BH8" s="235"/>
      <c r="BI8" s="233"/>
      <c r="BJ8" s="233"/>
      <c r="BK8" s="236"/>
      <c r="BL8" s="237"/>
      <c r="BM8" s="233"/>
      <c r="BN8" s="233"/>
      <c r="BO8" s="234"/>
      <c r="BP8" s="235"/>
      <c r="BQ8" s="233"/>
      <c r="BR8" s="233"/>
      <c r="BS8" s="236"/>
      <c r="BT8" s="237"/>
      <c r="BU8" s="233"/>
      <c r="BV8" s="233"/>
      <c r="BW8" s="234"/>
      <c r="BX8" s="235"/>
      <c r="BY8" s="233"/>
      <c r="BZ8" s="233"/>
      <c r="CA8" s="236"/>
      <c r="CB8" s="237"/>
      <c r="CC8" s="233"/>
      <c r="CD8" s="233"/>
      <c r="CE8" s="234"/>
      <c r="CF8" s="235"/>
      <c r="CG8" s="233"/>
      <c r="CH8" s="233"/>
      <c r="CI8" s="236"/>
      <c r="CJ8" s="233"/>
      <c r="CK8" s="233"/>
      <c r="CL8" s="233"/>
      <c r="CM8" s="234"/>
      <c r="CN8" s="235"/>
      <c r="CO8" s="233"/>
      <c r="CP8" s="233"/>
      <c r="CQ8" s="236"/>
      <c r="CR8" s="237"/>
      <c r="CS8" s="233"/>
      <c r="CT8" s="233"/>
      <c r="CU8" s="234"/>
      <c r="CV8" s="235"/>
      <c r="CW8" s="233"/>
      <c r="CX8" s="233"/>
      <c r="CY8" s="236"/>
      <c r="CZ8" s="233"/>
      <c r="DA8" s="233"/>
      <c r="DB8" s="233"/>
      <c r="DC8" s="234"/>
      <c r="DD8" s="235"/>
      <c r="DE8" s="233"/>
      <c r="DF8" s="233"/>
      <c r="DG8" s="236"/>
      <c r="DH8" s="237"/>
      <c r="DI8" s="233"/>
      <c r="DJ8" s="233"/>
      <c r="DK8" s="234"/>
      <c r="DL8" s="235"/>
      <c r="DM8" s="233"/>
      <c r="DN8" s="233"/>
      <c r="DO8" s="236"/>
      <c r="DP8" s="237"/>
      <c r="DQ8" s="233"/>
      <c r="DR8" s="233"/>
      <c r="DS8" s="234"/>
      <c r="DT8" s="235"/>
      <c r="DU8" s="233"/>
      <c r="DV8" s="233"/>
      <c r="DW8" s="236"/>
    </row>
    <row r="9" spans="1:127" s="221" customFormat="1" ht="35.25" customHeight="1" x14ac:dyDescent="0.2">
      <c r="A9" s="902" t="str">
        <f>'SCC List'!A59:B59</f>
        <v>80 PROFESSIONAL SERVICES (applies to Cats. 10-50)</v>
      </c>
      <c r="B9" s="222">
        <v>42887</v>
      </c>
      <c r="C9" s="976">
        <v>44196</v>
      </c>
      <c r="D9" s="945"/>
      <c r="E9" s="946"/>
      <c r="F9" s="948"/>
      <c r="G9" s="950"/>
      <c r="H9" s="951"/>
      <c r="I9" s="948"/>
      <c r="J9" s="948"/>
      <c r="K9" s="949"/>
      <c r="L9" s="952"/>
      <c r="M9" s="948"/>
      <c r="N9" s="948"/>
      <c r="O9" s="950"/>
      <c r="P9" s="951"/>
      <c r="Q9" s="948"/>
      <c r="R9" s="948"/>
      <c r="S9" s="949"/>
      <c r="T9" s="951"/>
      <c r="U9" s="948"/>
      <c r="V9" s="948"/>
      <c r="W9" s="949"/>
      <c r="X9" s="237"/>
      <c r="Y9" s="233"/>
      <c r="Z9" s="233"/>
      <c r="AA9" s="234"/>
      <c r="AB9" s="235"/>
      <c r="AC9" s="233"/>
      <c r="AD9" s="233"/>
      <c r="AE9" s="236"/>
      <c r="AF9" s="237"/>
      <c r="AG9" s="233"/>
      <c r="AH9" s="233"/>
      <c r="AI9" s="234"/>
      <c r="AJ9" s="235"/>
      <c r="AK9" s="233"/>
      <c r="AL9" s="233"/>
      <c r="AM9" s="236"/>
      <c r="AN9" s="233"/>
      <c r="AO9" s="233"/>
      <c r="AP9" s="233"/>
      <c r="AQ9" s="234"/>
      <c r="AR9" s="235"/>
      <c r="AS9" s="233"/>
      <c r="AT9" s="233"/>
      <c r="AU9" s="236"/>
      <c r="AV9" s="237"/>
      <c r="AW9" s="233"/>
      <c r="AX9" s="233"/>
      <c r="AY9" s="234"/>
      <c r="AZ9" s="235"/>
      <c r="BA9" s="233"/>
      <c r="BB9" s="233"/>
      <c r="BC9" s="236"/>
      <c r="BD9" s="233"/>
      <c r="BE9" s="233"/>
      <c r="BF9" s="233"/>
      <c r="BG9" s="234"/>
      <c r="BH9" s="235"/>
      <c r="BI9" s="233"/>
      <c r="BJ9" s="233"/>
      <c r="BK9" s="236"/>
      <c r="BL9" s="237"/>
      <c r="BM9" s="233"/>
      <c r="BN9" s="233"/>
      <c r="BO9" s="234"/>
      <c r="BP9" s="235"/>
      <c r="BQ9" s="233"/>
      <c r="BR9" s="233"/>
      <c r="BS9" s="236"/>
      <c r="BT9" s="237"/>
      <c r="BU9" s="233"/>
      <c r="BV9" s="233"/>
      <c r="BW9" s="234"/>
      <c r="BX9" s="235"/>
      <c r="BY9" s="233"/>
      <c r="BZ9" s="233"/>
      <c r="CA9" s="236"/>
      <c r="CB9" s="237"/>
      <c r="CC9" s="233"/>
      <c r="CD9" s="233"/>
      <c r="CE9" s="234"/>
      <c r="CF9" s="235"/>
      <c r="CG9" s="233"/>
      <c r="CH9" s="233"/>
      <c r="CI9" s="236"/>
      <c r="CJ9" s="233"/>
      <c r="CK9" s="233"/>
      <c r="CL9" s="233"/>
      <c r="CM9" s="234"/>
      <c r="CN9" s="235"/>
      <c r="CO9" s="233"/>
      <c r="CP9" s="233"/>
      <c r="CQ9" s="236"/>
      <c r="CR9" s="237"/>
      <c r="CS9" s="233"/>
      <c r="CT9" s="233"/>
      <c r="CU9" s="234"/>
      <c r="CV9" s="235"/>
      <c r="CW9" s="233"/>
      <c r="CX9" s="233"/>
      <c r="CY9" s="236"/>
      <c r="CZ9" s="233"/>
      <c r="DA9" s="233"/>
      <c r="DB9" s="233"/>
      <c r="DC9" s="234"/>
      <c r="DD9" s="235"/>
      <c r="DE9" s="233"/>
      <c r="DF9" s="233"/>
      <c r="DG9" s="236"/>
      <c r="DH9" s="237"/>
      <c r="DI9" s="233"/>
      <c r="DJ9" s="233"/>
      <c r="DK9" s="234"/>
      <c r="DL9" s="235"/>
      <c r="DM9" s="233"/>
      <c r="DN9" s="233"/>
      <c r="DO9" s="236"/>
      <c r="DP9" s="237"/>
      <c r="DQ9" s="233"/>
      <c r="DR9" s="233"/>
      <c r="DS9" s="234"/>
      <c r="DT9" s="235"/>
      <c r="DU9" s="233"/>
      <c r="DV9" s="233"/>
      <c r="DW9" s="236"/>
    </row>
    <row r="10" spans="1:127" s="221" customFormat="1" ht="35.25" customHeight="1" x14ac:dyDescent="0.2">
      <c r="A10" s="902" t="str">
        <f>'SCC List'!A68</f>
        <v>90 UNALLOCATED CONTINGENCY</v>
      </c>
      <c r="B10" s="222">
        <v>43101</v>
      </c>
      <c r="C10" s="976">
        <v>44196</v>
      </c>
      <c r="D10" s="938"/>
      <c r="E10" s="939"/>
      <c r="F10" s="939"/>
      <c r="G10" s="940"/>
      <c r="H10" s="943"/>
      <c r="I10" s="941"/>
      <c r="J10" s="941"/>
      <c r="K10" s="944"/>
      <c r="L10" s="953"/>
      <c r="M10" s="941"/>
      <c r="N10" s="941"/>
      <c r="O10" s="942"/>
      <c r="P10" s="943"/>
      <c r="Q10" s="941"/>
      <c r="R10" s="941"/>
      <c r="S10" s="944"/>
      <c r="T10" s="951"/>
      <c r="U10" s="948"/>
      <c r="V10" s="948"/>
      <c r="W10" s="949"/>
      <c r="X10" s="227"/>
      <c r="Y10" s="223"/>
      <c r="Z10" s="223"/>
      <c r="AA10" s="224"/>
      <c r="AB10" s="225"/>
      <c r="AC10" s="223"/>
      <c r="AD10" s="223"/>
      <c r="AE10" s="226"/>
      <c r="AF10" s="227"/>
      <c r="AG10" s="223"/>
      <c r="AH10" s="223"/>
      <c r="AI10" s="224"/>
      <c r="AJ10" s="225"/>
      <c r="AK10" s="223"/>
      <c r="AL10" s="223"/>
      <c r="AM10" s="226"/>
      <c r="AN10" s="223"/>
      <c r="AO10" s="223"/>
      <c r="AP10" s="223"/>
      <c r="AQ10" s="224"/>
      <c r="AR10" s="225"/>
      <c r="AS10" s="223"/>
      <c r="AT10" s="223"/>
      <c r="AU10" s="226"/>
      <c r="AV10" s="227"/>
      <c r="AW10" s="223"/>
      <c r="AX10" s="223"/>
      <c r="AY10" s="224"/>
      <c r="AZ10" s="225"/>
      <c r="BA10" s="223"/>
      <c r="BB10" s="223"/>
      <c r="BC10" s="226"/>
      <c r="BD10" s="223"/>
      <c r="BE10" s="223"/>
      <c r="BF10" s="223"/>
      <c r="BG10" s="224"/>
      <c r="BH10" s="225"/>
      <c r="BI10" s="223"/>
      <c r="BJ10" s="223"/>
      <c r="BK10" s="226"/>
      <c r="BL10" s="227"/>
      <c r="BM10" s="223"/>
      <c r="BN10" s="223"/>
      <c r="BO10" s="224"/>
      <c r="BP10" s="225"/>
      <c r="BQ10" s="223"/>
      <c r="BR10" s="223"/>
      <c r="BS10" s="226"/>
      <c r="BT10" s="227"/>
      <c r="BU10" s="223"/>
      <c r="BV10" s="223"/>
      <c r="BW10" s="224"/>
      <c r="BX10" s="225"/>
      <c r="BY10" s="223"/>
      <c r="BZ10" s="223"/>
      <c r="CA10" s="226"/>
      <c r="CB10" s="227"/>
      <c r="CC10" s="223"/>
      <c r="CD10" s="223"/>
      <c r="CE10" s="224"/>
      <c r="CF10" s="225"/>
      <c r="CG10" s="223"/>
      <c r="CH10" s="223"/>
      <c r="CI10" s="226"/>
      <c r="CJ10" s="223"/>
      <c r="CK10" s="223"/>
      <c r="CL10" s="223"/>
      <c r="CM10" s="224"/>
      <c r="CN10" s="225"/>
      <c r="CO10" s="223"/>
      <c r="CP10" s="223"/>
      <c r="CQ10" s="226"/>
      <c r="CR10" s="227"/>
      <c r="CS10" s="223"/>
      <c r="CT10" s="223"/>
      <c r="CU10" s="224"/>
      <c r="CV10" s="225"/>
      <c r="CW10" s="223"/>
      <c r="CX10" s="223"/>
      <c r="CY10" s="226"/>
      <c r="CZ10" s="223"/>
      <c r="DA10" s="223"/>
      <c r="DB10" s="223"/>
      <c r="DC10" s="224"/>
      <c r="DD10" s="225"/>
      <c r="DE10" s="223"/>
      <c r="DF10" s="223"/>
      <c r="DG10" s="226"/>
      <c r="DH10" s="227"/>
      <c r="DI10" s="223"/>
      <c r="DJ10" s="223"/>
      <c r="DK10" s="224"/>
      <c r="DL10" s="225"/>
      <c r="DM10" s="223"/>
      <c r="DN10" s="223"/>
      <c r="DO10" s="226"/>
      <c r="DP10" s="227"/>
      <c r="DQ10" s="223"/>
      <c r="DR10" s="223"/>
      <c r="DS10" s="224"/>
      <c r="DT10" s="225"/>
      <c r="DU10" s="223"/>
      <c r="DV10" s="223"/>
      <c r="DW10" s="226"/>
    </row>
    <row r="11" spans="1:127" s="221" customFormat="1" ht="35.25" customHeight="1" x14ac:dyDescent="0.2">
      <c r="A11" s="902" t="str">
        <f>'SCC List'!A69</f>
        <v>100  FINANCE CHARGES</v>
      </c>
      <c r="B11" s="222"/>
      <c r="C11" s="976"/>
      <c r="D11" s="938"/>
      <c r="E11" s="939"/>
      <c r="F11" s="939"/>
      <c r="G11" s="940"/>
      <c r="H11" s="227"/>
      <c r="I11" s="223"/>
      <c r="J11" s="223"/>
      <c r="K11" s="224"/>
      <c r="L11" s="225"/>
      <c r="M11" s="223"/>
      <c r="N11" s="223"/>
      <c r="O11" s="226"/>
      <c r="P11" s="227"/>
      <c r="Q11" s="223"/>
      <c r="R11" s="223"/>
      <c r="S11" s="944"/>
      <c r="T11" s="953"/>
      <c r="U11" s="941"/>
      <c r="V11" s="941"/>
      <c r="W11" s="942"/>
      <c r="X11" s="227"/>
      <c r="Y11" s="223"/>
      <c r="Z11" s="223"/>
      <c r="AA11" s="224"/>
      <c r="AB11" s="225"/>
      <c r="AC11" s="223"/>
      <c r="AD11" s="223"/>
      <c r="AE11" s="226"/>
      <c r="AF11" s="227"/>
      <c r="AG11" s="223"/>
      <c r="AH11" s="223"/>
      <c r="AI11" s="224"/>
      <c r="AJ11" s="225"/>
      <c r="AK11" s="223"/>
      <c r="AL11" s="223"/>
      <c r="AM11" s="226"/>
      <c r="AN11" s="223"/>
      <c r="AO11" s="223"/>
      <c r="AP11" s="223"/>
      <c r="AQ11" s="224"/>
      <c r="AR11" s="225"/>
      <c r="AS11" s="223"/>
      <c r="AT11" s="223"/>
      <c r="AU11" s="226"/>
      <c r="AV11" s="227"/>
      <c r="AW11" s="223"/>
      <c r="AX11" s="223"/>
      <c r="AY11" s="224"/>
      <c r="AZ11" s="225"/>
      <c r="BA11" s="223"/>
      <c r="BB11" s="223"/>
      <c r="BC11" s="226"/>
      <c r="BD11" s="223"/>
      <c r="BE11" s="223"/>
      <c r="BF11" s="223"/>
      <c r="BG11" s="224"/>
      <c r="BH11" s="225"/>
      <c r="BI11" s="223"/>
      <c r="BJ11" s="223"/>
      <c r="BK11" s="226"/>
      <c r="BL11" s="227"/>
      <c r="BM11" s="223"/>
      <c r="BN11" s="223"/>
      <c r="BO11" s="224"/>
      <c r="BP11" s="225"/>
      <c r="BQ11" s="223"/>
      <c r="BR11" s="223"/>
      <c r="BS11" s="226"/>
      <c r="BT11" s="227"/>
      <c r="BU11" s="223"/>
      <c r="BV11" s="223"/>
      <c r="BW11" s="224"/>
      <c r="BX11" s="225"/>
      <c r="BY11" s="223"/>
      <c r="BZ11" s="223"/>
      <c r="CA11" s="226"/>
      <c r="CB11" s="227"/>
      <c r="CC11" s="223"/>
      <c r="CD11" s="223"/>
      <c r="CE11" s="224"/>
      <c r="CF11" s="225"/>
      <c r="CG11" s="223"/>
      <c r="CH11" s="223"/>
      <c r="CI11" s="226"/>
      <c r="CJ11" s="223"/>
      <c r="CK11" s="223"/>
      <c r="CL11" s="223"/>
      <c r="CM11" s="224"/>
      <c r="CN11" s="225"/>
      <c r="CO11" s="223"/>
      <c r="CP11" s="223"/>
      <c r="CQ11" s="226"/>
      <c r="CR11" s="227"/>
      <c r="CS11" s="223"/>
      <c r="CT11" s="223"/>
      <c r="CU11" s="224"/>
      <c r="CV11" s="225"/>
      <c r="CW11" s="223"/>
      <c r="CX11" s="223"/>
      <c r="CY11" s="226"/>
      <c r="CZ11" s="223"/>
      <c r="DA11" s="223"/>
      <c r="DB11" s="223"/>
      <c r="DC11" s="224"/>
      <c r="DD11" s="225"/>
      <c r="DE11" s="223"/>
      <c r="DF11" s="223"/>
      <c r="DG11" s="226"/>
      <c r="DH11" s="227"/>
      <c r="DI11" s="223"/>
      <c r="DJ11" s="223"/>
      <c r="DK11" s="224"/>
      <c r="DL11" s="225"/>
      <c r="DM11" s="223"/>
      <c r="DN11" s="223"/>
      <c r="DO11" s="226"/>
      <c r="DP11" s="227"/>
      <c r="DQ11" s="223"/>
      <c r="DR11" s="223"/>
      <c r="DS11" s="224"/>
      <c r="DT11" s="225"/>
      <c r="DU11" s="223"/>
      <c r="DV11" s="223"/>
      <c r="DW11" s="226"/>
    </row>
    <row r="12" spans="1:127" s="221" customFormat="1" ht="35.25" customHeight="1" x14ac:dyDescent="0.2">
      <c r="A12" s="902" t="str">
        <f>Schedule!A22</f>
        <v>Revenue Ops / Closeout of Project</v>
      </c>
      <c r="B12" s="222">
        <v>44166</v>
      </c>
      <c r="C12" s="976">
        <v>44561</v>
      </c>
      <c r="D12" s="954"/>
      <c r="E12" s="955"/>
      <c r="F12" s="955"/>
      <c r="G12" s="956"/>
      <c r="H12" s="247"/>
      <c r="I12" s="243"/>
      <c r="J12" s="243"/>
      <c r="K12" s="244"/>
      <c r="L12" s="245"/>
      <c r="M12" s="243"/>
      <c r="N12" s="243"/>
      <c r="O12" s="246"/>
      <c r="P12" s="247"/>
      <c r="Q12" s="243"/>
      <c r="R12" s="243"/>
      <c r="S12" s="244"/>
      <c r="T12" s="245"/>
      <c r="U12" s="243"/>
      <c r="V12" s="243"/>
      <c r="W12" s="246"/>
      <c r="X12" s="247"/>
      <c r="Y12" s="243"/>
      <c r="Z12" s="243"/>
      <c r="AA12" s="244"/>
      <c r="AB12" s="245"/>
      <c r="AC12" s="243"/>
      <c r="AD12" s="243"/>
      <c r="AE12" s="246"/>
      <c r="AF12" s="247"/>
      <c r="AG12" s="243"/>
      <c r="AH12" s="243"/>
      <c r="AI12" s="244"/>
      <c r="AJ12" s="245"/>
      <c r="AK12" s="243"/>
      <c r="AL12" s="243"/>
      <c r="AM12" s="246"/>
      <c r="AN12" s="243"/>
      <c r="AO12" s="243"/>
      <c r="AP12" s="243"/>
      <c r="AQ12" s="244"/>
      <c r="AR12" s="245"/>
      <c r="AS12" s="243"/>
      <c r="AT12" s="243"/>
      <c r="AU12" s="246"/>
      <c r="AV12" s="247"/>
      <c r="AW12" s="243"/>
      <c r="AX12" s="243"/>
      <c r="AY12" s="244"/>
      <c r="AZ12" s="245"/>
      <c r="BA12" s="243"/>
      <c r="BB12" s="243"/>
      <c r="BC12" s="246"/>
      <c r="BD12" s="243"/>
      <c r="BE12" s="243"/>
      <c r="BF12" s="243"/>
      <c r="BG12" s="244"/>
      <c r="BH12" s="245"/>
      <c r="BI12" s="243"/>
      <c r="BJ12" s="243"/>
      <c r="BK12" s="246"/>
      <c r="BL12" s="247"/>
      <c r="BM12" s="243"/>
      <c r="BN12" s="243"/>
      <c r="BO12" s="244"/>
      <c r="BP12" s="245"/>
      <c r="BQ12" s="243"/>
      <c r="BR12" s="243"/>
      <c r="BS12" s="246"/>
      <c r="BT12" s="247"/>
      <c r="BU12" s="243"/>
      <c r="BV12" s="243"/>
      <c r="BW12" s="244"/>
      <c r="BX12" s="245"/>
      <c r="BY12" s="243"/>
      <c r="BZ12" s="243"/>
      <c r="CA12" s="246"/>
      <c r="CB12" s="247"/>
      <c r="CC12" s="243"/>
      <c r="CD12" s="243"/>
      <c r="CE12" s="244"/>
      <c r="CF12" s="245"/>
      <c r="CG12" s="243"/>
      <c r="CH12" s="243"/>
      <c r="CI12" s="246"/>
      <c r="CJ12" s="243"/>
      <c r="CK12" s="243"/>
      <c r="CL12" s="243"/>
      <c r="CM12" s="244"/>
      <c r="CN12" s="245"/>
      <c r="CO12" s="243"/>
      <c r="CP12" s="243"/>
      <c r="CQ12" s="246"/>
      <c r="CR12" s="247"/>
      <c r="CS12" s="243"/>
      <c r="CT12" s="243"/>
      <c r="CU12" s="244"/>
      <c r="CV12" s="245"/>
      <c r="CW12" s="243"/>
      <c r="CX12" s="243"/>
      <c r="CY12" s="246"/>
      <c r="CZ12" s="243"/>
      <c r="DA12" s="243"/>
      <c r="DB12" s="243"/>
      <c r="DC12" s="244"/>
      <c r="DD12" s="245"/>
      <c r="DE12" s="243"/>
      <c r="DF12" s="243"/>
      <c r="DG12" s="246"/>
      <c r="DH12" s="247"/>
      <c r="DI12" s="243"/>
      <c r="DJ12" s="243"/>
      <c r="DK12" s="244"/>
      <c r="DL12" s="245"/>
      <c r="DM12" s="243"/>
      <c r="DN12" s="243"/>
      <c r="DO12" s="246"/>
      <c r="DP12" s="247"/>
      <c r="DQ12" s="243"/>
      <c r="DR12" s="243"/>
      <c r="DS12" s="244"/>
      <c r="DT12" s="245"/>
      <c r="DU12" s="243"/>
      <c r="DV12" s="243"/>
      <c r="DW12" s="246"/>
    </row>
    <row r="13" spans="1:127" s="221" customFormat="1" ht="35.25" customHeight="1" x14ac:dyDescent="0.2">
      <c r="A13" s="902" t="str">
        <f>Schedule!A23</f>
        <v>Revenue Service Date</v>
      </c>
      <c r="B13" s="222">
        <v>44166</v>
      </c>
      <c r="C13" s="976"/>
      <c r="D13" s="954"/>
      <c r="E13" s="955"/>
      <c r="F13" s="955"/>
      <c r="G13" s="956"/>
      <c r="H13" s="247"/>
      <c r="I13" s="243"/>
      <c r="J13" s="243"/>
      <c r="K13" s="244"/>
      <c r="L13" s="245"/>
      <c r="M13" s="243"/>
      <c r="N13" s="243"/>
      <c r="O13" s="246"/>
      <c r="P13" s="247"/>
      <c r="Q13" s="243"/>
      <c r="R13" s="243"/>
      <c r="S13" s="243"/>
      <c r="T13" s="245"/>
      <c r="U13" s="243"/>
      <c r="V13" s="243"/>
      <c r="W13" s="957"/>
      <c r="X13" s="247"/>
      <c r="Y13" s="243"/>
      <c r="Z13" s="243"/>
      <c r="AA13" s="244"/>
      <c r="AB13" s="245"/>
      <c r="AC13" s="243"/>
      <c r="AD13" s="243"/>
      <c r="AE13" s="246"/>
      <c r="AF13" s="247"/>
      <c r="AG13" s="243"/>
      <c r="AH13" s="243"/>
      <c r="AI13" s="244"/>
      <c r="AJ13" s="245"/>
      <c r="AK13" s="243"/>
      <c r="AL13" s="243"/>
      <c r="AM13" s="246"/>
      <c r="AN13" s="243"/>
      <c r="AO13" s="243"/>
      <c r="AP13" s="243"/>
      <c r="AQ13" s="244"/>
      <c r="AR13" s="245"/>
      <c r="AS13" s="243"/>
      <c r="AT13" s="243"/>
      <c r="AU13" s="246"/>
      <c r="AV13" s="247"/>
      <c r="AW13" s="243"/>
      <c r="AX13" s="243"/>
      <c r="AY13" s="244"/>
      <c r="AZ13" s="245"/>
      <c r="BA13" s="243"/>
      <c r="BB13" s="243"/>
      <c r="BC13" s="246"/>
      <c r="BD13" s="243"/>
      <c r="BE13" s="243"/>
      <c r="BF13" s="243"/>
      <c r="BG13" s="244"/>
      <c r="BH13" s="245"/>
      <c r="BI13" s="243"/>
      <c r="BJ13" s="243"/>
      <c r="BK13" s="246"/>
      <c r="BL13" s="247"/>
      <c r="BM13" s="243"/>
      <c r="BN13" s="243"/>
      <c r="BO13" s="244"/>
      <c r="BP13" s="245"/>
      <c r="BQ13" s="243"/>
      <c r="BR13" s="243"/>
      <c r="BS13" s="246"/>
      <c r="BT13" s="247"/>
      <c r="BU13" s="243"/>
      <c r="BV13" s="243"/>
      <c r="BW13" s="244"/>
      <c r="BX13" s="245"/>
      <c r="BY13" s="243"/>
      <c r="BZ13" s="243"/>
      <c r="CA13" s="246"/>
      <c r="CB13" s="247"/>
      <c r="CC13" s="243"/>
      <c r="CD13" s="243"/>
      <c r="CE13" s="244"/>
      <c r="CF13" s="245"/>
      <c r="CG13" s="243"/>
      <c r="CH13" s="243"/>
      <c r="CI13" s="246"/>
      <c r="CJ13" s="243"/>
      <c r="CK13" s="243"/>
      <c r="CL13" s="243"/>
      <c r="CM13" s="244"/>
      <c r="CN13" s="245"/>
      <c r="CO13" s="243"/>
      <c r="CP13" s="243"/>
      <c r="CQ13" s="246"/>
      <c r="CR13" s="247"/>
      <c r="CS13" s="243"/>
      <c r="CT13" s="243"/>
      <c r="CU13" s="244"/>
      <c r="CV13" s="245"/>
      <c r="CW13" s="243"/>
      <c r="CX13" s="243"/>
      <c r="CY13" s="246"/>
      <c r="CZ13" s="243"/>
      <c r="DA13" s="243"/>
      <c r="DB13" s="243"/>
      <c r="DC13" s="244"/>
      <c r="DD13" s="245"/>
      <c r="DE13" s="243"/>
      <c r="DF13" s="243"/>
      <c r="DG13" s="246"/>
      <c r="DH13" s="247"/>
      <c r="DI13" s="243"/>
      <c r="DJ13" s="243"/>
      <c r="DK13" s="244"/>
      <c r="DL13" s="245"/>
      <c r="DM13" s="243"/>
      <c r="DN13" s="243"/>
      <c r="DO13" s="246"/>
      <c r="DP13" s="247"/>
      <c r="DQ13" s="243"/>
      <c r="DR13" s="243"/>
      <c r="DS13" s="244"/>
      <c r="DT13" s="245"/>
      <c r="DU13" s="243"/>
      <c r="DV13" s="243"/>
      <c r="DW13" s="246"/>
    </row>
    <row r="14" spans="1:127" ht="35.25" customHeight="1" x14ac:dyDescent="0.2">
      <c r="A14" s="902" t="str">
        <f>Schedule!A25</f>
        <v>Fulfillment of the Small Starts funding commitment</v>
      </c>
      <c r="B14" s="249"/>
      <c r="C14" s="976">
        <v>44561</v>
      </c>
      <c r="D14" s="958"/>
      <c r="E14" s="959"/>
      <c r="F14" s="959"/>
      <c r="G14" s="960"/>
      <c r="H14" s="253"/>
      <c r="I14" s="250"/>
      <c r="J14" s="250"/>
      <c r="K14" s="251"/>
      <c r="L14" s="254"/>
      <c r="M14" s="255"/>
      <c r="N14" s="255"/>
      <c r="O14" s="256"/>
      <c r="P14" s="257"/>
      <c r="Q14" s="255"/>
      <c r="R14" s="255"/>
      <c r="S14" s="258"/>
      <c r="T14" s="254"/>
      <c r="U14" s="255"/>
      <c r="V14" s="255"/>
      <c r="W14" s="255"/>
      <c r="X14" s="257"/>
      <c r="Y14" s="255"/>
      <c r="Z14" s="961"/>
      <c r="AA14" s="258"/>
      <c r="AB14" s="254"/>
      <c r="AC14" s="255"/>
      <c r="AD14" s="255"/>
      <c r="AE14" s="252"/>
      <c r="AF14" s="257"/>
      <c r="AG14" s="255"/>
      <c r="AH14" s="255"/>
      <c r="AI14" s="258"/>
      <c r="AJ14" s="254"/>
      <c r="AK14" s="255"/>
      <c r="AL14" s="255"/>
      <c r="AM14" s="256"/>
      <c r="AN14" s="255"/>
      <c r="AO14" s="255"/>
      <c r="AP14" s="255"/>
      <c r="AQ14" s="258"/>
      <c r="AR14" s="254"/>
      <c r="AS14" s="255"/>
      <c r="AT14" s="255"/>
      <c r="AU14" s="256"/>
      <c r="AV14" s="257"/>
      <c r="AW14" s="255"/>
      <c r="AX14" s="255"/>
      <c r="AY14" s="258"/>
      <c r="AZ14" s="254"/>
      <c r="BA14" s="255"/>
      <c r="BB14" s="255"/>
      <c r="BC14" s="256"/>
      <c r="BD14" s="255"/>
      <c r="BE14" s="255"/>
      <c r="BF14" s="255"/>
      <c r="BG14" s="258"/>
      <c r="BH14" s="254"/>
      <c r="BI14" s="255"/>
      <c r="BJ14" s="255"/>
      <c r="BK14" s="256"/>
      <c r="BL14" s="257"/>
      <c r="BM14" s="255"/>
      <c r="BN14" s="255"/>
      <c r="BO14" s="258"/>
      <c r="BP14" s="254"/>
      <c r="BQ14" s="255"/>
      <c r="BR14" s="255"/>
      <c r="BS14" s="256"/>
      <c r="BT14" s="257"/>
      <c r="BU14" s="255"/>
      <c r="BV14" s="255"/>
      <c r="BW14" s="258"/>
      <c r="BX14" s="254"/>
      <c r="BY14" s="255"/>
      <c r="BZ14" s="255"/>
      <c r="CA14" s="256"/>
      <c r="CB14" s="257"/>
      <c r="CC14" s="255"/>
      <c r="CD14" s="255"/>
      <c r="CE14" s="258"/>
      <c r="CF14" s="254"/>
      <c r="CG14" s="255"/>
      <c r="CH14" s="255"/>
      <c r="CI14" s="256"/>
      <c r="CJ14" s="255"/>
      <c r="CK14" s="255"/>
      <c r="CL14" s="255"/>
      <c r="CM14" s="258"/>
      <c r="CN14" s="254"/>
      <c r="CO14" s="255"/>
      <c r="CP14" s="255"/>
      <c r="CQ14" s="256"/>
      <c r="CR14" s="257"/>
      <c r="CS14" s="255"/>
      <c r="CT14" s="255"/>
      <c r="CU14" s="258"/>
      <c r="CV14" s="254"/>
      <c r="CW14" s="255"/>
      <c r="CX14" s="255"/>
      <c r="CY14" s="256"/>
      <c r="CZ14" s="255"/>
      <c r="DA14" s="255"/>
      <c r="DB14" s="255"/>
      <c r="DC14" s="258"/>
      <c r="DD14" s="254"/>
      <c r="DE14" s="255"/>
      <c r="DF14" s="255"/>
      <c r="DG14" s="256"/>
      <c r="DH14" s="257"/>
      <c r="DI14" s="255"/>
      <c r="DJ14" s="255"/>
      <c r="DK14" s="258"/>
      <c r="DL14" s="254"/>
      <c r="DM14" s="255"/>
      <c r="DN14" s="255"/>
      <c r="DO14" s="256"/>
      <c r="DP14" s="257"/>
      <c r="DQ14" s="255"/>
      <c r="DR14" s="255"/>
      <c r="DS14" s="258"/>
      <c r="DT14" s="254"/>
      <c r="DU14" s="255"/>
      <c r="DV14" s="255"/>
      <c r="DW14" s="256"/>
    </row>
    <row r="15" spans="1:127" ht="35.25" customHeight="1" thickBot="1" x14ac:dyDescent="0.25">
      <c r="A15" s="902" t="str">
        <f>Schedule!A26</f>
        <v>Completion of project close-out, resolution of claims</v>
      </c>
      <c r="B15" s="977"/>
      <c r="C15" s="978">
        <v>44561</v>
      </c>
      <c r="D15" s="962"/>
      <c r="E15" s="963"/>
      <c r="F15" s="963"/>
      <c r="G15" s="964"/>
      <c r="H15" s="965"/>
      <c r="I15" s="259"/>
      <c r="J15" s="259"/>
      <c r="K15" s="966"/>
      <c r="L15" s="261"/>
      <c r="M15" s="262"/>
      <c r="N15" s="262"/>
      <c r="O15" s="263"/>
      <c r="P15" s="967"/>
      <c r="Q15" s="262"/>
      <c r="R15" s="262"/>
      <c r="S15" s="968"/>
      <c r="T15" s="261"/>
      <c r="U15" s="262"/>
      <c r="V15" s="262"/>
      <c r="W15" s="262"/>
      <c r="X15" s="967"/>
      <c r="Y15" s="262"/>
      <c r="Z15" s="262"/>
      <c r="AA15" s="969"/>
      <c r="AB15" s="261"/>
      <c r="AC15" s="262"/>
      <c r="AD15" s="262"/>
      <c r="AE15" s="260"/>
      <c r="AF15" s="967"/>
      <c r="AG15" s="262"/>
      <c r="AH15" s="262"/>
      <c r="AI15" s="968"/>
      <c r="AJ15" s="261"/>
      <c r="AK15" s="262"/>
      <c r="AL15" s="262"/>
      <c r="AM15" s="263"/>
      <c r="AN15" s="262"/>
      <c r="AO15" s="262"/>
      <c r="AP15" s="262"/>
      <c r="AQ15" s="968"/>
      <c r="AR15" s="261"/>
      <c r="AS15" s="262"/>
      <c r="AT15" s="262"/>
      <c r="AU15" s="263"/>
      <c r="AV15" s="967"/>
      <c r="AW15" s="262"/>
      <c r="AX15" s="262"/>
      <c r="AY15" s="968"/>
      <c r="AZ15" s="261"/>
      <c r="BA15" s="262"/>
      <c r="BB15" s="262"/>
      <c r="BC15" s="263"/>
      <c r="BD15" s="262"/>
      <c r="BE15" s="262"/>
      <c r="BF15" s="262"/>
      <c r="BG15" s="968"/>
      <c r="BH15" s="261"/>
      <c r="BI15" s="262"/>
      <c r="BJ15" s="262"/>
      <c r="BK15" s="263"/>
      <c r="BL15" s="967"/>
      <c r="BM15" s="262"/>
      <c r="BN15" s="262"/>
      <c r="BO15" s="968"/>
      <c r="BP15" s="261"/>
      <c r="BQ15" s="262"/>
      <c r="BR15" s="262"/>
      <c r="BS15" s="263"/>
      <c r="BT15" s="967"/>
      <c r="BU15" s="262"/>
      <c r="BV15" s="262"/>
      <c r="BW15" s="968"/>
      <c r="BX15" s="261"/>
      <c r="BY15" s="262"/>
      <c r="BZ15" s="262"/>
      <c r="CA15" s="263"/>
      <c r="CB15" s="967"/>
      <c r="CC15" s="262"/>
      <c r="CD15" s="262"/>
      <c r="CE15" s="968"/>
      <c r="CF15" s="261"/>
      <c r="CG15" s="262"/>
      <c r="CH15" s="262"/>
      <c r="CI15" s="263"/>
      <c r="CJ15" s="262"/>
      <c r="CK15" s="262"/>
      <c r="CL15" s="262"/>
      <c r="CM15" s="968"/>
      <c r="CN15" s="261"/>
      <c r="CO15" s="262"/>
      <c r="CP15" s="262"/>
      <c r="CQ15" s="263"/>
      <c r="CR15" s="967"/>
      <c r="CS15" s="262"/>
      <c r="CT15" s="262"/>
      <c r="CU15" s="968"/>
      <c r="CV15" s="261"/>
      <c r="CW15" s="262"/>
      <c r="CX15" s="262"/>
      <c r="CY15" s="263"/>
      <c r="CZ15" s="262"/>
      <c r="DA15" s="262"/>
      <c r="DB15" s="262"/>
      <c r="DC15" s="968"/>
      <c r="DD15" s="261"/>
      <c r="DE15" s="262"/>
      <c r="DF15" s="262"/>
      <c r="DG15" s="263"/>
      <c r="DH15" s="967"/>
      <c r="DI15" s="262"/>
      <c r="DJ15" s="262"/>
      <c r="DK15" s="968"/>
      <c r="DL15" s="261"/>
      <c r="DM15" s="262"/>
      <c r="DN15" s="262"/>
      <c r="DO15" s="263"/>
      <c r="DP15" s="967"/>
      <c r="DQ15" s="262"/>
      <c r="DR15" s="262"/>
      <c r="DS15" s="968"/>
      <c r="DT15" s="261"/>
      <c r="DU15" s="262"/>
      <c r="DV15" s="262"/>
      <c r="DW15" s="263"/>
    </row>
  </sheetData>
  <sheetProtection password="C82C" sheet="1"/>
  <mergeCells count="31">
    <mergeCell ref="D1:G1"/>
    <mergeCell ref="H1:K1"/>
    <mergeCell ref="L1:O1"/>
    <mergeCell ref="P1:S1"/>
    <mergeCell ref="T1:W1"/>
    <mergeCell ref="X1:AA1"/>
    <mergeCell ref="AB1:AE1"/>
    <mergeCell ref="AF1:AI1"/>
    <mergeCell ref="AJ1:AM1"/>
    <mergeCell ref="AN1:AQ1"/>
    <mergeCell ref="AR1:AU1"/>
    <mergeCell ref="AV1:AY1"/>
    <mergeCell ref="CV1:CY1"/>
    <mergeCell ref="CZ1:DC1"/>
    <mergeCell ref="DD1:DG1"/>
    <mergeCell ref="AZ1:BC1"/>
    <mergeCell ref="BD1:BG1"/>
    <mergeCell ref="BH1:BK1"/>
    <mergeCell ref="BL1:BO1"/>
    <mergeCell ref="BP1:BS1"/>
    <mergeCell ref="BT1:BW1"/>
    <mergeCell ref="DH1:DK1"/>
    <mergeCell ref="DL1:DO1"/>
    <mergeCell ref="DP1:DS1"/>
    <mergeCell ref="DT1:DW1"/>
    <mergeCell ref="BX1:CA1"/>
    <mergeCell ref="CB1:CE1"/>
    <mergeCell ref="CF1:CI1"/>
    <mergeCell ref="CJ1:CM1"/>
    <mergeCell ref="CN1:CQ1"/>
    <mergeCell ref="CR1:CU1"/>
  </mergeCells>
  <pageMargins left="0.79" right="0.39" top="1.46" bottom="0.5" header="0.65" footer="0.32"/>
  <pageSetup scale="63" fitToWidth="3" orientation="landscape" r:id="rId1"/>
  <headerFooter alignWithMargins="0">
    <oddHeader>&amp;C&amp;11Attachment 4
Project Schedule
Project Sponsor Name
Project Name</oddHeader>
  </headerFooter>
  <colBreaks count="3" manualBreakCount="3">
    <brk id="39" max="14" man="1"/>
    <brk id="71" max="14" man="1"/>
    <brk id="103" max="14"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2542"/>
  <sheetViews>
    <sheetView showGridLines="0" zoomScaleNormal="100" workbookViewId="0">
      <selection activeCell="A15" sqref="A15"/>
    </sheetView>
  </sheetViews>
  <sheetFormatPr defaultColWidth="6.28515625" defaultRowHeight="12" x14ac:dyDescent="0.2"/>
  <cols>
    <col min="1" max="1" width="7" style="1" customWidth="1"/>
    <col min="2" max="2" width="59.42578125" style="3" customWidth="1"/>
    <col min="3" max="3" width="15.42578125" style="2" customWidth="1"/>
    <col min="4" max="16384" width="6.28515625" style="2"/>
  </cols>
  <sheetData>
    <row r="1" spans="1:2" s="4" customFormat="1" ht="19.5" x14ac:dyDescent="0.2">
      <c r="A1" s="389" t="s">
        <v>281</v>
      </c>
      <c r="B1" s="390"/>
    </row>
    <row r="2" spans="1:2" s="4" customFormat="1" ht="15.75" x14ac:dyDescent="0.2">
      <c r="A2" s="391" t="s">
        <v>303</v>
      </c>
      <c r="B2" s="392"/>
    </row>
    <row r="3" spans="1:2" x14ac:dyDescent="0.2">
      <c r="A3" s="393" t="s">
        <v>41</v>
      </c>
      <c r="B3" s="394"/>
    </row>
    <row r="4" spans="1:2" x14ac:dyDescent="0.2">
      <c r="A4" s="395">
        <v>10.01</v>
      </c>
      <c r="B4" s="396" t="s">
        <v>89</v>
      </c>
    </row>
    <row r="5" spans="1:2" x14ac:dyDescent="0.2">
      <c r="A5" s="395" t="s">
        <v>275</v>
      </c>
      <c r="B5" s="396" t="s">
        <v>90</v>
      </c>
    </row>
    <row r="6" spans="1:2" x14ac:dyDescent="0.2">
      <c r="A6" s="397">
        <v>10.029999999999999</v>
      </c>
      <c r="B6" s="396" t="s">
        <v>91</v>
      </c>
    </row>
    <row r="7" spans="1:2" x14ac:dyDescent="0.2">
      <c r="A7" s="397">
        <v>10.039999999999999</v>
      </c>
      <c r="B7" s="396" t="s">
        <v>92</v>
      </c>
    </row>
    <row r="8" spans="1:2" x14ac:dyDescent="0.2">
      <c r="A8" s="397">
        <v>10.050000000000001</v>
      </c>
      <c r="B8" s="396" t="s">
        <v>93</v>
      </c>
    </row>
    <row r="9" spans="1:2" x14ac:dyDescent="0.2">
      <c r="A9" s="397">
        <v>10.06</v>
      </c>
      <c r="B9" s="396" t="s">
        <v>94</v>
      </c>
    </row>
    <row r="10" spans="1:2" x14ac:dyDescent="0.2">
      <c r="A10" s="397">
        <v>10.07</v>
      </c>
      <c r="B10" s="396" t="s">
        <v>95</v>
      </c>
    </row>
    <row r="11" spans="1:2" x14ac:dyDescent="0.2">
      <c r="A11" s="397">
        <v>10.08</v>
      </c>
      <c r="B11" s="396" t="s">
        <v>108</v>
      </c>
    </row>
    <row r="12" spans="1:2" x14ac:dyDescent="0.2">
      <c r="A12" s="397">
        <v>10.09</v>
      </c>
      <c r="B12" s="396" t="s">
        <v>96</v>
      </c>
    </row>
    <row r="13" spans="1:2" x14ac:dyDescent="0.2">
      <c r="A13" s="398">
        <v>10.1</v>
      </c>
      <c r="B13" s="396" t="s">
        <v>64</v>
      </c>
    </row>
    <row r="14" spans="1:2" x14ac:dyDescent="0.2">
      <c r="A14" s="397">
        <v>10.11</v>
      </c>
      <c r="B14" s="396" t="s">
        <v>63</v>
      </c>
    </row>
    <row r="15" spans="1:2" x14ac:dyDescent="0.2">
      <c r="A15" s="397">
        <v>10.119999999999999</v>
      </c>
      <c r="B15" s="396" t="s">
        <v>78</v>
      </c>
    </row>
    <row r="16" spans="1:2" x14ac:dyDescent="0.2">
      <c r="A16" s="397">
        <v>10.130000000000001</v>
      </c>
      <c r="B16" s="396" t="s">
        <v>65</v>
      </c>
    </row>
    <row r="17" spans="1:2" x14ac:dyDescent="0.2">
      <c r="A17" s="393" t="s">
        <v>42</v>
      </c>
      <c r="B17" s="394"/>
    </row>
    <row r="18" spans="1:2" x14ac:dyDescent="0.2">
      <c r="A18" s="399">
        <v>20.010000000000002</v>
      </c>
      <c r="B18" s="396" t="s">
        <v>105</v>
      </c>
    </row>
    <row r="19" spans="1:2" x14ac:dyDescent="0.2">
      <c r="A19" s="399">
        <v>20.02</v>
      </c>
      <c r="B19" s="396" t="s">
        <v>106</v>
      </c>
    </row>
    <row r="20" spans="1:2" x14ac:dyDescent="0.2">
      <c r="A20" s="399">
        <v>20.03</v>
      </c>
      <c r="B20" s="396" t="s">
        <v>107</v>
      </c>
    </row>
    <row r="21" spans="1:2" x14ac:dyDescent="0.2">
      <c r="A21" s="399">
        <v>20.04</v>
      </c>
      <c r="B21" s="396" t="s">
        <v>73</v>
      </c>
    </row>
    <row r="22" spans="1:2" x14ac:dyDescent="0.2">
      <c r="A22" s="399">
        <v>20.05</v>
      </c>
      <c r="B22" s="396" t="s">
        <v>75</v>
      </c>
    </row>
    <row r="23" spans="1:2" x14ac:dyDescent="0.2">
      <c r="A23" s="399">
        <v>20.059999999999999</v>
      </c>
      <c r="B23" s="396" t="s">
        <v>113</v>
      </c>
    </row>
    <row r="24" spans="1:2" x14ac:dyDescent="0.2">
      <c r="A24" s="399">
        <v>20.07</v>
      </c>
      <c r="B24" s="396" t="s">
        <v>110</v>
      </c>
    </row>
    <row r="25" spans="1:2" x14ac:dyDescent="0.2">
      <c r="A25" s="393" t="s">
        <v>40</v>
      </c>
      <c r="B25" s="394"/>
    </row>
    <row r="26" spans="1:2" x14ac:dyDescent="0.2">
      <c r="A26" s="399">
        <v>30.01</v>
      </c>
      <c r="B26" s="396" t="s">
        <v>71</v>
      </c>
    </row>
    <row r="27" spans="1:2" x14ac:dyDescent="0.2">
      <c r="A27" s="399">
        <v>30.02</v>
      </c>
      <c r="B27" s="400" t="s">
        <v>56</v>
      </c>
    </row>
    <row r="28" spans="1:2" x14ac:dyDescent="0.2">
      <c r="A28" s="399">
        <v>30.03</v>
      </c>
      <c r="B28" s="396" t="s">
        <v>57</v>
      </c>
    </row>
    <row r="29" spans="1:2" x14ac:dyDescent="0.2">
      <c r="A29" s="399">
        <v>30.04</v>
      </c>
      <c r="B29" s="400" t="s">
        <v>88</v>
      </c>
    </row>
    <row r="30" spans="1:2" x14ac:dyDescent="0.2">
      <c r="A30" s="401">
        <v>30.05</v>
      </c>
      <c r="B30" s="400" t="s">
        <v>109</v>
      </c>
    </row>
    <row r="31" spans="1:2" ht="12.75" x14ac:dyDescent="0.2">
      <c r="A31" s="393" t="s">
        <v>39</v>
      </c>
      <c r="B31" s="390"/>
    </row>
    <row r="32" spans="1:2" x14ac:dyDescent="0.2">
      <c r="A32" s="399">
        <v>40.01</v>
      </c>
      <c r="B32" s="396" t="s">
        <v>60</v>
      </c>
    </row>
    <row r="33" spans="1:2" x14ac:dyDescent="0.2">
      <c r="A33" s="399">
        <v>40.020000000000003</v>
      </c>
      <c r="B33" s="396" t="s">
        <v>61</v>
      </c>
    </row>
    <row r="34" spans="1:2" ht="12" customHeight="1" x14ac:dyDescent="0.2">
      <c r="A34" s="399">
        <v>40.03</v>
      </c>
      <c r="B34" s="402" t="s">
        <v>72</v>
      </c>
    </row>
    <row r="35" spans="1:2" ht="12.75" customHeight="1" x14ac:dyDescent="0.2">
      <c r="A35" s="399">
        <v>40.04</v>
      </c>
      <c r="B35" s="403" t="s">
        <v>74</v>
      </c>
    </row>
    <row r="36" spans="1:2" x14ac:dyDescent="0.2">
      <c r="A36" s="399">
        <v>40.049999999999997</v>
      </c>
      <c r="B36" s="402" t="s">
        <v>104</v>
      </c>
    </row>
    <row r="37" spans="1:2" ht="11.25" customHeight="1" x14ac:dyDescent="0.2">
      <c r="A37" s="399">
        <v>40.06</v>
      </c>
      <c r="B37" s="402" t="s">
        <v>34</v>
      </c>
    </row>
    <row r="38" spans="1:2" ht="12" customHeight="1" x14ac:dyDescent="0.2">
      <c r="A38" s="399">
        <v>40.07</v>
      </c>
      <c r="B38" s="402" t="s">
        <v>102</v>
      </c>
    </row>
    <row r="39" spans="1:2" ht="12.75" customHeight="1" x14ac:dyDescent="0.2">
      <c r="A39" s="399">
        <v>40.08</v>
      </c>
      <c r="B39" s="402" t="s">
        <v>53</v>
      </c>
    </row>
    <row r="40" spans="1:2" x14ac:dyDescent="0.2">
      <c r="A40" s="393" t="s">
        <v>38</v>
      </c>
      <c r="B40" s="394"/>
    </row>
    <row r="41" spans="1:2" x14ac:dyDescent="0.2">
      <c r="A41" s="399">
        <v>50.01</v>
      </c>
      <c r="B41" s="396" t="s">
        <v>97</v>
      </c>
    </row>
    <row r="42" spans="1:2" x14ac:dyDescent="0.2">
      <c r="A42" s="399">
        <v>50.02</v>
      </c>
      <c r="B42" s="396" t="s">
        <v>98</v>
      </c>
    </row>
    <row r="43" spans="1:2" x14ac:dyDescent="0.2">
      <c r="A43" s="399">
        <v>50.03</v>
      </c>
      <c r="B43" s="396" t="s">
        <v>100</v>
      </c>
    </row>
    <row r="44" spans="1:2" x14ac:dyDescent="0.2">
      <c r="A44" s="399">
        <v>50.04</v>
      </c>
      <c r="B44" s="396" t="s">
        <v>99</v>
      </c>
    </row>
    <row r="45" spans="1:2" x14ac:dyDescent="0.2">
      <c r="A45" s="399">
        <v>50.05</v>
      </c>
      <c r="B45" s="396" t="s">
        <v>58</v>
      </c>
    </row>
    <row r="46" spans="1:2" x14ac:dyDescent="0.2">
      <c r="A46" s="399">
        <v>50.06</v>
      </c>
      <c r="B46" s="396" t="s">
        <v>101</v>
      </c>
    </row>
    <row r="47" spans="1:2" x14ac:dyDescent="0.2">
      <c r="A47" s="399">
        <v>50.07</v>
      </c>
      <c r="B47" s="396" t="s">
        <v>59</v>
      </c>
    </row>
    <row r="48" spans="1:2" x14ac:dyDescent="0.2">
      <c r="A48" s="996" t="s">
        <v>37</v>
      </c>
      <c r="B48" s="997"/>
    </row>
    <row r="49" spans="1:2" x14ac:dyDescent="0.2">
      <c r="A49" s="399">
        <v>60.01</v>
      </c>
      <c r="B49" s="396" t="s">
        <v>103</v>
      </c>
    </row>
    <row r="50" spans="1:2" x14ac:dyDescent="0.2">
      <c r="A50" s="401">
        <v>60.02</v>
      </c>
      <c r="B50" s="404" t="s">
        <v>66</v>
      </c>
    </row>
    <row r="51" spans="1:2" x14ac:dyDescent="0.2">
      <c r="A51" s="393" t="s">
        <v>36</v>
      </c>
      <c r="B51" s="394"/>
    </row>
    <row r="52" spans="1:2" x14ac:dyDescent="0.2">
      <c r="A52" s="399">
        <v>70.010000000000005</v>
      </c>
      <c r="B52" s="396" t="s">
        <v>79</v>
      </c>
    </row>
    <row r="53" spans="1:2" x14ac:dyDescent="0.2">
      <c r="A53" s="399">
        <v>70.02</v>
      </c>
      <c r="B53" s="396" t="s">
        <v>80</v>
      </c>
    </row>
    <row r="54" spans="1:2" x14ac:dyDescent="0.2">
      <c r="A54" s="399">
        <v>70.03</v>
      </c>
      <c r="B54" s="396" t="s">
        <v>81</v>
      </c>
    </row>
    <row r="55" spans="1:2" x14ac:dyDescent="0.2">
      <c r="A55" s="399">
        <v>70.040000000000006</v>
      </c>
      <c r="B55" s="396" t="s">
        <v>82</v>
      </c>
    </row>
    <row r="56" spans="1:2" x14ac:dyDescent="0.2">
      <c r="A56" s="399">
        <v>70.05</v>
      </c>
      <c r="B56" s="396" t="s">
        <v>83</v>
      </c>
    </row>
    <row r="57" spans="1:2" x14ac:dyDescent="0.2">
      <c r="A57" s="399">
        <v>70.06</v>
      </c>
      <c r="B57" s="396" t="s">
        <v>84</v>
      </c>
    </row>
    <row r="58" spans="1:2" x14ac:dyDescent="0.2">
      <c r="A58" s="399">
        <v>70.069999999999993</v>
      </c>
      <c r="B58" s="396" t="s">
        <v>85</v>
      </c>
    </row>
    <row r="59" spans="1:2" ht="12.75" x14ac:dyDescent="0.2">
      <c r="A59" s="994" t="s">
        <v>256</v>
      </c>
      <c r="B59" s="995"/>
    </row>
    <row r="60" spans="1:2" x14ac:dyDescent="0.2">
      <c r="A60" s="399">
        <v>80.010000000000005</v>
      </c>
      <c r="B60" s="400" t="s">
        <v>279</v>
      </c>
    </row>
    <row r="61" spans="1:2" x14ac:dyDescent="0.2">
      <c r="A61" s="399">
        <v>80.02</v>
      </c>
      <c r="B61" s="400" t="s">
        <v>280</v>
      </c>
    </row>
    <row r="62" spans="1:2" x14ac:dyDescent="0.2">
      <c r="A62" s="399">
        <v>80.03</v>
      </c>
      <c r="B62" s="396" t="s">
        <v>111</v>
      </c>
    </row>
    <row r="63" spans="1:2" x14ac:dyDescent="0.2">
      <c r="A63" s="399">
        <v>80.040000000000006</v>
      </c>
      <c r="B63" s="396" t="s">
        <v>112</v>
      </c>
    </row>
    <row r="64" spans="1:2" x14ac:dyDescent="0.2">
      <c r="A64" s="399">
        <v>80.05</v>
      </c>
      <c r="B64" s="396" t="s">
        <v>257</v>
      </c>
    </row>
    <row r="65" spans="1:2" x14ac:dyDescent="0.2">
      <c r="A65" s="399">
        <v>80.06</v>
      </c>
      <c r="B65" s="396" t="s">
        <v>135</v>
      </c>
    </row>
    <row r="66" spans="1:2" x14ac:dyDescent="0.2">
      <c r="A66" s="399">
        <v>80.069999999999993</v>
      </c>
      <c r="B66" s="396" t="s">
        <v>62</v>
      </c>
    </row>
    <row r="67" spans="1:2" x14ac:dyDescent="0.2">
      <c r="A67" s="401">
        <v>80.08</v>
      </c>
      <c r="B67" s="405" t="s">
        <v>204</v>
      </c>
    </row>
    <row r="68" spans="1:2" x14ac:dyDescent="0.2">
      <c r="A68" s="406" t="s">
        <v>134</v>
      </c>
      <c r="B68" s="405"/>
    </row>
    <row r="69" spans="1:2" x14ac:dyDescent="0.2">
      <c r="A69" s="407" t="s">
        <v>35</v>
      </c>
      <c r="B69" s="405"/>
    </row>
    <row r="70" spans="1:2" x14ac:dyDescent="0.2">
      <c r="B70" s="1"/>
    </row>
    <row r="71" spans="1:2" x14ac:dyDescent="0.2">
      <c r="B71" s="1"/>
    </row>
    <row r="72" spans="1:2" x14ac:dyDescent="0.2">
      <c r="B72" s="1"/>
    </row>
    <row r="73" spans="1:2" x14ac:dyDescent="0.2">
      <c r="B73" s="1"/>
    </row>
    <row r="74" spans="1:2" x14ac:dyDescent="0.2">
      <c r="B74" s="1"/>
    </row>
    <row r="75" spans="1:2" x14ac:dyDescent="0.2">
      <c r="B75" s="1"/>
    </row>
    <row r="76" spans="1:2" x14ac:dyDescent="0.2">
      <c r="B76" s="1"/>
    </row>
    <row r="77" spans="1:2" x14ac:dyDescent="0.2">
      <c r="B77" s="1"/>
    </row>
    <row r="78" spans="1:2" x14ac:dyDescent="0.2">
      <c r="B78" s="1"/>
    </row>
    <row r="79" spans="1:2" x14ac:dyDescent="0.2">
      <c r="B79" s="1"/>
    </row>
    <row r="80" spans="1:2" x14ac:dyDescent="0.2">
      <c r="B80" s="1"/>
    </row>
    <row r="81" spans="2:2" x14ac:dyDescent="0.2">
      <c r="B81" s="1"/>
    </row>
    <row r="82" spans="2:2" x14ac:dyDescent="0.2">
      <c r="B82" s="1"/>
    </row>
    <row r="83" spans="2:2" x14ac:dyDescent="0.2">
      <c r="B83" s="1"/>
    </row>
    <row r="84" spans="2:2" x14ac:dyDescent="0.2">
      <c r="B84" s="1"/>
    </row>
    <row r="85" spans="2:2" x14ac:dyDescent="0.2">
      <c r="B85" s="1"/>
    </row>
    <row r="86" spans="2:2" x14ac:dyDescent="0.2">
      <c r="B86" s="1"/>
    </row>
    <row r="87" spans="2:2" x14ac:dyDescent="0.2">
      <c r="B87" s="1"/>
    </row>
    <row r="88" spans="2:2" x14ac:dyDescent="0.2">
      <c r="B88" s="1"/>
    </row>
    <row r="89" spans="2:2" x14ac:dyDescent="0.2">
      <c r="B89" s="1"/>
    </row>
    <row r="90" spans="2:2" x14ac:dyDescent="0.2">
      <c r="B90" s="1"/>
    </row>
    <row r="91" spans="2:2" x14ac:dyDescent="0.2">
      <c r="B91" s="1"/>
    </row>
    <row r="92" spans="2:2" x14ac:dyDescent="0.2">
      <c r="B92" s="1"/>
    </row>
    <row r="93" spans="2:2" x14ac:dyDescent="0.2">
      <c r="B93" s="1"/>
    </row>
    <row r="94" spans="2:2" x14ac:dyDescent="0.2">
      <c r="B94" s="1"/>
    </row>
    <row r="95" spans="2:2" x14ac:dyDescent="0.2">
      <c r="B95" s="1"/>
    </row>
    <row r="96" spans="2:2" x14ac:dyDescent="0.2">
      <c r="B96" s="1"/>
    </row>
    <row r="97" spans="2:2" x14ac:dyDescent="0.2">
      <c r="B97" s="1"/>
    </row>
    <row r="98" spans="2:2" x14ac:dyDescent="0.2">
      <c r="B98" s="1"/>
    </row>
    <row r="99" spans="2:2" x14ac:dyDescent="0.2">
      <c r="B99" s="1"/>
    </row>
    <row r="100" spans="2:2" x14ac:dyDescent="0.2">
      <c r="B100" s="1"/>
    </row>
    <row r="101" spans="2:2" x14ac:dyDescent="0.2">
      <c r="B101" s="1"/>
    </row>
    <row r="102" spans="2:2" x14ac:dyDescent="0.2">
      <c r="B102" s="1"/>
    </row>
    <row r="103" spans="2:2" x14ac:dyDescent="0.2">
      <c r="B103" s="1"/>
    </row>
    <row r="104" spans="2:2" x14ac:dyDescent="0.2">
      <c r="B104" s="1"/>
    </row>
    <row r="105" spans="2:2" x14ac:dyDescent="0.2">
      <c r="B105" s="1"/>
    </row>
    <row r="106" spans="2:2" x14ac:dyDescent="0.2">
      <c r="B106" s="1"/>
    </row>
    <row r="107" spans="2:2" x14ac:dyDescent="0.2">
      <c r="B107" s="1"/>
    </row>
    <row r="108" spans="2:2" x14ac:dyDescent="0.2">
      <c r="B108" s="1"/>
    </row>
    <row r="109" spans="2:2" x14ac:dyDescent="0.2">
      <c r="B109" s="1"/>
    </row>
    <row r="110" spans="2:2" x14ac:dyDescent="0.2">
      <c r="B110" s="1"/>
    </row>
    <row r="111" spans="2:2" x14ac:dyDescent="0.2">
      <c r="B111" s="1"/>
    </row>
    <row r="112" spans="2:2" x14ac:dyDescent="0.2">
      <c r="B112" s="1"/>
    </row>
    <row r="113" spans="2:2" x14ac:dyDescent="0.2">
      <c r="B113" s="1"/>
    </row>
    <row r="114" spans="2:2" x14ac:dyDescent="0.2">
      <c r="B114" s="1"/>
    </row>
    <row r="115" spans="2:2" x14ac:dyDescent="0.2">
      <c r="B115" s="1"/>
    </row>
    <row r="116" spans="2:2" x14ac:dyDescent="0.2">
      <c r="B116" s="1"/>
    </row>
    <row r="117" spans="2:2" x14ac:dyDescent="0.2">
      <c r="B117" s="1"/>
    </row>
    <row r="118" spans="2:2" x14ac:dyDescent="0.2">
      <c r="B118" s="1"/>
    </row>
    <row r="119" spans="2:2" x14ac:dyDescent="0.2">
      <c r="B119" s="1"/>
    </row>
    <row r="120" spans="2:2" x14ac:dyDescent="0.2">
      <c r="B120" s="1"/>
    </row>
    <row r="121" spans="2:2" x14ac:dyDescent="0.2">
      <c r="B121" s="1"/>
    </row>
    <row r="122" spans="2:2" x14ac:dyDescent="0.2">
      <c r="B122" s="1"/>
    </row>
    <row r="123" spans="2:2" x14ac:dyDescent="0.2">
      <c r="B123" s="1"/>
    </row>
    <row r="124" spans="2:2" x14ac:dyDescent="0.2">
      <c r="B124" s="1"/>
    </row>
    <row r="125" spans="2:2" x14ac:dyDescent="0.2">
      <c r="B125" s="1"/>
    </row>
    <row r="126" spans="2:2" x14ac:dyDescent="0.2">
      <c r="B126" s="1"/>
    </row>
    <row r="127" spans="2:2" x14ac:dyDescent="0.2">
      <c r="B127" s="1"/>
    </row>
    <row r="128" spans="2:2" x14ac:dyDescent="0.2">
      <c r="B128" s="1"/>
    </row>
    <row r="129" spans="2:2" x14ac:dyDescent="0.2">
      <c r="B129" s="1"/>
    </row>
    <row r="130" spans="2:2" x14ac:dyDescent="0.2">
      <c r="B130" s="1"/>
    </row>
    <row r="131" spans="2:2" x14ac:dyDescent="0.2">
      <c r="B131" s="1"/>
    </row>
    <row r="132" spans="2:2" x14ac:dyDescent="0.2">
      <c r="B132" s="1"/>
    </row>
    <row r="133" spans="2:2" x14ac:dyDescent="0.2">
      <c r="B133" s="1"/>
    </row>
    <row r="134" spans="2:2" x14ac:dyDescent="0.2">
      <c r="B134" s="1"/>
    </row>
    <row r="135" spans="2:2" x14ac:dyDescent="0.2">
      <c r="B135" s="1"/>
    </row>
    <row r="136" spans="2:2" x14ac:dyDescent="0.2">
      <c r="B136" s="1"/>
    </row>
    <row r="137" spans="2:2" x14ac:dyDescent="0.2">
      <c r="B137" s="1"/>
    </row>
    <row r="138" spans="2:2" x14ac:dyDescent="0.2">
      <c r="B138" s="1"/>
    </row>
    <row r="139" spans="2:2" x14ac:dyDescent="0.2">
      <c r="B139" s="1"/>
    </row>
    <row r="140" spans="2:2" x14ac:dyDescent="0.2">
      <c r="B140" s="1"/>
    </row>
    <row r="141" spans="2:2" x14ac:dyDescent="0.2">
      <c r="B141" s="1"/>
    </row>
    <row r="142" spans="2:2" x14ac:dyDescent="0.2">
      <c r="B142" s="1"/>
    </row>
    <row r="143" spans="2:2" x14ac:dyDescent="0.2">
      <c r="B143" s="1"/>
    </row>
    <row r="144" spans="2:2" x14ac:dyDescent="0.2">
      <c r="B144" s="1"/>
    </row>
    <row r="145" spans="2:2" x14ac:dyDescent="0.2">
      <c r="B145" s="1"/>
    </row>
    <row r="146" spans="2:2" x14ac:dyDescent="0.2">
      <c r="B146" s="1"/>
    </row>
    <row r="147" spans="2:2" x14ac:dyDescent="0.2">
      <c r="B147" s="1"/>
    </row>
    <row r="148" spans="2:2" x14ac:dyDescent="0.2">
      <c r="B148" s="1"/>
    </row>
    <row r="149" spans="2:2" x14ac:dyDescent="0.2">
      <c r="B149" s="1"/>
    </row>
    <row r="150" spans="2:2" x14ac:dyDescent="0.2">
      <c r="B150" s="1"/>
    </row>
    <row r="151" spans="2:2" x14ac:dyDescent="0.2">
      <c r="B151" s="1"/>
    </row>
    <row r="152" spans="2:2" x14ac:dyDescent="0.2">
      <c r="B152" s="1"/>
    </row>
    <row r="153" spans="2:2" x14ac:dyDescent="0.2">
      <c r="B153" s="1"/>
    </row>
    <row r="154" spans="2:2" x14ac:dyDescent="0.2">
      <c r="B154" s="1"/>
    </row>
    <row r="155" spans="2:2" x14ac:dyDescent="0.2">
      <c r="B155" s="1"/>
    </row>
    <row r="156" spans="2:2" x14ac:dyDescent="0.2">
      <c r="B156" s="1"/>
    </row>
    <row r="157" spans="2:2" x14ac:dyDescent="0.2">
      <c r="B157" s="1"/>
    </row>
    <row r="158" spans="2:2" x14ac:dyDescent="0.2">
      <c r="B158" s="1"/>
    </row>
    <row r="159" spans="2:2" x14ac:dyDescent="0.2">
      <c r="B159" s="1"/>
    </row>
    <row r="160" spans="2:2" x14ac:dyDescent="0.2">
      <c r="B160" s="1"/>
    </row>
    <row r="161" spans="2:2" x14ac:dyDescent="0.2">
      <c r="B161" s="1"/>
    </row>
    <row r="162" spans="2:2" x14ac:dyDescent="0.2">
      <c r="B162" s="1"/>
    </row>
    <row r="163" spans="2:2" x14ac:dyDescent="0.2">
      <c r="B163" s="1"/>
    </row>
    <row r="164" spans="2:2" x14ac:dyDescent="0.2">
      <c r="B164" s="1"/>
    </row>
    <row r="165" spans="2:2" x14ac:dyDescent="0.2">
      <c r="B165" s="1"/>
    </row>
    <row r="166" spans="2:2" x14ac:dyDescent="0.2">
      <c r="B166" s="1"/>
    </row>
    <row r="167" spans="2:2" x14ac:dyDescent="0.2">
      <c r="B167" s="1"/>
    </row>
    <row r="168" spans="2:2" x14ac:dyDescent="0.2">
      <c r="B168" s="1"/>
    </row>
    <row r="169" spans="2:2" x14ac:dyDescent="0.2">
      <c r="B169" s="1"/>
    </row>
    <row r="170" spans="2:2" x14ac:dyDescent="0.2">
      <c r="B170" s="1"/>
    </row>
    <row r="171" spans="2:2" x14ac:dyDescent="0.2">
      <c r="B171" s="1"/>
    </row>
    <row r="172" spans="2:2" x14ac:dyDescent="0.2">
      <c r="B172" s="1"/>
    </row>
    <row r="173" spans="2:2" x14ac:dyDescent="0.2">
      <c r="B173" s="1"/>
    </row>
    <row r="174" spans="2:2" x14ac:dyDescent="0.2">
      <c r="B174" s="1"/>
    </row>
    <row r="175" spans="2:2" x14ac:dyDescent="0.2">
      <c r="B175" s="1"/>
    </row>
    <row r="176" spans="2:2" x14ac:dyDescent="0.2">
      <c r="B176" s="1"/>
    </row>
    <row r="177" spans="2:2" x14ac:dyDescent="0.2">
      <c r="B177" s="1"/>
    </row>
    <row r="178" spans="2:2" x14ac:dyDescent="0.2">
      <c r="B178" s="1"/>
    </row>
    <row r="179" spans="2:2" x14ac:dyDescent="0.2">
      <c r="B179" s="1"/>
    </row>
    <row r="180" spans="2:2" x14ac:dyDescent="0.2">
      <c r="B180" s="1"/>
    </row>
    <row r="181" spans="2:2" x14ac:dyDescent="0.2">
      <c r="B181" s="1"/>
    </row>
    <row r="182" spans="2:2" x14ac:dyDescent="0.2">
      <c r="B182" s="1"/>
    </row>
    <row r="183" spans="2:2" x14ac:dyDescent="0.2">
      <c r="B183" s="1"/>
    </row>
    <row r="184" spans="2:2" x14ac:dyDescent="0.2">
      <c r="B184" s="1"/>
    </row>
    <row r="185" spans="2:2" x14ac:dyDescent="0.2">
      <c r="B185" s="1"/>
    </row>
    <row r="186" spans="2:2" x14ac:dyDescent="0.2">
      <c r="B186" s="1"/>
    </row>
    <row r="187" spans="2:2" x14ac:dyDescent="0.2">
      <c r="B187" s="1"/>
    </row>
    <row r="188" spans="2:2" x14ac:dyDescent="0.2">
      <c r="B188" s="1"/>
    </row>
    <row r="189" spans="2:2" x14ac:dyDescent="0.2">
      <c r="B189" s="1"/>
    </row>
    <row r="190" spans="2:2" x14ac:dyDescent="0.2">
      <c r="B190" s="1"/>
    </row>
    <row r="191" spans="2:2" x14ac:dyDescent="0.2">
      <c r="B191" s="1"/>
    </row>
    <row r="192" spans="2:2" x14ac:dyDescent="0.2">
      <c r="B192" s="1"/>
    </row>
    <row r="193" spans="2:2" x14ac:dyDescent="0.2">
      <c r="B193" s="1"/>
    </row>
    <row r="194" spans="2:2" x14ac:dyDescent="0.2">
      <c r="B194" s="1"/>
    </row>
    <row r="195" spans="2:2" x14ac:dyDescent="0.2">
      <c r="B195" s="1"/>
    </row>
    <row r="196" spans="2:2" x14ac:dyDescent="0.2">
      <c r="B196" s="1"/>
    </row>
    <row r="197" spans="2:2" x14ac:dyDescent="0.2">
      <c r="B197" s="1"/>
    </row>
    <row r="198" spans="2:2" x14ac:dyDescent="0.2">
      <c r="B198" s="1"/>
    </row>
    <row r="199" spans="2:2" x14ac:dyDescent="0.2">
      <c r="B199" s="1"/>
    </row>
    <row r="200" spans="2:2" x14ac:dyDescent="0.2">
      <c r="B200" s="1"/>
    </row>
    <row r="201" spans="2:2" x14ac:dyDescent="0.2">
      <c r="B201" s="1"/>
    </row>
    <row r="202" spans="2:2" x14ac:dyDescent="0.2">
      <c r="B202" s="1"/>
    </row>
    <row r="203" spans="2:2" x14ac:dyDescent="0.2">
      <c r="B203" s="1"/>
    </row>
    <row r="204" spans="2:2" x14ac:dyDescent="0.2">
      <c r="B204" s="1"/>
    </row>
    <row r="205" spans="2:2" x14ac:dyDescent="0.2">
      <c r="B205" s="1"/>
    </row>
    <row r="206" spans="2:2" x14ac:dyDescent="0.2">
      <c r="B206" s="1"/>
    </row>
    <row r="207" spans="2:2" x14ac:dyDescent="0.2">
      <c r="B207" s="1"/>
    </row>
    <row r="208" spans="2:2" x14ac:dyDescent="0.2">
      <c r="B208" s="1"/>
    </row>
    <row r="209" spans="2:2" x14ac:dyDescent="0.2">
      <c r="B209" s="1"/>
    </row>
    <row r="210" spans="2:2" x14ac:dyDescent="0.2">
      <c r="B210" s="1"/>
    </row>
    <row r="211" spans="2:2" x14ac:dyDescent="0.2">
      <c r="B211" s="1"/>
    </row>
    <row r="212" spans="2:2" x14ac:dyDescent="0.2">
      <c r="B212" s="1"/>
    </row>
    <row r="213" spans="2:2" x14ac:dyDescent="0.2">
      <c r="B213" s="1"/>
    </row>
    <row r="214" spans="2:2" x14ac:dyDescent="0.2">
      <c r="B214" s="1"/>
    </row>
    <row r="215" spans="2:2" x14ac:dyDescent="0.2">
      <c r="B215" s="1"/>
    </row>
    <row r="216" spans="2:2" x14ac:dyDescent="0.2">
      <c r="B216" s="1"/>
    </row>
    <row r="217" spans="2:2" x14ac:dyDescent="0.2">
      <c r="B217" s="1"/>
    </row>
    <row r="218" spans="2:2" x14ac:dyDescent="0.2">
      <c r="B218" s="1"/>
    </row>
    <row r="219" spans="2:2" x14ac:dyDescent="0.2">
      <c r="B219" s="1"/>
    </row>
    <row r="220" spans="2:2" x14ac:dyDescent="0.2">
      <c r="B220" s="1"/>
    </row>
    <row r="221" spans="2:2" x14ac:dyDescent="0.2">
      <c r="B221" s="1"/>
    </row>
    <row r="222" spans="2:2" x14ac:dyDescent="0.2">
      <c r="B222" s="1"/>
    </row>
    <row r="223" spans="2:2" x14ac:dyDescent="0.2">
      <c r="B223" s="1"/>
    </row>
    <row r="224" spans="2:2" x14ac:dyDescent="0.2">
      <c r="B224" s="1"/>
    </row>
    <row r="225" spans="2:2" x14ac:dyDescent="0.2">
      <c r="B225" s="1"/>
    </row>
    <row r="226" spans="2:2" x14ac:dyDescent="0.2">
      <c r="B226" s="1"/>
    </row>
    <row r="227" spans="2:2" x14ac:dyDescent="0.2">
      <c r="B227" s="1"/>
    </row>
    <row r="228" spans="2:2" x14ac:dyDescent="0.2">
      <c r="B228" s="1"/>
    </row>
    <row r="229" spans="2:2" x14ac:dyDescent="0.2">
      <c r="B229" s="1"/>
    </row>
    <row r="230" spans="2:2" x14ac:dyDescent="0.2">
      <c r="B230" s="1"/>
    </row>
    <row r="231" spans="2:2" x14ac:dyDescent="0.2">
      <c r="B231" s="1"/>
    </row>
    <row r="232" spans="2:2" x14ac:dyDescent="0.2">
      <c r="B232" s="1"/>
    </row>
    <row r="233" spans="2:2" x14ac:dyDescent="0.2">
      <c r="B233" s="1"/>
    </row>
    <row r="234" spans="2:2" x14ac:dyDescent="0.2">
      <c r="B234" s="1"/>
    </row>
    <row r="235" spans="2:2" x14ac:dyDescent="0.2">
      <c r="B235" s="1"/>
    </row>
    <row r="236" spans="2:2" x14ac:dyDescent="0.2">
      <c r="B236" s="1"/>
    </row>
    <row r="237" spans="2:2" x14ac:dyDescent="0.2">
      <c r="B237" s="1"/>
    </row>
    <row r="238" spans="2:2" x14ac:dyDescent="0.2">
      <c r="B238" s="1"/>
    </row>
    <row r="239" spans="2:2" x14ac:dyDescent="0.2">
      <c r="B239" s="1"/>
    </row>
    <row r="240" spans="2:2" x14ac:dyDescent="0.2">
      <c r="B240" s="1"/>
    </row>
    <row r="241" spans="2:2" x14ac:dyDescent="0.2">
      <c r="B241" s="1"/>
    </row>
    <row r="242" spans="2:2" x14ac:dyDescent="0.2">
      <c r="B242" s="1"/>
    </row>
    <row r="243" spans="2:2" x14ac:dyDescent="0.2">
      <c r="B243" s="1"/>
    </row>
    <row r="244" spans="2:2" x14ac:dyDescent="0.2">
      <c r="B244" s="1"/>
    </row>
    <row r="245" spans="2:2" x14ac:dyDescent="0.2">
      <c r="B245" s="1"/>
    </row>
    <row r="246" spans="2:2" x14ac:dyDescent="0.2">
      <c r="B246" s="1"/>
    </row>
    <row r="247" spans="2:2" x14ac:dyDescent="0.2">
      <c r="B247" s="1"/>
    </row>
    <row r="248" spans="2:2" x14ac:dyDescent="0.2">
      <c r="B248" s="1"/>
    </row>
    <row r="249" spans="2:2" x14ac:dyDescent="0.2">
      <c r="B249" s="1"/>
    </row>
    <row r="250" spans="2:2" x14ac:dyDescent="0.2">
      <c r="B250" s="1"/>
    </row>
    <row r="251" spans="2:2" x14ac:dyDescent="0.2">
      <c r="B251" s="1"/>
    </row>
    <row r="252" spans="2:2" x14ac:dyDescent="0.2">
      <c r="B252" s="1"/>
    </row>
    <row r="253" spans="2:2" x14ac:dyDescent="0.2">
      <c r="B253" s="1"/>
    </row>
    <row r="254" spans="2:2" x14ac:dyDescent="0.2">
      <c r="B254" s="1"/>
    </row>
    <row r="255" spans="2:2" x14ac:dyDescent="0.2">
      <c r="B255" s="1"/>
    </row>
    <row r="256" spans="2:2" x14ac:dyDescent="0.2">
      <c r="B256" s="1"/>
    </row>
    <row r="257" spans="2:2" x14ac:dyDescent="0.2">
      <c r="B257" s="1"/>
    </row>
    <row r="258" spans="2:2" x14ac:dyDescent="0.2">
      <c r="B258" s="1"/>
    </row>
    <row r="259" spans="2:2" x14ac:dyDescent="0.2">
      <c r="B259" s="1"/>
    </row>
    <row r="260" spans="2:2" x14ac:dyDescent="0.2">
      <c r="B260" s="1"/>
    </row>
    <row r="261" spans="2:2" x14ac:dyDescent="0.2">
      <c r="B261" s="1"/>
    </row>
    <row r="262" spans="2:2" x14ac:dyDescent="0.2">
      <c r="B262" s="1"/>
    </row>
    <row r="263" spans="2:2" x14ac:dyDescent="0.2">
      <c r="B263" s="1"/>
    </row>
    <row r="264" spans="2:2" x14ac:dyDescent="0.2">
      <c r="B264" s="1"/>
    </row>
    <row r="265" spans="2:2" x14ac:dyDescent="0.2">
      <c r="B265" s="1"/>
    </row>
    <row r="266" spans="2:2" x14ac:dyDescent="0.2">
      <c r="B266" s="1"/>
    </row>
    <row r="267" spans="2:2" x14ac:dyDescent="0.2">
      <c r="B267" s="1"/>
    </row>
    <row r="268" spans="2:2" x14ac:dyDescent="0.2">
      <c r="B268" s="1"/>
    </row>
    <row r="269" spans="2:2" x14ac:dyDescent="0.2">
      <c r="B269" s="1"/>
    </row>
    <row r="270" spans="2:2" x14ac:dyDescent="0.2">
      <c r="B270" s="1"/>
    </row>
    <row r="271" spans="2:2" x14ac:dyDescent="0.2">
      <c r="B271" s="1"/>
    </row>
    <row r="272" spans="2:2" x14ac:dyDescent="0.2">
      <c r="B272" s="1"/>
    </row>
    <row r="273" spans="2:2" x14ac:dyDescent="0.2">
      <c r="B273" s="1"/>
    </row>
    <row r="274" spans="2:2" x14ac:dyDescent="0.2">
      <c r="B274" s="1"/>
    </row>
    <row r="275" spans="2:2" x14ac:dyDescent="0.2">
      <c r="B275" s="1"/>
    </row>
    <row r="276" spans="2:2" x14ac:dyDescent="0.2">
      <c r="B276" s="1"/>
    </row>
    <row r="277" spans="2:2" x14ac:dyDescent="0.2">
      <c r="B277" s="1"/>
    </row>
    <row r="278" spans="2:2" x14ac:dyDescent="0.2">
      <c r="B278" s="1"/>
    </row>
    <row r="279" spans="2:2" x14ac:dyDescent="0.2">
      <c r="B279" s="1"/>
    </row>
    <row r="280" spans="2:2" x14ac:dyDescent="0.2">
      <c r="B280" s="1"/>
    </row>
    <row r="281" spans="2:2" x14ac:dyDescent="0.2">
      <c r="B281" s="1"/>
    </row>
    <row r="282" spans="2:2" x14ac:dyDescent="0.2">
      <c r="B282" s="1"/>
    </row>
    <row r="283" spans="2:2" x14ac:dyDescent="0.2">
      <c r="B283" s="1"/>
    </row>
    <row r="284" spans="2:2" x14ac:dyDescent="0.2">
      <c r="B284" s="1"/>
    </row>
    <row r="285" spans="2:2" x14ac:dyDescent="0.2">
      <c r="B285" s="1"/>
    </row>
    <row r="286" spans="2:2" x14ac:dyDescent="0.2">
      <c r="B286" s="1"/>
    </row>
    <row r="287" spans="2:2" x14ac:dyDescent="0.2">
      <c r="B287" s="1"/>
    </row>
    <row r="288" spans="2:2" x14ac:dyDescent="0.2">
      <c r="B288" s="1"/>
    </row>
    <row r="289" spans="2:2" x14ac:dyDescent="0.2">
      <c r="B289" s="1"/>
    </row>
    <row r="290" spans="2:2" x14ac:dyDescent="0.2">
      <c r="B290" s="1"/>
    </row>
    <row r="291" spans="2:2" x14ac:dyDescent="0.2">
      <c r="B291" s="1"/>
    </row>
    <row r="292" spans="2:2" x14ac:dyDescent="0.2">
      <c r="B292" s="1"/>
    </row>
    <row r="293" spans="2:2" x14ac:dyDescent="0.2">
      <c r="B293" s="1"/>
    </row>
    <row r="294" spans="2:2" x14ac:dyDescent="0.2">
      <c r="B294" s="1"/>
    </row>
    <row r="295" spans="2:2" x14ac:dyDescent="0.2">
      <c r="B295" s="1"/>
    </row>
    <row r="296" spans="2:2" x14ac:dyDescent="0.2">
      <c r="B296" s="1"/>
    </row>
    <row r="297" spans="2:2" x14ac:dyDescent="0.2">
      <c r="B297" s="1"/>
    </row>
    <row r="298" spans="2:2" x14ac:dyDescent="0.2">
      <c r="B298" s="1"/>
    </row>
    <row r="299" spans="2:2" x14ac:dyDescent="0.2">
      <c r="B299" s="1"/>
    </row>
    <row r="300" spans="2:2" x14ac:dyDescent="0.2">
      <c r="B300" s="1"/>
    </row>
    <row r="301" spans="2:2" x14ac:dyDescent="0.2">
      <c r="B301" s="1"/>
    </row>
    <row r="302" spans="2:2" x14ac:dyDescent="0.2">
      <c r="B302" s="1"/>
    </row>
    <row r="303" spans="2:2" x14ac:dyDescent="0.2">
      <c r="B303" s="1"/>
    </row>
    <row r="304" spans="2:2" x14ac:dyDescent="0.2">
      <c r="B304" s="1"/>
    </row>
    <row r="305" spans="2:2" x14ac:dyDescent="0.2">
      <c r="B305" s="1"/>
    </row>
    <row r="306" spans="2:2" x14ac:dyDescent="0.2">
      <c r="B306" s="1"/>
    </row>
    <row r="307" spans="2:2" x14ac:dyDescent="0.2">
      <c r="B307" s="1"/>
    </row>
    <row r="308" spans="2:2" x14ac:dyDescent="0.2">
      <c r="B308" s="1"/>
    </row>
    <row r="309" spans="2:2" x14ac:dyDescent="0.2">
      <c r="B309" s="1"/>
    </row>
    <row r="310" spans="2:2" x14ac:dyDescent="0.2">
      <c r="B310" s="1"/>
    </row>
    <row r="311" spans="2:2" x14ac:dyDescent="0.2">
      <c r="B311" s="1"/>
    </row>
    <row r="312" spans="2:2" x14ac:dyDescent="0.2">
      <c r="B312" s="1"/>
    </row>
    <row r="313" spans="2:2" x14ac:dyDescent="0.2">
      <c r="B313" s="1"/>
    </row>
    <row r="314" spans="2:2" x14ac:dyDescent="0.2">
      <c r="B314" s="1"/>
    </row>
    <row r="315" spans="2:2" x14ac:dyDescent="0.2">
      <c r="B315" s="1"/>
    </row>
    <row r="316" spans="2:2" x14ac:dyDescent="0.2">
      <c r="B316" s="1"/>
    </row>
    <row r="317" spans="2:2" x14ac:dyDescent="0.2">
      <c r="B317" s="1"/>
    </row>
    <row r="318" spans="2:2" x14ac:dyDescent="0.2">
      <c r="B318" s="1"/>
    </row>
    <row r="319" spans="2:2" x14ac:dyDescent="0.2">
      <c r="B319" s="1"/>
    </row>
    <row r="320" spans="2:2" x14ac:dyDescent="0.2">
      <c r="B320" s="1"/>
    </row>
    <row r="321" spans="2:2" x14ac:dyDescent="0.2">
      <c r="B321" s="1"/>
    </row>
    <row r="322" spans="2:2" x14ac:dyDescent="0.2">
      <c r="B322" s="1"/>
    </row>
    <row r="323" spans="2:2" x14ac:dyDescent="0.2">
      <c r="B323" s="1"/>
    </row>
    <row r="324" spans="2:2" x14ac:dyDescent="0.2">
      <c r="B324" s="1"/>
    </row>
    <row r="325" spans="2:2" x14ac:dyDescent="0.2">
      <c r="B325" s="1"/>
    </row>
    <row r="326" spans="2:2" x14ac:dyDescent="0.2">
      <c r="B326" s="1"/>
    </row>
    <row r="327" spans="2:2" x14ac:dyDescent="0.2">
      <c r="B327" s="1"/>
    </row>
    <row r="328" spans="2:2" x14ac:dyDescent="0.2">
      <c r="B328" s="1"/>
    </row>
    <row r="329" spans="2:2" x14ac:dyDescent="0.2">
      <c r="B329" s="1"/>
    </row>
    <row r="330" spans="2:2" x14ac:dyDescent="0.2">
      <c r="B330" s="1"/>
    </row>
    <row r="331" spans="2:2" x14ac:dyDescent="0.2">
      <c r="B331" s="1"/>
    </row>
    <row r="332" spans="2:2" x14ac:dyDescent="0.2">
      <c r="B332" s="1"/>
    </row>
    <row r="333" spans="2:2" x14ac:dyDescent="0.2">
      <c r="B333" s="1"/>
    </row>
    <row r="334" spans="2:2" x14ac:dyDescent="0.2">
      <c r="B334" s="1"/>
    </row>
    <row r="335" spans="2:2" x14ac:dyDescent="0.2">
      <c r="B335" s="1"/>
    </row>
    <row r="336" spans="2:2" x14ac:dyDescent="0.2">
      <c r="B336" s="1"/>
    </row>
    <row r="337" spans="2:2" x14ac:dyDescent="0.2">
      <c r="B337" s="1"/>
    </row>
    <row r="338" spans="2:2" x14ac:dyDescent="0.2">
      <c r="B338" s="1"/>
    </row>
    <row r="339" spans="2:2" x14ac:dyDescent="0.2">
      <c r="B339" s="1"/>
    </row>
    <row r="340" spans="2:2" x14ac:dyDescent="0.2">
      <c r="B340" s="1"/>
    </row>
    <row r="341" spans="2:2" x14ac:dyDescent="0.2">
      <c r="B341" s="1"/>
    </row>
    <row r="342" spans="2:2" x14ac:dyDescent="0.2">
      <c r="B342" s="1"/>
    </row>
    <row r="343" spans="2:2" x14ac:dyDescent="0.2">
      <c r="B343" s="1"/>
    </row>
    <row r="344" spans="2:2" x14ac:dyDescent="0.2">
      <c r="B344" s="1"/>
    </row>
    <row r="345" spans="2:2" x14ac:dyDescent="0.2">
      <c r="B345" s="1"/>
    </row>
    <row r="346" spans="2:2" x14ac:dyDescent="0.2">
      <c r="B346" s="1"/>
    </row>
    <row r="347" spans="2:2" x14ac:dyDescent="0.2">
      <c r="B347" s="1"/>
    </row>
    <row r="348" spans="2:2" x14ac:dyDescent="0.2">
      <c r="B348" s="1"/>
    </row>
    <row r="349" spans="2:2" x14ac:dyDescent="0.2">
      <c r="B349" s="1"/>
    </row>
    <row r="350" spans="2:2" x14ac:dyDescent="0.2">
      <c r="B350" s="1"/>
    </row>
    <row r="351" spans="2:2" x14ac:dyDescent="0.2">
      <c r="B351" s="1"/>
    </row>
    <row r="352" spans="2:2" x14ac:dyDescent="0.2">
      <c r="B352" s="1"/>
    </row>
    <row r="353" spans="2:2" x14ac:dyDescent="0.2">
      <c r="B353" s="1"/>
    </row>
    <row r="354" spans="2:2" x14ac:dyDescent="0.2">
      <c r="B354" s="1"/>
    </row>
    <row r="355" spans="2:2" x14ac:dyDescent="0.2">
      <c r="B355" s="1"/>
    </row>
    <row r="356" spans="2:2" x14ac:dyDescent="0.2">
      <c r="B356" s="1"/>
    </row>
    <row r="357" spans="2:2" x14ac:dyDescent="0.2">
      <c r="B357" s="1"/>
    </row>
    <row r="358" spans="2:2" x14ac:dyDescent="0.2">
      <c r="B358" s="1"/>
    </row>
    <row r="359" spans="2:2" x14ac:dyDescent="0.2">
      <c r="B359" s="1"/>
    </row>
    <row r="360" spans="2:2" x14ac:dyDescent="0.2">
      <c r="B360" s="1"/>
    </row>
    <row r="361" spans="2:2" x14ac:dyDescent="0.2">
      <c r="B361" s="1"/>
    </row>
    <row r="362" spans="2:2" x14ac:dyDescent="0.2">
      <c r="B362" s="1"/>
    </row>
    <row r="363" spans="2:2" x14ac:dyDescent="0.2">
      <c r="B363" s="1"/>
    </row>
    <row r="364" spans="2:2" x14ac:dyDescent="0.2">
      <c r="B364" s="1"/>
    </row>
    <row r="365" spans="2:2" x14ac:dyDescent="0.2">
      <c r="B365" s="1"/>
    </row>
    <row r="366" spans="2:2" x14ac:dyDescent="0.2">
      <c r="B366" s="1"/>
    </row>
    <row r="367" spans="2:2" x14ac:dyDescent="0.2">
      <c r="B367" s="1"/>
    </row>
    <row r="368" spans="2:2" x14ac:dyDescent="0.2">
      <c r="B368" s="1"/>
    </row>
    <row r="369" spans="2:2" x14ac:dyDescent="0.2">
      <c r="B369" s="1"/>
    </row>
    <row r="370" spans="2:2" x14ac:dyDescent="0.2">
      <c r="B370" s="1"/>
    </row>
    <row r="371" spans="2:2" x14ac:dyDescent="0.2">
      <c r="B371" s="1"/>
    </row>
    <row r="372" spans="2:2" x14ac:dyDescent="0.2">
      <c r="B372" s="1"/>
    </row>
    <row r="373" spans="2:2" x14ac:dyDescent="0.2">
      <c r="B373" s="1"/>
    </row>
    <row r="374" spans="2:2" x14ac:dyDescent="0.2">
      <c r="B374" s="1"/>
    </row>
    <row r="375" spans="2:2" x14ac:dyDescent="0.2">
      <c r="B375" s="1"/>
    </row>
    <row r="376" spans="2:2" x14ac:dyDescent="0.2">
      <c r="B376" s="1"/>
    </row>
    <row r="377" spans="2:2" x14ac:dyDescent="0.2">
      <c r="B377" s="1"/>
    </row>
    <row r="378" spans="2:2" x14ac:dyDescent="0.2">
      <c r="B378" s="1"/>
    </row>
    <row r="379" spans="2:2" x14ac:dyDescent="0.2">
      <c r="B379" s="1"/>
    </row>
    <row r="380" spans="2:2" x14ac:dyDescent="0.2">
      <c r="B380" s="1"/>
    </row>
    <row r="381" spans="2:2" x14ac:dyDescent="0.2">
      <c r="B381" s="1"/>
    </row>
    <row r="382" spans="2:2" x14ac:dyDescent="0.2">
      <c r="B382" s="1"/>
    </row>
    <row r="383" spans="2:2" x14ac:dyDescent="0.2">
      <c r="B383" s="1"/>
    </row>
    <row r="384" spans="2:2" x14ac:dyDescent="0.2">
      <c r="B384" s="1"/>
    </row>
    <row r="385" spans="2:2" x14ac:dyDescent="0.2">
      <c r="B385" s="1"/>
    </row>
    <row r="386" spans="2:2" x14ac:dyDescent="0.2">
      <c r="B386" s="1"/>
    </row>
    <row r="387" spans="2:2" x14ac:dyDescent="0.2">
      <c r="B387" s="1"/>
    </row>
    <row r="388" spans="2:2" x14ac:dyDescent="0.2">
      <c r="B388" s="1"/>
    </row>
    <row r="389" spans="2:2" x14ac:dyDescent="0.2">
      <c r="B389" s="1"/>
    </row>
    <row r="390" spans="2:2" x14ac:dyDescent="0.2">
      <c r="B390" s="1"/>
    </row>
    <row r="391" spans="2:2" x14ac:dyDescent="0.2">
      <c r="B391" s="1"/>
    </row>
    <row r="392" spans="2:2" x14ac:dyDescent="0.2">
      <c r="B392" s="1"/>
    </row>
    <row r="393" spans="2:2" x14ac:dyDescent="0.2">
      <c r="B393" s="1"/>
    </row>
    <row r="394" spans="2:2" x14ac:dyDescent="0.2">
      <c r="B394" s="1"/>
    </row>
    <row r="395" spans="2:2" x14ac:dyDescent="0.2">
      <c r="B395" s="1"/>
    </row>
    <row r="396" spans="2:2" x14ac:dyDescent="0.2">
      <c r="B396" s="1"/>
    </row>
    <row r="397" spans="2:2" x14ac:dyDescent="0.2">
      <c r="B397" s="1"/>
    </row>
    <row r="398" spans="2:2" x14ac:dyDescent="0.2">
      <c r="B398" s="1"/>
    </row>
    <row r="399" spans="2:2" x14ac:dyDescent="0.2">
      <c r="B399" s="1"/>
    </row>
    <row r="400" spans="2:2" x14ac:dyDescent="0.2">
      <c r="B400" s="1"/>
    </row>
    <row r="401" spans="2:2" x14ac:dyDescent="0.2">
      <c r="B401" s="1"/>
    </row>
    <row r="402" spans="2:2" x14ac:dyDescent="0.2">
      <c r="B402" s="1"/>
    </row>
    <row r="403" spans="2:2" x14ac:dyDescent="0.2">
      <c r="B403" s="1"/>
    </row>
    <row r="404" spans="2:2" x14ac:dyDescent="0.2">
      <c r="B404" s="1"/>
    </row>
    <row r="405" spans="2:2" x14ac:dyDescent="0.2">
      <c r="B405" s="1"/>
    </row>
    <row r="406" spans="2:2" x14ac:dyDescent="0.2">
      <c r="B406" s="1"/>
    </row>
    <row r="407" spans="2:2" x14ac:dyDescent="0.2">
      <c r="B407" s="1"/>
    </row>
    <row r="408" spans="2:2" x14ac:dyDescent="0.2">
      <c r="B408" s="1"/>
    </row>
    <row r="409" spans="2:2" x14ac:dyDescent="0.2">
      <c r="B409" s="1"/>
    </row>
    <row r="410" spans="2:2" x14ac:dyDescent="0.2">
      <c r="B410" s="1"/>
    </row>
    <row r="411" spans="2:2" x14ac:dyDescent="0.2">
      <c r="B411" s="1"/>
    </row>
    <row r="412" spans="2:2" x14ac:dyDescent="0.2">
      <c r="B412" s="1"/>
    </row>
    <row r="413" spans="2:2" x14ac:dyDescent="0.2">
      <c r="B413" s="1"/>
    </row>
    <row r="414" spans="2:2" x14ac:dyDescent="0.2">
      <c r="B414" s="1"/>
    </row>
    <row r="415" spans="2:2" x14ac:dyDescent="0.2">
      <c r="B415" s="1"/>
    </row>
    <row r="416" spans="2:2" x14ac:dyDescent="0.2">
      <c r="B416" s="1"/>
    </row>
    <row r="417" spans="2:2" x14ac:dyDescent="0.2">
      <c r="B417" s="1"/>
    </row>
    <row r="418" spans="2:2" x14ac:dyDescent="0.2">
      <c r="B418" s="1"/>
    </row>
    <row r="419" spans="2:2" x14ac:dyDescent="0.2">
      <c r="B419" s="1"/>
    </row>
    <row r="420" spans="2:2" x14ac:dyDescent="0.2">
      <c r="B420" s="1"/>
    </row>
    <row r="421" spans="2:2" x14ac:dyDescent="0.2">
      <c r="B421" s="1"/>
    </row>
    <row r="422" spans="2:2" x14ac:dyDescent="0.2">
      <c r="B422" s="1"/>
    </row>
    <row r="423" spans="2:2" x14ac:dyDescent="0.2">
      <c r="B423" s="1"/>
    </row>
    <row r="424" spans="2:2" x14ac:dyDescent="0.2">
      <c r="B424" s="1"/>
    </row>
    <row r="425" spans="2:2" x14ac:dyDescent="0.2">
      <c r="B425" s="1"/>
    </row>
    <row r="426" spans="2:2" x14ac:dyDescent="0.2">
      <c r="B426" s="1"/>
    </row>
    <row r="427" spans="2:2" x14ac:dyDescent="0.2">
      <c r="B427" s="1"/>
    </row>
    <row r="428" spans="2:2" x14ac:dyDescent="0.2">
      <c r="B428" s="1"/>
    </row>
    <row r="429" spans="2:2" x14ac:dyDescent="0.2">
      <c r="B429" s="1"/>
    </row>
    <row r="430" spans="2:2" x14ac:dyDescent="0.2">
      <c r="B430" s="1"/>
    </row>
    <row r="431" spans="2:2" x14ac:dyDescent="0.2">
      <c r="B431" s="1"/>
    </row>
    <row r="432" spans="2:2" x14ac:dyDescent="0.2">
      <c r="B432" s="1"/>
    </row>
    <row r="433" spans="2:2" x14ac:dyDescent="0.2">
      <c r="B433" s="1"/>
    </row>
    <row r="434" spans="2:2" x14ac:dyDescent="0.2">
      <c r="B434" s="1"/>
    </row>
    <row r="435" spans="2:2" x14ac:dyDescent="0.2">
      <c r="B435" s="1"/>
    </row>
    <row r="436" spans="2:2" x14ac:dyDescent="0.2">
      <c r="B436" s="1"/>
    </row>
    <row r="437" spans="2:2" x14ac:dyDescent="0.2">
      <c r="B437" s="1"/>
    </row>
    <row r="438" spans="2:2" x14ac:dyDescent="0.2">
      <c r="B438" s="1"/>
    </row>
    <row r="439" spans="2:2" x14ac:dyDescent="0.2">
      <c r="B439" s="1"/>
    </row>
    <row r="440" spans="2:2" x14ac:dyDescent="0.2">
      <c r="B440" s="1"/>
    </row>
    <row r="441" spans="2:2" x14ac:dyDescent="0.2">
      <c r="B441" s="1"/>
    </row>
    <row r="442" spans="2:2" x14ac:dyDescent="0.2">
      <c r="B442" s="1"/>
    </row>
    <row r="443" spans="2:2" x14ac:dyDescent="0.2">
      <c r="B443" s="1"/>
    </row>
    <row r="444" spans="2:2" x14ac:dyDescent="0.2">
      <c r="B444" s="1"/>
    </row>
    <row r="445" spans="2:2" x14ac:dyDescent="0.2">
      <c r="B445" s="1"/>
    </row>
    <row r="446" spans="2:2" x14ac:dyDescent="0.2">
      <c r="B446" s="1"/>
    </row>
    <row r="447" spans="2:2" x14ac:dyDescent="0.2">
      <c r="B447" s="1"/>
    </row>
    <row r="448" spans="2:2" x14ac:dyDescent="0.2">
      <c r="B448" s="1"/>
    </row>
    <row r="449" spans="2:2" x14ac:dyDescent="0.2">
      <c r="B449" s="1"/>
    </row>
    <row r="450" spans="2:2" x14ac:dyDescent="0.2">
      <c r="B450" s="1"/>
    </row>
    <row r="451" spans="2:2" x14ac:dyDescent="0.2">
      <c r="B451" s="1"/>
    </row>
    <row r="452" spans="2:2" x14ac:dyDescent="0.2">
      <c r="B452" s="1"/>
    </row>
    <row r="453" spans="2:2" x14ac:dyDescent="0.2">
      <c r="B453" s="1"/>
    </row>
    <row r="454" spans="2:2" x14ac:dyDescent="0.2">
      <c r="B454" s="1"/>
    </row>
    <row r="455" spans="2:2" x14ac:dyDescent="0.2">
      <c r="B455" s="1"/>
    </row>
    <row r="456" spans="2:2" x14ac:dyDescent="0.2">
      <c r="B456" s="1"/>
    </row>
    <row r="457" spans="2:2" x14ac:dyDescent="0.2">
      <c r="B457" s="1"/>
    </row>
    <row r="458" spans="2:2" x14ac:dyDescent="0.2">
      <c r="B458" s="1"/>
    </row>
    <row r="459" spans="2:2" x14ac:dyDescent="0.2">
      <c r="B459" s="1"/>
    </row>
    <row r="460" spans="2:2" x14ac:dyDescent="0.2">
      <c r="B460" s="1"/>
    </row>
    <row r="461" spans="2:2" x14ac:dyDescent="0.2">
      <c r="B461" s="1"/>
    </row>
    <row r="462" spans="2:2" x14ac:dyDescent="0.2">
      <c r="B462" s="1"/>
    </row>
    <row r="463" spans="2:2" x14ac:dyDescent="0.2">
      <c r="B463" s="1"/>
    </row>
    <row r="464" spans="2:2" x14ac:dyDescent="0.2">
      <c r="B464" s="1"/>
    </row>
    <row r="465" spans="2:2" x14ac:dyDescent="0.2">
      <c r="B465" s="1"/>
    </row>
    <row r="466" spans="2:2" x14ac:dyDescent="0.2">
      <c r="B466" s="1"/>
    </row>
    <row r="467" spans="2:2" x14ac:dyDescent="0.2">
      <c r="B467" s="1"/>
    </row>
    <row r="468" spans="2:2" x14ac:dyDescent="0.2">
      <c r="B468" s="1"/>
    </row>
    <row r="469" spans="2:2" x14ac:dyDescent="0.2">
      <c r="B469" s="1"/>
    </row>
    <row r="470" spans="2:2" x14ac:dyDescent="0.2">
      <c r="B470" s="1"/>
    </row>
    <row r="471" spans="2:2" x14ac:dyDescent="0.2">
      <c r="B471" s="1"/>
    </row>
    <row r="472" spans="2:2" x14ac:dyDescent="0.2">
      <c r="B472" s="1"/>
    </row>
    <row r="473" spans="2:2" x14ac:dyDescent="0.2">
      <c r="B473" s="1"/>
    </row>
    <row r="474" spans="2:2" x14ac:dyDescent="0.2">
      <c r="B474" s="1"/>
    </row>
    <row r="475" spans="2:2" x14ac:dyDescent="0.2">
      <c r="B475" s="1"/>
    </row>
    <row r="476" spans="2:2" x14ac:dyDescent="0.2">
      <c r="B476" s="1"/>
    </row>
    <row r="477" spans="2:2" x14ac:dyDescent="0.2">
      <c r="B477" s="1"/>
    </row>
    <row r="478" spans="2:2" x14ac:dyDescent="0.2">
      <c r="B478" s="1"/>
    </row>
    <row r="479" spans="2:2" x14ac:dyDescent="0.2">
      <c r="B479" s="1"/>
    </row>
    <row r="480" spans="2:2" x14ac:dyDescent="0.2">
      <c r="B480" s="1"/>
    </row>
    <row r="481" spans="2:2" x14ac:dyDescent="0.2">
      <c r="B481" s="1"/>
    </row>
    <row r="482" spans="2:2" x14ac:dyDescent="0.2">
      <c r="B482" s="1"/>
    </row>
    <row r="483" spans="2:2" x14ac:dyDescent="0.2">
      <c r="B483" s="1"/>
    </row>
    <row r="484" spans="2:2" x14ac:dyDescent="0.2">
      <c r="B484" s="1"/>
    </row>
    <row r="485" spans="2:2" x14ac:dyDescent="0.2">
      <c r="B485" s="1"/>
    </row>
    <row r="486" spans="2:2" x14ac:dyDescent="0.2">
      <c r="B486" s="1"/>
    </row>
    <row r="487" spans="2:2" x14ac:dyDescent="0.2">
      <c r="B487" s="1"/>
    </row>
    <row r="488" spans="2:2" x14ac:dyDescent="0.2">
      <c r="B488" s="1"/>
    </row>
    <row r="489" spans="2:2" x14ac:dyDescent="0.2">
      <c r="B489" s="1"/>
    </row>
    <row r="490" spans="2:2" x14ac:dyDescent="0.2">
      <c r="B490" s="1"/>
    </row>
    <row r="491" spans="2:2" x14ac:dyDescent="0.2">
      <c r="B491" s="1"/>
    </row>
    <row r="492" spans="2:2" x14ac:dyDescent="0.2">
      <c r="B492" s="1"/>
    </row>
    <row r="493" spans="2:2" x14ac:dyDescent="0.2">
      <c r="B493" s="1"/>
    </row>
    <row r="494" spans="2:2" x14ac:dyDescent="0.2">
      <c r="B494" s="1"/>
    </row>
    <row r="495" spans="2:2" x14ac:dyDescent="0.2">
      <c r="B495" s="1"/>
    </row>
    <row r="496" spans="2:2" x14ac:dyDescent="0.2">
      <c r="B496" s="1"/>
    </row>
    <row r="497" spans="2:2" x14ac:dyDescent="0.2">
      <c r="B497" s="1"/>
    </row>
    <row r="498" spans="2:2" x14ac:dyDescent="0.2">
      <c r="B498" s="1"/>
    </row>
    <row r="499" spans="2:2" x14ac:dyDescent="0.2">
      <c r="B499" s="1"/>
    </row>
    <row r="500" spans="2:2" x14ac:dyDescent="0.2">
      <c r="B500" s="1"/>
    </row>
    <row r="501" spans="2:2" x14ac:dyDescent="0.2">
      <c r="B501" s="1"/>
    </row>
    <row r="502" spans="2:2" x14ac:dyDescent="0.2">
      <c r="B502" s="1"/>
    </row>
    <row r="503" spans="2:2" x14ac:dyDescent="0.2">
      <c r="B503" s="1"/>
    </row>
    <row r="504" spans="2:2" x14ac:dyDescent="0.2">
      <c r="B504" s="1"/>
    </row>
    <row r="505" spans="2:2" x14ac:dyDescent="0.2">
      <c r="B505" s="1"/>
    </row>
    <row r="506" spans="2:2" x14ac:dyDescent="0.2">
      <c r="B506" s="1"/>
    </row>
    <row r="507" spans="2:2" x14ac:dyDescent="0.2">
      <c r="B507" s="1"/>
    </row>
    <row r="508" spans="2:2" x14ac:dyDescent="0.2">
      <c r="B508" s="1"/>
    </row>
    <row r="509" spans="2:2" x14ac:dyDescent="0.2">
      <c r="B509" s="1"/>
    </row>
    <row r="510" spans="2:2" x14ac:dyDescent="0.2">
      <c r="B510" s="1"/>
    </row>
    <row r="511" spans="2:2" x14ac:dyDescent="0.2">
      <c r="B511" s="1"/>
    </row>
    <row r="512" spans="2:2" x14ac:dyDescent="0.2">
      <c r="B512" s="1"/>
    </row>
    <row r="513" spans="2:2" x14ac:dyDescent="0.2">
      <c r="B513" s="1"/>
    </row>
    <row r="514" spans="2:2" x14ac:dyDescent="0.2">
      <c r="B514" s="1"/>
    </row>
    <row r="515" spans="2:2" x14ac:dyDescent="0.2">
      <c r="B515" s="1"/>
    </row>
    <row r="516" spans="2:2" x14ac:dyDescent="0.2">
      <c r="B516" s="1"/>
    </row>
    <row r="517" spans="2:2" x14ac:dyDescent="0.2">
      <c r="B517" s="1"/>
    </row>
    <row r="518" spans="2:2" x14ac:dyDescent="0.2">
      <c r="B518" s="1"/>
    </row>
    <row r="519" spans="2:2" x14ac:dyDescent="0.2">
      <c r="B519" s="1"/>
    </row>
    <row r="520" spans="2:2" x14ac:dyDescent="0.2">
      <c r="B520" s="1"/>
    </row>
    <row r="521" spans="2:2" x14ac:dyDescent="0.2">
      <c r="B521" s="1"/>
    </row>
    <row r="522" spans="2:2" x14ac:dyDescent="0.2">
      <c r="B522" s="1"/>
    </row>
    <row r="523" spans="2:2" x14ac:dyDescent="0.2">
      <c r="B523" s="1"/>
    </row>
    <row r="524" spans="2:2" x14ac:dyDescent="0.2">
      <c r="B524" s="1"/>
    </row>
    <row r="525" spans="2:2" x14ac:dyDescent="0.2">
      <c r="B525" s="1"/>
    </row>
    <row r="526" spans="2:2" x14ac:dyDescent="0.2">
      <c r="B526" s="1"/>
    </row>
    <row r="527" spans="2:2" x14ac:dyDescent="0.2">
      <c r="B527" s="1"/>
    </row>
    <row r="528" spans="2:2" x14ac:dyDescent="0.2">
      <c r="B528" s="1"/>
    </row>
    <row r="529" spans="2:2" x14ac:dyDescent="0.2">
      <c r="B529" s="1"/>
    </row>
    <row r="530" spans="2:2" x14ac:dyDescent="0.2">
      <c r="B530" s="1"/>
    </row>
    <row r="531" spans="2:2" x14ac:dyDescent="0.2">
      <c r="B531" s="1"/>
    </row>
    <row r="532" spans="2:2" x14ac:dyDescent="0.2">
      <c r="B532" s="1"/>
    </row>
    <row r="533" spans="2:2" x14ac:dyDescent="0.2">
      <c r="B533" s="1"/>
    </row>
    <row r="534" spans="2:2" x14ac:dyDescent="0.2">
      <c r="B534" s="1"/>
    </row>
    <row r="535" spans="2:2" x14ac:dyDescent="0.2">
      <c r="B535" s="1"/>
    </row>
    <row r="536" spans="2:2" x14ac:dyDescent="0.2">
      <c r="B536" s="1"/>
    </row>
    <row r="537" spans="2:2" x14ac:dyDescent="0.2">
      <c r="B537" s="1"/>
    </row>
    <row r="538" spans="2:2" x14ac:dyDescent="0.2">
      <c r="B538" s="1"/>
    </row>
    <row r="539" spans="2:2" x14ac:dyDescent="0.2">
      <c r="B539" s="1"/>
    </row>
    <row r="540" spans="2:2" x14ac:dyDescent="0.2">
      <c r="B540" s="1"/>
    </row>
    <row r="541" spans="2:2" x14ac:dyDescent="0.2">
      <c r="B541" s="1"/>
    </row>
    <row r="542" spans="2:2" x14ac:dyDescent="0.2">
      <c r="B542" s="1"/>
    </row>
    <row r="543" spans="2:2" x14ac:dyDescent="0.2">
      <c r="B543" s="1"/>
    </row>
    <row r="544" spans="2:2" x14ac:dyDescent="0.2">
      <c r="B544" s="1"/>
    </row>
    <row r="545" spans="2:2" x14ac:dyDescent="0.2">
      <c r="B545" s="1"/>
    </row>
    <row r="546" spans="2:2" x14ac:dyDescent="0.2">
      <c r="B546" s="1"/>
    </row>
    <row r="547" spans="2:2" x14ac:dyDescent="0.2">
      <c r="B547" s="1"/>
    </row>
    <row r="548" spans="2:2" x14ac:dyDescent="0.2">
      <c r="B548" s="1"/>
    </row>
    <row r="549" spans="2:2" x14ac:dyDescent="0.2">
      <c r="B549" s="1"/>
    </row>
    <row r="550" spans="2:2" x14ac:dyDescent="0.2">
      <c r="B550" s="1"/>
    </row>
    <row r="551" spans="2:2" x14ac:dyDescent="0.2">
      <c r="B551" s="1"/>
    </row>
    <row r="552" spans="2:2" x14ac:dyDescent="0.2">
      <c r="B552" s="1"/>
    </row>
    <row r="553" spans="2:2" x14ac:dyDescent="0.2">
      <c r="B553" s="1"/>
    </row>
    <row r="554" spans="2:2" x14ac:dyDescent="0.2">
      <c r="B554" s="1"/>
    </row>
    <row r="555" spans="2:2" x14ac:dyDescent="0.2">
      <c r="B555" s="1"/>
    </row>
    <row r="556" spans="2:2" x14ac:dyDescent="0.2">
      <c r="B556" s="1"/>
    </row>
    <row r="557" spans="2:2" x14ac:dyDescent="0.2">
      <c r="B557" s="1"/>
    </row>
    <row r="558" spans="2:2" x14ac:dyDescent="0.2">
      <c r="B558" s="1"/>
    </row>
    <row r="559" spans="2:2" x14ac:dyDescent="0.2">
      <c r="B559" s="1"/>
    </row>
    <row r="560" spans="2:2" x14ac:dyDescent="0.2">
      <c r="B560" s="1"/>
    </row>
    <row r="561" spans="2:2" x14ac:dyDescent="0.2">
      <c r="B561" s="1"/>
    </row>
    <row r="562" spans="2:2" x14ac:dyDescent="0.2">
      <c r="B562" s="1"/>
    </row>
    <row r="563" spans="2:2" x14ac:dyDescent="0.2">
      <c r="B563" s="1"/>
    </row>
    <row r="564" spans="2:2" x14ac:dyDescent="0.2">
      <c r="B564" s="1"/>
    </row>
    <row r="565" spans="2:2" x14ac:dyDescent="0.2">
      <c r="B565" s="1"/>
    </row>
    <row r="566" spans="2:2" x14ac:dyDescent="0.2">
      <c r="B566" s="1"/>
    </row>
    <row r="567" spans="2:2" x14ac:dyDescent="0.2">
      <c r="B567" s="1"/>
    </row>
    <row r="568" spans="2:2" x14ac:dyDescent="0.2">
      <c r="B568" s="1"/>
    </row>
    <row r="569" spans="2:2" x14ac:dyDescent="0.2">
      <c r="B569" s="1"/>
    </row>
    <row r="570" spans="2:2" x14ac:dyDescent="0.2">
      <c r="B570" s="1"/>
    </row>
    <row r="571" spans="2:2" x14ac:dyDescent="0.2">
      <c r="B571" s="1"/>
    </row>
    <row r="572" spans="2:2" x14ac:dyDescent="0.2">
      <c r="B572" s="1"/>
    </row>
    <row r="573" spans="2:2" x14ac:dyDescent="0.2">
      <c r="B573" s="1"/>
    </row>
    <row r="574" spans="2:2" x14ac:dyDescent="0.2">
      <c r="B574" s="1"/>
    </row>
    <row r="575" spans="2:2" x14ac:dyDescent="0.2">
      <c r="B575" s="1"/>
    </row>
    <row r="576" spans="2:2" x14ac:dyDescent="0.2">
      <c r="B576" s="1"/>
    </row>
    <row r="577" spans="2:2" x14ac:dyDescent="0.2">
      <c r="B577" s="1"/>
    </row>
    <row r="578" spans="2:2" x14ac:dyDescent="0.2">
      <c r="B578" s="1"/>
    </row>
    <row r="579" spans="2:2" x14ac:dyDescent="0.2">
      <c r="B579" s="1"/>
    </row>
    <row r="580" spans="2:2" x14ac:dyDescent="0.2">
      <c r="B580" s="1"/>
    </row>
    <row r="581" spans="2:2" x14ac:dyDescent="0.2">
      <c r="B581" s="1"/>
    </row>
    <row r="582" spans="2:2" x14ac:dyDescent="0.2">
      <c r="B582" s="1"/>
    </row>
    <row r="583" spans="2:2" x14ac:dyDescent="0.2">
      <c r="B583" s="1"/>
    </row>
    <row r="584" spans="2:2" x14ac:dyDescent="0.2">
      <c r="B584" s="1"/>
    </row>
    <row r="585" spans="2:2" x14ac:dyDescent="0.2">
      <c r="B585" s="1"/>
    </row>
    <row r="586" spans="2:2" x14ac:dyDescent="0.2">
      <c r="B586" s="1"/>
    </row>
    <row r="587" spans="2:2" x14ac:dyDescent="0.2">
      <c r="B587" s="1"/>
    </row>
    <row r="588" spans="2:2" x14ac:dyDescent="0.2">
      <c r="B588" s="1"/>
    </row>
    <row r="589" spans="2:2" x14ac:dyDescent="0.2">
      <c r="B589" s="1"/>
    </row>
    <row r="590" spans="2:2" x14ac:dyDescent="0.2">
      <c r="B590" s="1"/>
    </row>
    <row r="591" spans="2:2" x14ac:dyDescent="0.2">
      <c r="B591" s="1"/>
    </row>
    <row r="592" spans="2:2" x14ac:dyDescent="0.2">
      <c r="B592" s="1"/>
    </row>
    <row r="593" spans="2:2" x14ac:dyDescent="0.2">
      <c r="B593" s="1"/>
    </row>
    <row r="594" spans="2:2" x14ac:dyDescent="0.2">
      <c r="B594" s="1"/>
    </row>
    <row r="595" spans="2:2" x14ac:dyDescent="0.2">
      <c r="B595" s="1"/>
    </row>
    <row r="596" spans="2:2" x14ac:dyDescent="0.2">
      <c r="B596" s="1"/>
    </row>
    <row r="597" spans="2:2" x14ac:dyDescent="0.2">
      <c r="B597" s="1"/>
    </row>
    <row r="598" spans="2:2" x14ac:dyDescent="0.2">
      <c r="B598" s="1"/>
    </row>
    <row r="599" spans="2:2" x14ac:dyDescent="0.2">
      <c r="B599" s="1"/>
    </row>
    <row r="600" spans="2:2" x14ac:dyDescent="0.2">
      <c r="B600" s="1"/>
    </row>
    <row r="601" spans="2:2" x14ac:dyDescent="0.2">
      <c r="B601" s="1"/>
    </row>
    <row r="602" spans="2:2" x14ac:dyDescent="0.2">
      <c r="B602" s="1"/>
    </row>
    <row r="603" spans="2:2" x14ac:dyDescent="0.2">
      <c r="B603" s="1"/>
    </row>
    <row r="604" spans="2:2" x14ac:dyDescent="0.2">
      <c r="B604" s="1"/>
    </row>
    <row r="605" spans="2:2" x14ac:dyDescent="0.2">
      <c r="B605" s="1"/>
    </row>
    <row r="606" spans="2:2" x14ac:dyDescent="0.2">
      <c r="B606" s="1"/>
    </row>
    <row r="607" spans="2:2" x14ac:dyDescent="0.2">
      <c r="B607" s="1"/>
    </row>
    <row r="608" spans="2:2" x14ac:dyDescent="0.2">
      <c r="B608" s="1"/>
    </row>
    <row r="609" spans="2:2" x14ac:dyDescent="0.2">
      <c r="B609" s="1"/>
    </row>
    <row r="610" spans="2:2" x14ac:dyDescent="0.2">
      <c r="B610" s="1"/>
    </row>
    <row r="611" spans="2:2" x14ac:dyDescent="0.2">
      <c r="B611" s="1"/>
    </row>
    <row r="612" spans="2:2" x14ac:dyDescent="0.2">
      <c r="B612" s="1"/>
    </row>
    <row r="613" spans="2:2" x14ac:dyDescent="0.2">
      <c r="B613" s="1"/>
    </row>
    <row r="614" spans="2:2" x14ac:dyDescent="0.2">
      <c r="B614" s="1"/>
    </row>
    <row r="615" spans="2:2" x14ac:dyDescent="0.2">
      <c r="B615" s="1"/>
    </row>
    <row r="616" spans="2:2" x14ac:dyDescent="0.2">
      <c r="B616" s="1"/>
    </row>
    <row r="617" spans="2:2" x14ac:dyDescent="0.2">
      <c r="B617" s="1"/>
    </row>
    <row r="618" spans="2:2" x14ac:dyDescent="0.2">
      <c r="B618" s="1"/>
    </row>
    <row r="619" spans="2:2" x14ac:dyDescent="0.2">
      <c r="B619" s="1"/>
    </row>
    <row r="620" spans="2:2" x14ac:dyDescent="0.2">
      <c r="B620" s="1"/>
    </row>
    <row r="621" spans="2:2" x14ac:dyDescent="0.2">
      <c r="B621" s="1"/>
    </row>
    <row r="622" spans="2:2" x14ac:dyDescent="0.2">
      <c r="B622" s="1"/>
    </row>
    <row r="623" spans="2:2" x14ac:dyDescent="0.2">
      <c r="B623" s="1"/>
    </row>
    <row r="624" spans="2:2" x14ac:dyDescent="0.2">
      <c r="B624" s="1"/>
    </row>
    <row r="625" spans="2:2" x14ac:dyDescent="0.2">
      <c r="B625" s="1"/>
    </row>
    <row r="626" spans="2:2" x14ac:dyDescent="0.2">
      <c r="B626" s="1"/>
    </row>
    <row r="627" spans="2:2" x14ac:dyDescent="0.2">
      <c r="B627" s="1"/>
    </row>
    <row r="628" spans="2:2" x14ac:dyDescent="0.2">
      <c r="B628" s="1"/>
    </row>
    <row r="629" spans="2:2" x14ac:dyDescent="0.2">
      <c r="B629" s="1"/>
    </row>
    <row r="630" spans="2:2" x14ac:dyDescent="0.2">
      <c r="B630" s="1"/>
    </row>
    <row r="631" spans="2:2" x14ac:dyDescent="0.2">
      <c r="B631" s="1"/>
    </row>
    <row r="632" spans="2:2" x14ac:dyDescent="0.2">
      <c r="B632" s="1"/>
    </row>
    <row r="633" spans="2:2" x14ac:dyDescent="0.2">
      <c r="B633" s="1"/>
    </row>
    <row r="634" spans="2:2" x14ac:dyDescent="0.2">
      <c r="B634" s="1"/>
    </row>
    <row r="635" spans="2:2" x14ac:dyDescent="0.2">
      <c r="B635" s="1"/>
    </row>
    <row r="636" spans="2:2" x14ac:dyDescent="0.2">
      <c r="B636" s="1"/>
    </row>
    <row r="637" spans="2:2" x14ac:dyDescent="0.2">
      <c r="B637" s="1"/>
    </row>
    <row r="638" spans="2:2" x14ac:dyDescent="0.2">
      <c r="B638" s="1"/>
    </row>
    <row r="639" spans="2:2" x14ac:dyDescent="0.2">
      <c r="B639" s="1"/>
    </row>
    <row r="640" spans="2:2" x14ac:dyDescent="0.2">
      <c r="B640" s="1"/>
    </row>
    <row r="641" spans="2:2" x14ac:dyDescent="0.2">
      <c r="B641" s="1"/>
    </row>
    <row r="642" spans="2:2" x14ac:dyDescent="0.2">
      <c r="B642" s="1"/>
    </row>
    <row r="643" spans="2:2" x14ac:dyDescent="0.2">
      <c r="B643" s="1"/>
    </row>
    <row r="644" spans="2:2" x14ac:dyDescent="0.2">
      <c r="B644" s="1"/>
    </row>
    <row r="645" spans="2:2" x14ac:dyDescent="0.2">
      <c r="B645" s="1"/>
    </row>
    <row r="646" spans="2:2" x14ac:dyDescent="0.2">
      <c r="B646" s="1"/>
    </row>
    <row r="647" spans="2:2" x14ac:dyDescent="0.2">
      <c r="B647" s="1"/>
    </row>
    <row r="648" spans="2:2" x14ac:dyDescent="0.2">
      <c r="B648" s="1"/>
    </row>
    <row r="649" spans="2:2" x14ac:dyDescent="0.2">
      <c r="B649" s="1"/>
    </row>
    <row r="650" spans="2:2" x14ac:dyDescent="0.2">
      <c r="B650" s="1"/>
    </row>
    <row r="651" spans="2:2" x14ac:dyDescent="0.2">
      <c r="B651" s="1"/>
    </row>
    <row r="652" spans="2:2" x14ac:dyDescent="0.2">
      <c r="B652" s="1"/>
    </row>
    <row r="653" spans="2:2" x14ac:dyDescent="0.2">
      <c r="B653" s="1"/>
    </row>
    <row r="654" spans="2:2" x14ac:dyDescent="0.2">
      <c r="B654" s="1"/>
    </row>
    <row r="655" spans="2:2" x14ac:dyDescent="0.2">
      <c r="B655" s="1"/>
    </row>
    <row r="656" spans="2:2" x14ac:dyDescent="0.2">
      <c r="B656" s="1"/>
    </row>
    <row r="657" spans="2:2" x14ac:dyDescent="0.2">
      <c r="B657" s="1"/>
    </row>
    <row r="658" spans="2:2" x14ac:dyDescent="0.2">
      <c r="B658" s="1"/>
    </row>
    <row r="659" spans="2:2" x14ac:dyDescent="0.2">
      <c r="B659" s="1"/>
    </row>
    <row r="660" spans="2:2" x14ac:dyDescent="0.2">
      <c r="B660" s="1"/>
    </row>
    <row r="661" spans="2:2" x14ac:dyDescent="0.2">
      <c r="B661" s="1"/>
    </row>
    <row r="662" spans="2:2" x14ac:dyDescent="0.2">
      <c r="B662" s="1"/>
    </row>
    <row r="663" spans="2:2" x14ac:dyDescent="0.2">
      <c r="B663" s="1"/>
    </row>
    <row r="664" spans="2:2" x14ac:dyDescent="0.2">
      <c r="B664" s="1"/>
    </row>
    <row r="665" spans="2:2" x14ac:dyDescent="0.2">
      <c r="B665" s="1"/>
    </row>
    <row r="666" spans="2:2" x14ac:dyDescent="0.2">
      <c r="B666" s="1"/>
    </row>
    <row r="667" spans="2:2" x14ac:dyDescent="0.2">
      <c r="B667" s="1"/>
    </row>
    <row r="668" spans="2:2" x14ac:dyDescent="0.2">
      <c r="B668" s="1"/>
    </row>
    <row r="669" spans="2:2" x14ac:dyDescent="0.2">
      <c r="B669" s="1"/>
    </row>
    <row r="670" spans="2:2" x14ac:dyDescent="0.2">
      <c r="B670" s="1"/>
    </row>
    <row r="671" spans="2:2" x14ac:dyDescent="0.2">
      <c r="B671" s="1"/>
    </row>
    <row r="672" spans="2:2" x14ac:dyDescent="0.2">
      <c r="B672" s="1"/>
    </row>
    <row r="673" spans="2:2" x14ac:dyDescent="0.2">
      <c r="B673" s="1"/>
    </row>
    <row r="674" spans="2:2" x14ac:dyDescent="0.2">
      <c r="B674" s="1"/>
    </row>
    <row r="675" spans="2:2" x14ac:dyDescent="0.2">
      <c r="B675" s="1"/>
    </row>
    <row r="676" spans="2:2" x14ac:dyDescent="0.2">
      <c r="B676" s="1"/>
    </row>
    <row r="677" spans="2:2" x14ac:dyDescent="0.2">
      <c r="B677" s="1"/>
    </row>
    <row r="678" spans="2:2" x14ac:dyDescent="0.2">
      <c r="B678" s="1"/>
    </row>
    <row r="679" spans="2:2" x14ac:dyDescent="0.2">
      <c r="B679" s="1"/>
    </row>
    <row r="680" spans="2:2" x14ac:dyDescent="0.2">
      <c r="B680" s="1"/>
    </row>
    <row r="681" spans="2:2" x14ac:dyDescent="0.2">
      <c r="B681" s="1"/>
    </row>
    <row r="682" spans="2:2" x14ac:dyDescent="0.2">
      <c r="B682" s="1"/>
    </row>
    <row r="683" spans="2:2" x14ac:dyDescent="0.2">
      <c r="B683" s="1"/>
    </row>
    <row r="684" spans="2:2" x14ac:dyDescent="0.2">
      <c r="B684" s="1"/>
    </row>
    <row r="685" spans="2:2" x14ac:dyDescent="0.2">
      <c r="B685" s="1"/>
    </row>
    <row r="686" spans="2:2" x14ac:dyDescent="0.2">
      <c r="B686" s="1"/>
    </row>
    <row r="687" spans="2:2" x14ac:dyDescent="0.2">
      <c r="B687" s="1"/>
    </row>
    <row r="688" spans="2:2" x14ac:dyDescent="0.2">
      <c r="B688" s="1"/>
    </row>
    <row r="689" spans="2:2" x14ac:dyDescent="0.2">
      <c r="B689" s="1"/>
    </row>
    <row r="690" spans="2:2" x14ac:dyDescent="0.2">
      <c r="B690" s="1"/>
    </row>
    <row r="691" spans="2:2" x14ac:dyDescent="0.2">
      <c r="B691" s="1"/>
    </row>
    <row r="692" spans="2:2" x14ac:dyDescent="0.2">
      <c r="B692" s="1"/>
    </row>
    <row r="693" spans="2:2" x14ac:dyDescent="0.2">
      <c r="B693" s="1"/>
    </row>
    <row r="694" spans="2:2" x14ac:dyDescent="0.2">
      <c r="B694" s="1"/>
    </row>
    <row r="695" spans="2:2" x14ac:dyDescent="0.2">
      <c r="B695" s="1"/>
    </row>
    <row r="696" spans="2:2" x14ac:dyDescent="0.2">
      <c r="B696" s="1"/>
    </row>
    <row r="697" spans="2:2" x14ac:dyDescent="0.2">
      <c r="B697" s="1"/>
    </row>
    <row r="698" spans="2:2" x14ac:dyDescent="0.2">
      <c r="B698" s="1"/>
    </row>
    <row r="699" spans="2:2" x14ac:dyDescent="0.2">
      <c r="B699" s="1"/>
    </row>
    <row r="700" spans="2:2" x14ac:dyDescent="0.2">
      <c r="B700" s="1"/>
    </row>
    <row r="701" spans="2:2" x14ac:dyDescent="0.2">
      <c r="B701" s="1"/>
    </row>
    <row r="702" spans="2:2" x14ac:dyDescent="0.2">
      <c r="B702" s="1"/>
    </row>
    <row r="703" spans="2:2" x14ac:dyDescent="0.2">
      <c r="B703" s="1"/>
    </row>
    <row r="704" spans="2:2" x14ac:dyDescent="0.2">
      <c r="B704" s="1"/>
    </row>
    <row r="705" spans="2:2" x14ac:dyDescent="0.2">
      <c r="B705" s="1"/>
    </row>
    <row r="706" spans="2:2" x14ac:dyDescent="0.2">
      <c r="B706" s="1"/>
    </row>
    <row r="707" spans="2:2" x14ac:dyDescent="0.2">
      <c r="B707" s="1"/>
    </row>
    <row r="708" spans="2:2" x14ac:dyDescent="0.2">
      <c r="B708" s="1"/>
    </row>
    <row r="709" spans="2:2" x14ac:dyDescent="0.2">
      <c r="B709" s="1"/>
    </row>
    <row r="710" spans="2:2" x14ac:dyDescent="0.2">
      <c r="B710" s="1"/>
    </row>
    <row r="711" spans="2:2" x14ac:dyDescent="0.2">
      <c r="B711" s="1"/>
    </row>
    <row r="712" spans="2:2" x14ac:dyDescent="0.2">
      <c r="B712" s="1"/>
    </row>
    <row r="713" spans="2:2" x14ac:dyDescent="0.2">
      <c r="B713" s="1"/>
    </row>
    <row r="714" spans="2:2" x14ac:dyDescent="0.2">
      <c r="B714" s="1"/>
    </row>
    <row r="715" spans="2:2" x14ac:dyDescent="0.2">
      <c r="B715" s="1"/>
    </row>
    <row r="716" spans="2:2" x14ac:dyDescent="0.2">
      <c r="B716" s="1"/>
    </row>
    <row r="717" spans="2:2" x14ac:dyDescent="0.2">
      <c r="B717" s="1"/>
    </row>
    <row r="718" spans="2:2" x14ac:dyDescent="0.2">
      <c r="B718" s="1"/>
    </row>
    <row r="719" spans="2:2" x14ac:dyDescent="0.2">
      <c r="B719" s="1"/>
    </row>
    <row r="720" spans="2:2" x14ac:dyDescent="0.2">
      <c r="B720" s="1"/>
    </row>
    <row r="721" spans="2:2" x14ac:dyDescent="0.2">
      <c r="B721" s="1"/>
    </row>
    <row r="722" spans="2:2" x14ac:dyDescent="0.2">
      <c r="B722" s="1"/>
    </row>
    <row r="723" spans="2:2" x14ac:dyDescent="0.2">
      <c r="B723" s="1"/>
    </row>
    <row r="724" spans="2:2" x14ac:dyDescent="0.2">
      <c r="B724" s="1"/>
    </row>
    <row r="725" spans="2:2" x14ac:dyDescent="0.2">
      <c r="B725" s="1"/>
    </row>
    <row r="726" spans="2:2" x14ac:dyDescent="0.2">
      <c r="B726" s="1"/>
    </row>
    <row r="727" spans="2:2" x14ac:dyDescent="0.2">
      <c r="B727" s="1"/>
    </row>
    <row r="728" spans="2:2" x14ac:dyDescent="0.2">
      <c r="B728" s="1"/>
    </row>
    <row r="729" spans="2:2" x14ac:dyDescent="0.2">
      <c r="B729" s="1"/>
    </row>
    <row r="730" spans="2:2" x14ac:dyDescent="0.2">
      <c r="B730" s="1"/>
    </row>
    <row r="731" spans="2:2" x14ac:dyDescent="0.2">
      <c r="B731" s="1"/>
    </row>
    <row r="732" spans="2:2" x14ac:dyDescent="0.2">
      <c r="B732" s="1"/>
    </row>
    <row r="733" spans="2:2" x14ac:dyDescent="0.2">
      <c r="B733" s="1"/>
    </row>
    <row r="734" spans="2:2" x14ac:dyDescent="0.2">
      <c r="B734" s="1"/>
    </row>
    <row r="735" spans="2:2" x14ac:dyDescent="0.2">
      <c r="B735" s="1"/>
    </row>
    <row r="736" spans="2:2" x14ac:dyDescent="0.2">
      <c r="B736" s="1"/>
    </row>
    <row r="737" spans="2:2" x14ac:dyDescent="0.2">
      <c r="B737" s="1"/>
    </row>
    <row r="738" spans="2:2" x14ac:dyDescent="0.2">
      <c r="B738" s="1"/>
    </row>
    <row r="739" spans="2:2" x14ac:dyDescent="0.2">
      <c r="B739" s="1"/>
    </row>
    <row r="740" spans="2:2" x14ac:dyDescent="0.2">
      <c r="B740" s="1"/>
    </row>
    <row r="741" spans="2:2" x14ac:dyDescent="0.2">
      <c r="B741" s="1"/>
    </row>
    <row r="742" spans="2:2" x14ac:dyDescent="0.2">
      <c r="B742" s="1"/>
    </row>
    <row r="743" spans="2:2" x14ac:dyDescent="0.2">
      <c r="B743" s="1"/>
    </row>
    <row r="744" spans="2:2" x14ac:dyDescent="0.2">
      <c r="B744" s="1"/>
    </row>
    <row r="745" spans="2:2" x14ac:dyDescent="0.2">
      <c r="B745" s="1"/>
    </row>
    <row r="746" spans="2:2" x14ac:dyDescent="0.2">
      <c r="B746" s="1"/>
    </row>
    <row r="747" spans="2:2" x14ac:dyDescent="0.2">
      <c r="B747" s="1"/>
    </row>
    <row r="748" spans="2:2" x14ac:dyDescent="0.2">
      <c r="B748" s="1"/>
    </row>
    <row r="749" spans="2:2" x14ac:dyDescent="0.2">
      <c r="B749" s="1"/>
    </row>
    <row r="750" spans="2:2" x14ac:dyDescent="0.2">
      <c r="B750" s="1"/>
    </row>
    <row r="751" spans="2:2" x14ac:dyDescent="0.2">
      <c r="B751" s="1"/>
    </row>
    <row r="752" spans="2:2" x14ac:dyDescent="0.2">
      <c r="B752" s="1"/>
    </row>
    <row r="753" spans="2:2" x14ac:dyDescent="0.2">
      <c r="B753" s="1"/>
    </row>
    <row r="754" spans="2:2" x14ac:dyDescent="0.2">
      <c r="B754" s="1"/>
    </row>
    <row r="755" spans="2:2" x14ac:dyDescent="0.2">
      <c r="B755" s="1"/>
    </row>
    <row r="756" spans="2:2" x14ac:dyDescent="0.2">
      <c r="B756" s="1"/>
    </row>
    <row r="757" spans="2:2" x14ac:dyDescent="0.2">
      <c r="B757" s="1"/>
    </row>
    <row r="758" spans="2:2" x14ac:dyDescent="0.2">
      <c r="B758" s="1"/>
    </row>
    <row r="759" spans="2:2" x14ac:dyDescent="0.2">
      <c r="B759" s="1"/>
    </row>
    <row r="760" spans="2:2" x14ac:dyDescent="0.2">
      <c r="B760" s="1"/>
    </row>
    <row r="761" spans="2:2" x14ac:dyDescent="0.2">
      <c r="B761" s="1"/>
    </row>
    <row r="762" spans="2:2" x14ac:dyDescent="0.2">
      <c r="B762" s="1"/>
    </row>
    <row r="763" spans="2:2" x14ac:dyDescent="0.2">
      <c r="B763" s="1"/>
    </row>
    <row r="764" spans="2:2" x14ac:dyDescent="0.2">
      <c r="B764" s="1"/>
    </row>
    <row r="765" spans="2:2" x14ac:dyDescent="0.2">
      <c r="B765" s="1"/>
    </row>
    <row r="766" spans="2:2" x14ac:dyDescent="0.2">
      <c r="B766" s="1"/>
    </row>
    <row r="767" spans="2:2" x14ac:dyDescent="0.2">
      <c r="B767" s="1"/>
    </row>
    <row r="768" spans="2:2" x14ac:dyDescent="0.2">
      <c r="B768" s="1"/>
    </row>
    <row r="769" spans="2:2" x14ac:dyDescent="0.2">
      <c r="B769" s="1"/>
    </row>
    <row r="770" spans="2:2" x14ac:dyDescent="0.2">
      <c r="B770" s="1"/>
    </row>
    <row r="771" spans="2:2" x14ac:dyDescent="0.2">
      <c r="B771" s="1"/>
    </row>
    <row r="772" spans="2:2" x14ac:dyDescent="0.2">
      <c r="B772" s="1"/>
    </row>
    <row r="773" spans="2:2" x14ac:dyDescent="0.2">
      <c r="B773" s="1"/>
    </row>
    <row r="774" spans="2:2" x14ac:dyDescent="0.2">
      <c r="B774" s="1"/>
    </row>
    <row r="775" spans="2:2" x14ac:dyDescent="0.2">
      <c r="B775" s="1"/>
    </row>
    <row r="776" spans="2:2" x14ac:dyDescent="0.2">
      <c r="B776" s="1"/>
    </row>
    <row r="777" spans="2:2" x14ac:dyDescent="0.2">
      <c r="B777" s="1"/>
    </row>
    <row r="778" spans="2:2" x14ac:dyDescent="0.2">
      <c r="B778" s="1"/>
    </row>
    <row r="779" spans="2:2" x14ac:dyDescent="0.2">
      <c r="B779" s="1"/>
    </row>
    <row r="780" spans="2:2" x14ac:dyDescent="0.2">
      <c r="B780" s="1"/>
    </row>
    <row r="781" spans="2:2" x14ac:dyDescent="0.2">
      <c r="B781" s="1"/>
    </row>
    <row r="782" spans="2:2" x14ac:dyDescent="0.2">
      <c r="B782" s="1"/>
    </row>
    <row r="783" spans="2:2" x14ac:dyDescent="0.2">
      <c r="B783" s="1"/>
    </row>
    <row r="784" spans="2:2" x14ac:dyDescent="0.2">
      <c r="B784" s="1"/>
    </row>
    <row r="785" spans="2:2" x14ac:dyDescent="0.2">
      <c r="B785" s="1"/>
    </row>
    <row r="786" spans="2:2" x14ac:dyDescent="0.2">
      <c r="B786" s="1"/>
    </row>
    <row r="787" spans="2:2" x14ac:dyDescent="0.2">
      <c r="B787" s="1"/>
    </row>
    <row r="788" spans="2:2" x14ac:dyDescent="0.2">
      <c r="B788" s="1"/>
    </row>
    <row r="789" spans="2:2" x14ac:dyDescent="0.2">
      <c r="B789" s="1"/>
    </row>
    <row r="790" spans="2:2" x14ac:dyDescent="0.2">
      <c r="B790" s="1"/>
    </row>
    <row r="791" spans="2:2" x14ac:dyDescent="0.2">
      <c r="B791" s="1"/>
    </row>
    <row r="792" spans="2:2" x14ac:dyDescent="0.2">
      <c r="B792" s="1"/>
    </row>
    <row r="793" spans="2:2" x14ac:dyDescent="0.2">
      <c r="B793" s="1"/>
    </row>
    <row r="794" spans="2:2" x14ac:dyDescent="0.2">
      <c r="B794" s="1"/>
    </row>
    <row r="795" spans="2:2" x14ac:dyDescent="0.2">
      <c r="B795" s="1"/>
    </row>
    <row r="796" spans="2:2" x14ac:dyDescent="0.2">
      <c r="B796" s="1"/>
    </row>
    <row r="797" spans="2:2" x14ac:dyDescent="0.2">
      <c r="B797" s="1"/>
    </row>
    <row r="798" spans="2:2" x14ac:dyDescent="0.2">
      <c r="B798" s="1"/>
    </row>
    <row r="799" spans="2:2" x14ac:dyDescent="0.2">
      <c r="B799" s="1"/>
    </row>
    <row r="800" spans="2:2" x14ac:dyDescent="0.2">
      <c r="B800" s="1"/>
    </row>
    <row r="801" spans="2:2" x14ac:dyDescent="0.2">
      <c r="B801" s="1"/>
    </row>
    <row r="802" spans="2:2" x14ac:dyDescent="0.2">
      <c r="B802" s="1"/>
    </row>
    <row r="803" spans="2:2" x14ac:dyDescent="0.2">
      <c r="B803" s="1"/>
    </row>
    <row r="804" spans="2:2" x14ac:dyDescent="0.2">
      <c r="B804" s="1"/>
    </row>
    <row r="805" spans="2:2" x14ac:dyDescent="0.2">
      <c r="B805" s="1"/>
    </row>
    <row r="806" spans="2:2" x14ac:dyDescent="0.2">
      <c r="B806" s="1"/>
    </row>
    <row r="807" spans="2:2" x14ac:dyDescent="0.2">
      <c r="B807" s="1"/>
    </row>
    <row r="808" spans="2:2" x14ac:dyDescent="0.2">
      <c r="B808" s="1"/>
    </row>
    <row r="809" spans="2:2" x14ac:dyDescent="0.2">
      <c r="B809" s="1"/>
    </row>
    <row r="810" spans="2:2" x14ac:dyDescent="0.2">
      <c r="B810" s="1"/>
    </row>
    <row r="811" spans="2:2" x14ac:dyDescent="0.2">
      <c r="B811" s="1"/>
    </row>
    <row r="812" spans="2:2" x14ac:dyDescent="0.2">
      <c r="B812" s="1"/>
    </row>
    <row r="813" spans="2:2" x14ac:dyDescent="0.2">
      <c r="B813" s="1"/>
    </row>
    <row r="814" spans="2:2" x14ac:dyDescent="0.2">
      <c r="B814" s="1"/>
    </row>
    <row r="815" spans="2:2" x14ac:dyDescent="0.2">
      <c r="B815" s="1"/>
    </row>
    <row r="816" spans="2:2" x14ac:dyDescent="0.2">
      <c r="B816" s="1"/>
    </row>
    <row r="817" spans="2:2" x14ac:dyDescent="0.2">
      <c r="B817" s="1"/>
    </row>
    <row r="818" spans="2:2" x14ac:dyDescent="0.2">
      <c r="B818" s="1"/>
    </row>
    <row r="819" spans="2:2" x14ac:dyDescent="0.2">
      <c r="B819" s="1"/>
    </row>
    <row r="820" spans="2:2" x14ac:dyDescent="0.2">
      <c r="B820" s="1"/>
    </row>
    <row r="821" spans="2:2" x14ac:dyDescent="0.2">
      <c r="B821" s="1"/>
    </row>
    <row r="822" spans="2:2" x14ac:dyDescent="0.2">
      <c r="B822" s="1"/>
    </row>
    <row r="823" spans="2:2" x14ac:dyDescent="0.2">
      <c r="B823" s="1"/>
    </row>
    <row r="824" spans="2:2" x14ac:dyDescent="0.2">
      <c r="B824" s="1"/>
    </row>
    <row r="825" spans="2:2" x14ac:dyDescent="0.2">
      <c r="B825" s="1"/>
    </row>
    <row r="826" spans="2:2" x14ac:dyDescent="0.2">
      <c r="B826" s="1"/>
    </row>
    <row r="827" spans="2:2" x14ac:dyDescent="0.2">
      <c r="B827" s="1"/>
    </row>
    <row r="828" spans="2:2" x14ac:dyDescent="0.2">
      <c r="B828" s="1"/>
    </row>
    <row r="829" spans="2:2" x14ac:dyDescent="0.2">
      <c r="B829" s="1"/>
    </row>
    <row r="830" spans="2:2" x14ac:dyDescent="0.2">
      <c r="B830" s="1"/>
    </row>
    <row r="831" spans="2:2" x14ac:dyDescent="0.2">
      <c r="B831" s="1"/>
    </row>
    <row r="832" spans="2:2" x14ac:dyDescent="0.2">
      <c r="B832" s="1"/>
    </row>
    <row r="833" spans="2:2" x14ac:dyDescent="0.2">
      <c r="B833" s="1"/>
    </row>
    <row r="834" spans="2:2" x14ac:dyDescent="0.2">
      <c r="B834" s="1"/>
    </row>
    <row r="835" spans="2:2" x14ac:dyDescent="0.2">
      <c r="B835" s="1"/>
    </row>
    <row r="836" spans="2:2" x14ac:dyDescent="0.2">
      <c r="B836" s="1"/>
    </row>
    <row r="837" spans="2:2" x14ac:dyDescent="0.2">
      <c r="B837" s="1"/>
    </row>
    <row r="838" spans="2:2" x14ac:dyDescent="0.2">
      <c r="B838" s="1"/>
    </row>
    <row r="839" spans="2:2" x14ac:dyDescent="0.2">
      <c r="B839" s="1"/>
    </row>
    <row r="840" spans="2:2" x14ac:dyDescent="0.2">
      <c r="B840" s="1"/>
    </row>
    <row r="841" spans="2:2" x14ac:dyDescent="0.2">
      <c r="B841" s="1"/>
    </row>
    <row r="842" spans="2:2" x14ac:dyDescent="0.2">
      <c r="B842" s="1"/>
    </row>
    <row r="843" spans="2:2" x14ac:dyDescent="0.2">
      <c r="B843" s="1"/>
    </row>
    <row r="844" spans="2:2" x14ac:dyDescent="0.2">
      <c r="B844" s="1"/>
    </row>
    <row r="845" spans="2:2" x14ac:dyDescent="0.2">
      <c r="B845" s="1"/>
    </row>
    <row r="846" spans="2:2" x14ac:dyDescent="0.2">
      <c r="B846" s="1"/>
    </row>
    <row r="847" spans="2:2" x14ac:dyDescent="0.2">
      <c r="B847" s="1"/>
    </row>
    <row r="848" spans="2:2" x14ac:dyDescent="0.2">
      <c r="B848" s="1"/>
    </row>
    <row r="849" spans="2:2" x14ac:dyDescent="0.2">
      <c r="B849" s="1"/>
    </row>
    <row r="850" spans="2:2" x14ac:dyDescent="0.2">
      <c r="B850" s="1"/>
    </row>
    <row r="851" spans="2:2" x14ac:dyDescent="0.2">
      <c r="B851" s="1"/>
    </row>
    <row r="852" spans="2:2" x14ac:dyDescent="0.2">
      <c r="B852" s="1"/>
    </row>
    <row r="853" spans="2:2" x14ac:dyDescent="0.2">
      <c r="B853" s="1"/>
    </row>
    <row r="854" spans="2:2" x14ac:dyDescent="0.2">
      <c r="B854" s="1"/>
    </row>
    <row r="855" spans="2:2" x14ac:dyDescent="0.2">
      <c r="B855" s="1"/>
    </row>
    <row r="856" spans="2:2" x14ac:dyDescent="0.2">
      <c r="B856" s="1"/>
    </row>
    <row r="857" spans="2:2" x14ac:dyDescent="0.2">
      <c r="B857" s="1"/>
    </row>
    <row r="858" spans="2:2" x14ac:dyDescent="0.2">
      <c r="B858" s="1"/>
    </row>
    <row r="859" spans="2:2" x14ac:dyDescent="0.2">
      <c r="B859" s="1"/>
    </row>
    <row r="860" spans="2:2" x14ac:dyDescent="0.2">
      <c r="B860" s="1"/>
    </row>
    <row r="861" spans="2:2" x14ac:dyDescent="0.2">
      <c r="B861" s="1"/>
    </row>
    <row r="862" spans="2:2" x14ac:dyDescent="0.2">
      <c r="B862" s="1"/>
    </row>
    <row r="863" spans="2:2" x14ac:dyDescent="0.2">
      <c r="B863" s="1"/>
    </row>
    <row r="864" spans="2:2" x14ac:dyDescent="0.2">
      <c r="B864" s="1"/>
    </row>
    <row r="865" spans="2:2" x14ac:dyDescent="0.2">
      <c r="B865" s="1"/>
    </row>
    <row r="866" spans="2:2" x14ac:dyDescent="0.2">
      <c r="B866" s="1"/>
    </row>
    <row r="867" spans="2:2" x14ac:dyDescent="0.2">
      <c r="B867" s="1"/>
    </row>
    <row r="868" spans="2:2" x14ac:dyDescent="0.2">
      <c r="B868" s="1"/>
    </row>
    <row r="869" spans="2:2" x14ac:dyDescent="0.2">
      <c r="B869" s="1"/>
    </row>
    <row r="870" spans="2:2" x14ac:dyDescent="0.2">
      <c r="B870" s="1"/>
    </row>
    <row r="871" spans="2:2" x14ac:dyDescent="0.2">
      <c r="B871" s="1"/>
    </row>
    <row r="872" spans="2:2" x14ac:dyDescent="0.2">
      <c r="B872" s="1"/>
    </row>
    <row r="873" spans="2:2" x14ac:dyDescent="0.2">
      <c r="B873" s="1"/>
    </row>
    <row r="874" spans="2:2" x14ac:dyDescent="0.2">
      <c r="B874" s="1"/>
    </row>
    <row r="875" spans="2:2" x14ac:dyDescent="0.2">
      <c r="B875" s="1"/>
    </row>
    <row r="876" spans="2:2" x14ac:dyDescent="0.2">
      <c r="B876" s="1"/>
    </row>
    <row r="877" spans="2:2" x14ac:dyDescent="0.2">
      <c r="B877" s="1"/>
    </row>
    <row r="878" spans="2:2" x14ac:dyDescent="0.2">
      <c r="B878" s="1"/>
    </row>
    <row r="879" spans="2:2" x14ac:dyDescent="0.2">
      <c r="B879" s="1"/>
    </row>
    <row r="880" spans="2:2" x14ac:dyDescent="0.2">
      <c r="B880" s="1"/>
    </row>
    <row r="881" spans="2:2" x14ac:dyDescent="0.2">
      <c r="B881" s="1"/>
    </row>
    <row r="882" spans="2:2" x14ac:dyDescent="0.2">
      <c r="B882" s="1"/>
    </row>
    <row r="883" spans="2:2" x14ac:dyDescent="0.2">
      <c r="B883" s="1"/>
    </row>
    <row r="884" spans="2:2" x14ac:dyDescent="0.2">
      <c r="B884" s="1"/>
    </row>
    <row r="885" spans="2:2" x14ac:dyDescent="0.2">
      <c r="B885" s="1"/>
    </row>
    <row r="886" spans="2:2" x14ac:dyDescent="0.2">
      <c r="B886" s="1"/>
    </row>
    <row r="887" spans="2:2" x14ac:dyDescent="0.2">
      <c r="B887" s="1"/>
    </row>
    <row r="888" spans="2:2" x14ac:dyDescent="0.2">
      <c r="B888" s="1"/>
    </row>
    <row r="889" spans="2:2" x14ac:dyDescent="0.2">
      <c r="B889" s="1"/>
    </row>
    <row r="890" spans="2:2" x14ac:dyDescent="0.2">
      <c r="B890" s="1"/>
    </row>
    <row r="891" spans="2:2" x14ac:dyDescent="0.2">
      <c r="B891" s="1"/>
    </row>
    <row r="892" spans="2:2" x14ac:dyDescent="0.2">
      <c r="B892" s="1"/>
    </row>
    <row r="893" spans="2:2" x14ac:dyDescent="0.2">
      <c r="B893" s="1"/>
    </row>
    <row r="894" spans="2:2" x14ac:dyDescent="0.2">
      <c r="B894" s="1"/>
    </row>
    <row r="895" spans="2:2" x14ac:dyDescent="0.2">
      <c r="B895" s="1"/>
    </row>
    <row r="896" spans="2:2" x14ac:dyDescent="0.2">
      <c r="B896" s="1"/>
    </row>
    <row r="897" spans="2:2" x14ac:dyDescent="0.2">
      <c r="B897" s="1"/>
    </row>
    <row r="898" spans="2:2" x14ac:dyDescent="0.2">
      <c r="B898" s="1"/>
    </row>
    <row r="899" spans="2:2" x14ac:dyDescent="0.2">
      <c r="B899" s="1"/>
    </row>
    <row r="900" spans="2:2" x14ac:dyDescent="0.2">
      <c r="B900" s="1"/>
    </row>
    <row r="901" spans="2:2" x14ac:dyDescent="0.2">
      <c r="B901" s="1"/>
    </row>
    <row r="902" spans="2:2" x14ac:dyDescent="0.2">
      <c r="B902" s="1"/>
    </row>
    <row r="903" spans="2:2" x14ac:dyDescent="0.2">
      <c r="B903" s="1"/>
    </row>
    <row r="904" spans="2:2" x14ac:dyDescent="0.2">
      <c r="B904" s="1"/>
    </row>
    <row r="905" spans="2:2" x14ac:dyDescent="0.2">
      <c r="B905" s="1"/>
    </row>
    <row r="906" spans="2:2" x14ac:dyDescent="0.2">
      <c r="B906" s="1"/>
    </row>
    <row r="907" spans="2:2" x14ac:dyDescent="0.2">
      <c r="B907" s="1"/>
    </row>
    <row r="908" spans="2:2" x14ac:dyDescent="0.2">
      <c r="B908" s="1"/>
    </row>
    <row r="909" spans="2:2" x14ac:dyDescent="0.2">
      <c r="B909" s="1"/>
    </row>
    <row r="910" spans="2:2" x14ac:dyDescent="0.2">
      <c r="B910" s="1"/>
    </row>
    <row r="911" spans="2:2" x14ac:dyDescent="0.2">
      <c r="B911" s="1"/>
    </row>
    <row r="912" spans="2:2" x14ac:dyDescent="0.2">
      <c r="B912" s="1"/>
    </row>
    <row r="913" spans="2:2" x14ac:dyDescent="0.2">
      <c r="B913" s="1"/>
    </row>
    <row r="914" spans="2:2" x14ac:dyDescent="0.2">
      <c r="B914" s="1"/>
    </row>
    <row r="915" spans="2:2" x14ac:dyDescent="0.2">
      <c r="B915" s="1"/>
    </row>
    <row r="916" spans="2:2" x14ac:dyDescent="0.2">
      <c r="B916" s="1"/>
    </row>
    <row r="917" spans="2:2" x14ac:dyDescent="0.2">
      <c r="B917" s="1"/>
    </row>
    <row r="918" spans="2:2" x14ac:dyDescent="0.2">
      <c r="B918" s="1"/>
    </row>
    <row r="919" spans="2:2" x14ac:dyDescent="0.2">
      <c r="B919" s="1"/>
    </row>
    <row r="920" spans="2:2" x14ac:dyDescent="0.2">
      <c r="B920" s="1"/>
    </row>
    <row r="921" spans="2:2" x14ac:dyDescent="0.2">
      <c r="B921" s="1"/>
    </row>
    <row r="922" spans="2:2" x14ac:dyDescent="0.2">
      <c r="B922" s="1"/>
    </row>
    <row r="923" spans="2:2" x14ac:dyDescent="0.2">
      <c r="B923" s="1"/>
    </row>
    <row r="924" spans="2:2" x14ac:dyDescent="0.2">
      <c r="B924" s="1"/>
    </row>
    <row r="925" spans="2:2" x14ac:dyDescent="0.2">
      <c r="B925" s="1"/>
    </row>
    <row r="926" spans="2:2" x14ac:dyDescent="0.2">
      <c r="B926" s="1"/>
    </row>
    <row r="927" spans="2:2" x14ac:dyDescent="0.2">
      <c r="B927" s="1"/>
    </row>
    <row r="928" spans="2:2" x14ac:dyDescent="0.2">
      <c r="B928" s="1"/>
    </row>
    <row r="929" spans="2:2" x14ac:dyDescent="0.2">
      <c r="B929" s="1"/>
    </row>
    <row r="930" spans="2:2" x14ac:dyDescent="0.2">
      <c r="B930" s="1"/>
    </row>
    <row r="931" spans="2:2" x14ac:dyDescent="0.2">
      <c r="B931" s="1"/>
    </row>
    <row r="932" spans="2:2" x14ac:dyDescent="0.2">
      <c r="B932" s="1"/>
    </row>
    <row r="933" spans="2:2" x14ac:dyDescent="0.2">
      <c r="B933" s="1"/>
    </row>
    <row r="934" spans="2:2" x14ac:dyDescent="0.2">
      <c r="B934" s="1"/>
    </row>
    <row r="935" spans="2:2" x14ac:dyDescent="0.2">
      <c r="B935" s="1"/>
    </row>
    <row r="936" spans="2:2" x14ac:dyDescent="0.2">
      <c r="B936" s="1"/>
    </row>
    <row r="937" spans="2:2" x14ac:dyDescent="0.2">
      <c r="B937" s="1"/>
    </row>
    <row r="938" spans="2:2" x14ac:dyDescent="0.2">
      <c r="B938" s="1"/>
    </row>
    <row r="939" spans="2:2" x14ac:dyDescent="0.2">
      <c r="B939" s="1"/>
    </row>
    <row r="940" spans="2:2" x14ac:dyDescent="0.2">
      <c r="B940" s="1"/>
    </row>
    <row r="941" spans="2:2" x14ac:dyDescent="0.2">
      <c r="B941" s="1"/>
    </row>
    <row r="942" spans="2:2" x14ac:dyDescent="0.2">
      <c r="B942" s="1"/>
    </row>
    <row r="943" spans="2:2" x14ac:dyDescent="0.2">
      <c r="B943" s="1"/>
    </row>
    <row r="944" spans="2:2" x14ac:dyDescent="0.2">
      <c r="B944" s="1"/>
    </row>
    <row r="945" spans="2:2" x14ac:dyDescent="0.2">
      <c r="B945" s="1"/>
    </row>
    <row r="946" spans="2:2" x14ac:dyDescent="0.2">
      <c r="B946" s="1"/>
    </row>
    <row r="947" spans="2:2" x14ac:dyDescent="0.2">
      <c r="B947" s="1"/>
    </row>
    <row r="948" spans="2:2" x14ac:dyDescent="0.2">
      <c r="B948" s="1"/>
    </row>
    <row r="949" spans="2:2" x14ac:dyDescent="0.2">
      <c r="B949" s="1"/>
    </row>
    <row r="950" spans="2:2" x14ac:dyDescent="0.2">
      <c r="B950" s="1"/>
    </row>
    <row r="951" spans="2:2" x14ac:dyDescent="0.2">
      <c r="B951" s="1"/>
    </row>
    <row r="952" spans="2:2" x14ac:dyDescent="0.2">
      <c r="B952" s="1"/>
    </row>
    <row r="953" spans="2:2" x14ac:dyDescent="0.2">
      <c r="B953" s="1"/>
    </row>
    <row r="954" spans="2:2" x14ac:dyDescent="0.2">
      <c r="B954" s="1"/>
    </row>
    <row r="955" spans="2:2" x14ac:dyDescent="0.2">
      <c r="B955" s="1"/>
    </row>
    <row r="956" spans="2:2" x14ac:dyDescent="0.2">
      <c r="B956" s="1"/>
    </row>
    <row r="957" spans="2:2" x14ac:dyDescent="0.2">
      <c r="B957" s="1"/>
    </row>
    <row r="958" spans="2:2" x14ac:dyDescent="0.2">
      <c r="B958" s="1"/>
    </row>
    <row r="959" spans="2:2" x14ac:dyDescent="0.2">
      <c r="B959" s="1"/>
    </row>
    <row r="960" spans="2:2" x14ac:dyDescent="0.2">
      <c r="B960" s="1"/>
    </row>
    <row r="961" spans="2:2" x14ac:dyDescent="0.2">
      <c r="B961" s="1"/>
    </row>
    <row r="962" spans="2:2" x14ac:dyDescent="0.2">
      <c r="B962" s="1"/>
    </row>
    <row r="963" spans="2:2" x14ac:dyDescent="0.2">
      <c r="B963" s="1"/>
    </row>
    <row r="964" spans="2:2" x14ac:dyDescent="0.2">
      <c r="B964" s="1"/>
    </row>
    <row r="965" spans="2:2" x14ac:dyDescent="0.2">
      <c r="B965" s="1"/>
    </row>
    <row r="966" spans="2:2" x14ac:dyDescent="0.2">
      <c r="B966" s="1"/>
    </row>
    <row r="967" spans="2:2" x14ac:dyDescent="0.2">
      <c r="B967" s="1"/>
    </row>
    <row r="968" spans="2:2" x14ac:dyDescent="0.2">
      <c r="B968" s="1"/>
    </row>
    <row r="969" spans="2:2" x14ac:dyDescent="0.2">
      <c r="B969" s="1"/>
    </row>
    <row r="970" spans="2:2" x14ac:dyDescent="0.2">
      <c r="B970" s="1"/>
    </row>
    <row r="971" spans="2:2" x14ac:dyDescent="0.2">
      <c r="B971" s="1"/>
    </row>
    <row r="972" spans="2:2" x14ac:dyDescent="0.2">
      <c r="B972" s="1"/>
    </row>
    <row r="973" spans="2:2" x14ac:dyDescent="0.2">
      <c r="B973" s="1"/>
    </row>
    <row r="974" spans="2:2" x14ac:dyDescent="0.2">
      <c r="B974" s="1"/>
    </row>
    <row r="975" spans="2:2" x14ac:dyDescent="0.2">
      <c r="B975" s="1"/>
    </row>
    <row r="976" spans="2:2" x14ac:dyDescent="0.2">
      <c r="B976" s="1"/>
    </row>
    <row r="977" spans="2:2" x14ac:dyDescent="0.2">
      <c r="B977" s="1"/>
    </row>
    <row r="978" spans="2:2" x14ac:dyDescent="0.2">
      <c r="B978" s="1"/>
    </row>
    <row r="979" spans="2:2" x14ac:dyDescent="0.2">
      <c r="B979" s="1"/>
    </row>
    <row r="980" spans="2:2" x14ac:dyDescent="0.2">
      <c r="B980" s="1"/>
    </row>
    <row r="981" spans="2:2" x14ac:dyDescent="0.2">
      <c r="B981" s="1"/>
    </row>
    <row r="982" spans="2:2" x14ac:dyDescent="0.2">
      <c r="B982" s="1"/>
    </row>
    <row r="983" spans="2:2" x14ac:dyDescent="0.2">
      <c r="B983" s="1"/>
    </row>
    <row r="984" spans="2:2" x14ac:dyDescent="0.2">
      <c r="B984" s="1"/>
    </row>
    <row r="985" spans="2:2" x14ac:dyDescent="0.2">
      <c r="B985" s="1"/>
    </row>
    <row r="986" spans="2:2" x14ac:dyDescent="0.2">
      <c r="B986" s="1"/>
    </row>
    <row r="987" spans="2:2" x14ac:dyDescent="0.2">
      <c r="B987" s="1"/>
    </row>
    <row r="988" spans="2:2" x14ac:dyDescent="0.2">
      <c r="B988" s="1"/>
    </row>
    <row r="989" spans="2:2" x14ac:dyDescent="0.2">
      <c r="B989" s="1"/>
    </row>
    <row r="990" spans="2:2" x14ac:dyDescent="0.2">
      <c r="B990" s="1"/>
    </row>
    <row r="991" spans="2:2" x14ac:dyDescent="0.2">
      <c r="B991" s="1"/>
    </row>
    <row r="992" spans="2:2" x14ac:dyDescent="0.2">
      <c r="B992" s="1"/>
    </row>
    <row r="993" spans="2:2" x14ac:dyDescent="0.2">
      <c r="B993" s="1"/>
    </row>
    <row r="994" spans="2:2" x14ac:dyDescent="0.2">
      <c r="B994" s="1"/>
    </row>
    <row r="995" spans="2:2" x14ac:dyDescent="0.2">
      <c r="B995" s="1"/>
    </row>
    <row r="996" spans="2:2" x14ac:dyDescent="0.2">
      <c r="B996" s="1"/>
    </row>
    <row r="997" spans="2:2" x14ac:dyDescent="0.2">
      <c r="B997" s="1"/>
    </row>
    <row r="998" spans="2:2" x14ac:dyDescent="0.2">
      <c r="B998" s="1"/>
    </row>
    <row r="999" spans="2:2" x14ac:dyDescent="0.2">
      <c r="B999" s="1"/>
    </row>
    <row r="1000" spans="2:2" x14ac:dyDescent="0.2">
      <c r="B1000" s="1"/>
    </row>
    <row r="1001" spans="2:2" x14ac:dyDescent="0.2">
      <c r="B1001" s="1"/>
    </row>
    <row r="1002" spans="2:2" x14ac:dyDescent="0.2">
      <c r="B1002" s="1"/>
    </row>
    <row r="1003" spans="2:2" x14ac:dyDescent="0.2">
      <c r="B1003" s="1"/>
    </row>
    <row r="1004" spans="2:2" x14ac:dyDescent="0.2">
      <c r="B1004" s="1"/>
    </row>
    <row r="1005" spans="2:2" x14ac:dyDescent="0.2">
      <c r="B1005" s="1"/>
    </row>
    <row r="1006" spans="2:2" x14ac:dyDescent="0.2">
      <c r="B1006" s="1"/>
    </row>
    <row r="1007" spans="2:2" x14ac:dyDescent="0.2">
      <c r="B1007" s="1"/>
    </row>
    <row r="1008" spans="2:2" x14ac:dyDescent="0.2">
      <c r="B1008" s="1"/>
    </row>
    <row r="1009" spans="2:2" x14ac:dyDescent="0.2">
      <c r="B1009" s="1"/>
    </row>
    <row r="1010" spans="2:2" x14ac:dyDescent="0.2">
      <c r="B1010" s="1"/>
    </row>
    <row r="1011" spans="2:2" x14ac:dyDescent="0.2">
      <c r="B1011" s="1"/>
    </row>
    <row r="1012" spans="2:2" x14ac:dyDescent="0.2">
      <c r="B1012" s="1"/>
    </row>
    <row r="1013" spans="2:2" x14ac:dyDescent="0.2">
      <c r="B1013" s="1"/>
    </row>
    <row r="1014" spans="2:2" x14ac:dyDescent="0.2">
      <c r="B1014" s="1"/>
    </row>
    <row r="1015" spans="2:2" x14ac:dyDescent="0.2">
      <c r="B1015" s="1"/>
    </row>
    <row r="1016" spans="2:2" x14ac:dyDescent="0.2">
      <c r="B1016" s="1"/>
    </row>
    <row r="1017" spans="2:2" x14ac:dyDescent="0.2">
      <c r="B1017" s="1"/>
    </row>
    <row r="1018" spans="2:2" x14ac:dyDescent="0.2">
      <c r="B1018" s="1"/>
    </row>
    <row r="1019" spans="2:2" x14ac:dyDescent="0.2">
      <c r="B1019" s="1"/>
    </row>
    <row r="1020" spans="2:2" x14ac:dyDescent="0.2">
      <c r="B1020" s="1"/>
    </row>
    <row r="1021" spans="2:2" x14ac:dyDescent="0.2">
      <c r="B1021" s="1"/>
    </row>
    <row r="1022" spans="2:2" x14ac:dyDescent="0.2">
      <c r="B1022" s="1"/>
    </row>
    <row r="1023" spans="2:2" x14ac:dyDescent="0.2">
      <c r="B1023" s="1"/>
    </row>
    <row r="1024" spans="2:2" x14ac:dyDescent="0.2">
      <c r="B1024" s="1"/>
    </row>
    <row r="1025" spans="2:2" x14ac:dyDescent="0.2">
      <c r="B1025" s="1"/>
    </row>
    <row r="1026" spans="2:2" x14ac:dyDescent="0.2">
      <c r="B1026" s="1"/>
    </row>
    <row r="1027" spans="2:2" x14ac:dyDescent="0.2">
      <c r="B1027" s="1"/>
    </row>
    <row r="1028" spans="2:2" x14ac:dyDescent="0.2">
      <c r="B1028" s="1"/>
    </row>
    <row r="1029" spans="2:2" x14ac:dyDescent="0.2">
      <c r="B1029" s="1"/>
    </row>
    <row r="1030" spans="2:2" x14ac:dyDescent="0.2">
      <c r="B1030" s="1"/>
    </row>
    <row r="1031" spans="2:2" x14ac:dyDescent="0.2">
      <c r="B1031" s="1"/>
    </row>
    <row r="1032" spans="2:2" x14ac:dyDescent="0.2">
      <c r="B1032" s="1"/>
    </row>
    <row r="1033" spans="2:2" x14ac:dyDescent="0.2">
      <c r="B1033" s="1"/>
    </row>
    <row r="1034" spans="2:2" x14ac:dyDescent="0.2">
      <c r="B1034" s="1"/>
    </row>
    <row r="1035" spans="2:2" x14ac:dyDescent="0.2">
      <c r="B1035" s="1"/>
    </row>
    <row r="1036" spans="2:2" x14ac:dyDescent="0.2">
      <c r="B1036" s="1"/>
    </row>
    <row r="1037" spans="2:2" x14ac:dyDescent="0.2">
      <c r="B1037" s="1"/>
    </row>
    <row r="1038" spans="2:2" x14ac:dyDescent="0.2">
      <c r="B1038" s="1"/>
    </row>
    <row r="1039" spans="2:2" x14ac:dyDescent="0.2">
      <c r="B1039" s="1"/>
    </row>
    <row r="1040" spans="2:2" x14ac:dyDescent="0.2">
      <c r="B1040" s="1"/>
    </row>
    <row r="1041" spans="2:2" x14ac:dyDescent="0.2">
      <c r="B1041" s="1"/>
    </row>
    <row r="1042" spans="2:2" x14ac:dyDescent="0.2">
      <c r="B1042" s="1"/>
    </row>
    <row r="1043" spans="2:2" x14ac:dyDescent="0.2">
      <c r="B1043" s="1"/>
    </row>
    <row r="1044" spans="2:2" x14ac:dyDescent="0.2">
      <c r="B1044" s="1"/>
    </row>
    <row r="1045" spans="2:2" x14ac:dyDescent="0.2">
      <c r="B1045" s="1"/>
    </row>
    <row r="1046" spans="2:2" x14ac:dyDescent="0.2">
      <c r="B1046" s="1"/>
    </row>
    <row r="1047" spans="2:2" x14ac:dyDescent="0.2">
      <c r="B1047" s="1"/>
    </row>
    <row r="1048" spans="2:2" x14ac:dyDescent="0.2">
      <c r="B1048" s="1"/>
    </row>
    <row r="1049" spans="2:2" x14ac:dyDescent="0.2">
      <c r="B1049" s="1"/>
    </row>
    <row r="1050" spans="2:2" x14ac:dyDescent="0.2">
      <c r="B1050" s="1"/>
    </row>
    <row r="1051" spans="2:2" x14ac:dyDescent="0.2">
      <c r="B1051" s="1"/>
    </row>
    <row r="1052" spans="2:2" x14ac:dyDescent="0.2">
      <c r="B1052" s="1"/>
    </row>
    <row r="1053" spans="2:2" x14ac:dyDescent="0.2">
      <c r="B1053" s="1"/>
    </row>
    <row r="1054" spans="2:2" x14ac:dyDescent="0.2">
      <c r="B1054" s="1"/>
    </row>
    <row r="1055" spans="2:2" x14ac:dyDescent="0.2">
      <c r="B1055" s="1"/>
    </row>
    <row r="1056" spans="2:2" x14ac:dyDescent="0.2">
      <c r="B1056" s="1"/>
    </row>
    <row r="1057" spans="2:2" x14ac:dyDescent="0.2">
      <c r="B1057" s="1"/>
    </row>
    <row r="1058" spans="2:2" x14ac:dyDescent="0.2">
      <c r="B1058" s="1"/>
    </row>
    <row r="1059" spans="2:2" x14ac:dyDescent="0.2">
      <c r="B1059" s="1"/>
    </row>
    <row r="1060" spans="2:2" x14ac:dyDescent="0.2">
      <c r="B1060" s="1"/>
    </row>
    <row r="1061" spans="2:2" x14ac:dyDescent="0.2">
      <c r="B1061" s="1"/>
    </row>
    <row r="1062" spans="2:2" x14ac:dyDescent="0.2">
      <c r="B1062" s="1"/>
    </row>
    <row r="1063" spans="2:2" x14ac:dyDescent="0.2">
      <c r="B1063" s="1"/>
    </row>
    <row r="1064" spans="2:2" x14ac:dyDescent="0.2">
      <c r="B1064" s="1"/>
    </row>
    <row r="1065" spans="2:2" x14ac:dyDescent="0.2">
      <c r="B1065" s="1"/>
    </row>
    <row r="1066" spans="2:2" x14ac:dyDescent="0.2">
      <c r="B1066" s="1"/>
    </row>
    <row r="1067" spans="2:2" x14ac:dyDescent="0.2">
      <c r="B1067" s="1"/>
    </row>
    <row r="1068" spans="2:2" x14ac:dyDescent="0.2">
      <c r="B1068" s="1"/>
    </row>
    <row r="1069" spans="2:2" x14ac:dyDescent="0.2">
      <c r="B1069" s="1"/>
    </row>
    <row r="1070" spans="2:2" x14ac:dyDescent="0.2">
      <c r="B1070" s="1"/>
    </row>
    <row r="1071" spans="2:2" x14ac:dyDescent="0.2">
      <c r="B1071" s="1"/>
    </row>
    <row r="1072" spans="2:2" x14ac:dyDescent="0.2">
      <c r="B1072" s="1"/>
    </row>
    <row r="1073" spans="2:2" x14ac:dyDescent="0.2">
      <c r="B1073" s="1"/>
    </row>
    <row r="1074" spans="2:2" x14ac:dyDescent="0.2">
      <c r="B1074" s="1"/>
    </row>
    <row r="1075" spans="2:2" x14ac:dyDescent="0.2">
      <c r="B1075" s="1"/>
    </row>
    <row r="1076" spans="2:2" x14ac:dyDescent="0.2">
      <c r="B1076" s="1"/>
    </row>
    <row r="1077" spans="2:2" x14ac:dyDescent="0.2">
      <c r="B1077" s="1"/>
    </row>
    <row r="1078" spans="2:2" x14ac:dyDescent="0.2">
      <c r="B1078" s="1"/>
    </row>
    <row r="1079" spans="2:2" x14ac:dyDescent="0.2">
      <c r="B1079" s="1"/>
    </row>
    <row r="1080" spans="2:2" x14ac:dyDescent="0.2">
      <c r="B1080" s="1"/>
    </row>
    <row r="1081" spans="2:2" x14ac:dyDescent="0.2">
      <c r="B1081" s="1"/>
    </row>
    <row r="1082" spans="2:2" x14ac:dyDescent="0.2">
      <c r="B1082" s="1"/>
    </row>
    <row r="1083" spans="2:2" x14ac:dyDescent="0.2">
      <c r="B1083" s="1"/>
    </row>
    <row r="1084" spans="2:2" x14ac:dyDescent="0.2">
      <c r="B1084" s="1"/>
    </row>
    <row r="1085" spans="2:2" x14ac:dyDescent="0.2">
      <c r="B1085" s="1"/>
    </row>
    <row r="1086" spans="2:2" x14ac:dyDescent="0.2">
      <c r="B1086" s="1"/>
    </row>
    <row r="1087" spans="2:2" x14ac:dyDescent="0.2">
      <c r="B1087" s="1"/>
    </row>
    <row r="1088" spans="2:2" x14ac:dyDescent="0.2">
      <c r="B1088" s="1"/>
    </row>
    <row r="1089" spans="2:2" x14ac:dyDescent="0.2">
      <c r="B1089" s="1"/>
    </row>
    <row r="1090" spans="2:2" x14ac:dyDescent="0.2">
      <c r="B1090" s="1"/>
    </row>
    <row r="1091" spans="2:2" x14ac:dyDescent="0.2">
      <c r="B1091" s="1"/>
    </row>
    <row r="1092" spans="2:2" x14ac:dyDescent="0.2">
      <c r="B1092" s="1"/>
    </row>
    <row r="1093" spans="2:2" x14ac:dyDescent="0.2">
      <c r="B1093" s="1"/>
    </row>
    <row r="1094" spans="2:2" x14ac:dyDescent="0.2">
      <c r="B1094" s="1"/>
    </row>
    <row r="1095" spans="2:2" x14ac:dyDescent="0.2">
      <c r="B1095" s="1"/>
    </row>
    <row r="1096" spans="2:2" x14ac:dyDescent="0.2">
      <c r="B1096" s="1"/>
    </row>
    <row r="1097" spans="2:2" x14ac:dyDescent="0.2">
      <c r="B1097" s="1"/>
    </row>
    <row r="1098" spans="2:2" x14ac:dyDescent="0.2">
      <c r="B1098" s="1"/>
    </row>
    <row r="1099" spans="2:2" x14ac:dyDescent="0.2">
      <c r="B1099" s="1"/>
    </row>
    <row r="1100" spans="2:2" x14ac:dyDescent="0.2">
      <c r="B1100" s="1"/>
    </row>
    <row r="1101" spans="2:2" x14ac:dyDescent="0.2">
      <c r="B1101" s="1"/>
    </row>
    <row r="1102" spans="2:2" x14ac:dyDescent="0.2">
      <c r="B1102" s="1"/>
    </row>
    <row r="1103" spans="2:2" x14ac:dyDescent="0.2">
      <c r="B1103" s="1"/>
    </row>
    <row r="1104" spans="2:2" x14ac:dyDescent="0.2">
      <c r="B1104" s="1"/>
    </row>
    <row r="1105" spans="2:2" x14ac:dyDescent="0.2">
      <c r="B1105" s="1"/>
    </row>
    <row r="1106" spans="2:2" x14ac:dyDescent="0.2">
      <c r="B1106" s="1"/>
    </row>
    <row r="1107" spans="2:2" x14ac:dyDescent="0.2">
      <c r="B1107" s="1"/>
    </row>
    <row r="1108" spans="2:2" x14ac:dyDescent="0.2">
      <c r="B1108" s="1"/>
    </row>
    <row r="1109" spans="2:2" x14ac:dyDescent="0.2">
      <c r="B1109" s="1"/>
    </row>
    <row r="1110" spans="2:2" x14ac:dyDescent="0.2">
      <c r="B1110" s="1"/>
    </row>
    <row r="1111" spans="2:2" x14ac:dyDescent="0.2">
      <c r="B1111" s="1"/>
    </row>
    <row r="1112" spans="2:2" x14ac:dyDescent="0.2">
      <c r="B1112" s="1"/>
    </row>
    <row r="1113" spans="2:2" x14ac:dyDescent="0.2">
      <c r="B1113" s="1"/>
    </row>
    <row r="1114" spans="2:2" x14ac:dyDescent="0.2">
      <c r="B1114" s="1"/>
    </row>
    <row r="1115" spans="2:2" x14ac:dyDescent="0.2">
      <c r="B1115" s="1"/>
    </row>
    <row r="1116" spans="2:2" x14ac:dyDescent="0.2">
      <c r="B1116" s="1"/>
    </row>
    <row r="1117" spans="2:2" x14ac:dyDescent="0.2">
      <c r="B1117" s="1"/>
    </row>
    <row r="1118" spans="2:2" x14ac:dyDescent="0.2">
      <c r="B1118" s="1"/>
    </row>
    <row r="1119" spans="2:2" x14ac:dyDescent="0.2">
      <c r="B1119" s="1"/>
    </row>
    <row r="1120" spans="2:2" x14ac:dyDescent="0.2">
      <c r="B1120" s="1"/>
    </row>
    <row r="1121" spans="2:2" x14ac:dyDescent="0.2">
      <c r="B1121" s="1"/>
    </row>
    <row r="1122" spans="2:2" x14ac:dyDescent="0.2">
      <c r="B1122" s="1"/>
    </row>
    <row r="1123" spans="2:2" x14ac:dyDescent="0.2">
      <c r="B1123" s="1"/>
    </row>
    <row r="1124" spans="2:2" x14ac:dyDescent="0.2">
      <c r="B1124" s="1"/>
    </row>
    <row r="1125" spans="2:2" x14ac:dyDescent="0.2">
      <c r="B1125" s="1"/>
    </row>
    <row r="1126" spans="2:2" x14ac:dyDescent="0.2">
      <c r="B1126" s="1"/>
    </row>
    <row r="1127" spans="2:2" x14ac:dyDescent="0.2">
      <c r="B1127" s="1"/>
    </row>
    <row r="1128" spans="2:2" x14ac:dyDescent="0.2">
      <c r="B1128" s="1"/>
    </row>
    <row r="1129" spans="2:2" x14ac:dyDescent="0.2">
      <c r="B1129" s="1"/>
    </row>
    <row r="1130" spans="2:2" x14ac:dyDescent="0.2">
      <c r="B1130" s="1"/>
    </row>
    <row r="1131" spans="2:2" x14ac:dyDescent="0.2">
      <c r="B1131" s="1"/>
    </row>
    <row r="1132" spans="2:2" x14ac:dyDescent="0.2">
      <c r="B1132" s="1"/>
    </row>
    <row r="1133" spans="2:2" x14ac:dyDescent="0.2">
      <c r="B1133" s="1"/>
    </row>
    <row r="1134" spans="2:2" x14ac:dyDescent="0.2">
      <c r="B1134" s="1"/>
    </row>
    <row r="1135" spans="2:2" x14ac:dyDescent="0.2">
      <c r="B1135" s="1"/>
    </row>
    <row r="1136" spans="2:2" x14ac:dyDescent="0.2">
      <c r="B1136" s="1"/>
    </row>
    <row r="1137" spans="2:2" x14ac:dyDescent="0.2">
      <c r="B1137" s="1"/>
    </row>
    <row r="1138" spans="2:2" x14ac:dyDescent="0.2">
      <c r="B1138" s="1"/>
    </row>
    <row r="1139" spans="2:2" x14ac:dyDescent="0.2">
      <c r="B1139" s="1"/>
    </row>
    <row r="1140" spans="2:2" x14ac:dyDescent="0.2">
      <c r="B1140" s="1"/>
    </row>
    <row r="1141" spans="2:2" x14ac:dyDescent="0.2">
      <c r="B1141" s="1"/>
    </row>
    <row r="1142" spans="2:2" x14ac:dyDescent="0.2">
      <c r="B1142" s="1"/>
    </row>
    <row r="1143" spans="2:2" x14ac:dyDescent="0.2">
      <c r="B1143" s="1"/>
    </row>
    <row r="1144" spans="2:2" x14ac:dyDescent="0.2">
      <c r="B1144" s="1"/>
    </row>
    <row r="1145" spans="2:2" x14ac:dyDescent="0.2">
      <c r="B1145" s="1"/>
    </row>
    <row r="1146" spans="2:2" x14ac:dyDescent="0.2">
      <c r="B1146" s="1"/>
    </row>
    <row r="1147" spans="2:2" x14ac:dyDescent="0.2">
      <c r="B1147" s="1"/>
    </row>
    <row r="1148" spans="2:2" x14ac:dyDescent="0.2">
      <c r="B1148" s="1"/>
    </row>
    <row r="1149" spans="2:2" x14ac:dyDescent="0.2">
      <c r="B1149" s="1"/>
    </row>
    <row r="1150" spans="2:2" x14ac:dyDescent="0.2">
      <c r="B1150" s="1"/>
    </row>
    <row r="1151" spans="2:2" x14ac:dyDescent="0.2">
      <c r="B1151" s="1"/>
    </row>
    <row r="1152" spans="2:2" x14ac:dyDescent="0.2">
      <c r="B1152" s="1"/>
    </row>
    <row r="1153" spans="2:2" x14ac:dyDescent="0.2">
      <c r="B1153" s="1"/>
    </row>
    <row r="1154" spans="2:2" x14ac:dyDescent="0.2">
      <c r="B1154" s="1"/>
    </row>
    <row r="1155" spans="2:2" x14ac:dyDescent="0.2">
      <c r="B1155" s="1"/>
    </row>
    <row r="1156" spans="2:2" x14ac:dyDescent="0.2">
      <c r="B1156" s="1"/>
    </row>
    <row r="1157" spans="2:2" x14ac:dyDescent="0.2">
      <c r="B1157" s="1"/>
    </row>
    <row r="1158" spans="2:2" x14ac:dyDescent="0.2">
      <c r="B1158" s="1"/>
    </row>
    <row r="1159" spans="2:2" x14ac:dyDescent="0.2">
      <c r="B1159" s="1"/>
    </row>
    <row r="1160" spans="2:2" x14ac:dyDescent="0.2">
      <c r="B1160" s="1"/>
    </row>
    <row r="1161" spans="2:2" x14ac:dyDescent="0.2">
      <c r="B1161" s="1"/>
    </row>
    <row r="1162" spans="2:2" x14ac:dyDescent="0.2">
      <c r="B1162" s="1"/>
    </row>
    <row r="1163" spans="2:2" x14ac:dyDescent="0.2">
      <c r="B1163" s="1"/>
    </row>
    <row r="1164" spans="2:2" x14ac:dyDescent="0.2">
      <c r="B1164" s="1"/>
    </row>
    <row r="1165" spans="2:2" x14ac:dyDescent="0.2">
      <c r="B1165" s="1"/>
    </row>
    <row r="1166" spans="2:2" x14ac:dyDescent="0.2">
      <c r="B1166" s="1"/>
    </row>
    <row r="1167" spans="2:2" x14ac:dyDescent="0.2">
      <c r="B1167" s="1"/>
    </row>
    <row r="1168" spans="2:2" x14ac:dyDescent="0.2">
      <c r="B1168" s="1"/>
    </row>
    <row r="1169" spans="2:2" x14ac:dyDescent="0.2">
      <c r="B1169" s="1"/>
    </row>
    <row r="1170" spans="2:2" x14ac:dyDescent="0.2">
      <c r="B1170" s="1"/>
    </row>
    <row r="1171" spans="2:2" x14ac:dyDescent="0.2">
      <c r="B1171" s="1"/>
    </row>
    <row r="1172" spans="2:2" x14ac:dyDescent="0.2">
      <c r="B1172" s="1"/>
    </row>
    <row r="1173" spans="2:2" x14ac:dyDescent="0.2">
      <c r="B1173" s="1"/>
    </row>
    <row r="1174" spans="2:2" x14ac:dyDescent="0.2">
      <c r="B1174" s="1"/>
    </row>
    <row r="1175" spans="2:2" x14ac:dyDescent="0.2">
      <c r="B1175" s="1"/>
    </row>
    <row r="1176" spans="2:2" x14ac:dyDescent="0.2">
      <c r="B1176" s="1"/>
    </row>
    <row r="1177" spans="2:2" x14ac:dyDescent="0.2">
      <c r="B1177" s="1"/>
    </row>
    <row r="1178" spans="2:2" x14ac:dyDescent="0.2">
      <c r="B1178" s="1"/>
    </row>
    <row r="1179" spans="2:2" x14ac:dyDescent="0.2">
      <c r="B1179" s="1"/>
    </row>
    <row r="1180" spans="2:2" x14ac:dyDescent="0.2">
      <c r="B1180" s="1"/>
    </row>
    <row r="1181" spans="2:2" x14ac:dyDescent="0.2">
      <c r="B1181" s="1"/>
    </row>
    <row r="1182" spans="2:2" x14ac:dyDescent="0.2">
      <c r="B1182" s="1"/>
    </row>
    <row r="1183" spans="2:2" x14ac:dyDescent="0.2">
      <c r="B1183" s="1"/>
    </row>
    <row r="1184" spans="2:2" x14ac:dyDescent="0.2">
      <c r="B1184" s="1"/>
    </row>
    <row r="1185" spans="2:2" x14ac:dyDescent="0.2">
      <c r="B1185" s="1"/>
    </row>
    <row r="1186" spans="2:2" x14ac:dyDescent="0.2">
      <c r="B1186" s="1"/>
    </row>
    <row r="1187" spans="2:2" x14ac:dyDescent="0.2">
      <c r="B1187" s="1"/>
    </row>
    <row r="1188" spans="2:2" x14ac:dyDescent="0.2">
      <c r="B1188" s="1"/>
    </row>
    <row r="1189" spans="2:2" x14ac:dyDescent="0.2">
      <c r="B1189" s="1"/>
    </row>
    <row r="1190" spans="2:2" x14ac:dyDescent="0.2">
      <c r="B1190" s="1"/>
    </row>
    <row r="1191" spans="2:2" x14ac:dyDescent="0.2">
      <c r="B1191" s="1"/>
    </row>
    <row r="1192" spans="2:2" x14ac:dyDescent="0.2">
      <c r="B1192" s="1"/>
    </row>
    <row r="1193" spans="2:2" x14ac:dyDescent="0.2">
      <c r="B1193" s="1"/>
    </row>
    <row r="1194" spans="2:2" x14ac:dyDescent="0.2">
      <c r="B1194" s="1"/>
    </row>
    <row r="1195" spans="2:2" x14ac:dyDescent="0.2">
      <c r="B1195" s="1"/>
    </row>
    <row r="1196" spans="2:2" x14ac:dyDescent="0.2">
      <c r="B1196" s="1"/>
    </row>
    <row r="1197" spans="2:2" x14ac:dyDescent="0.2">
      <c r="B1197" s="1"/>
    </row>
    <row r="1198" spans="2:2" x14ac:dyDescent="0.2">
      <c r="B1198" s="1"/>
    </row>
    <row r="1199" spans="2:2" x14ac:dyDescent="0.2">
      <c r="B1199" s="1"/>
    </row>
    <row r="1200" spans="2:2" x14ac:dyDescent="0.2">
      <c r="B1200" s="1"/>
    </row>
    <row r="1201" spans="2:2" x14ac:dyDescent="0.2">
      <c r="B1201" s="1"/>
    </row>
    <row r="1202" spans="2:2" x14ac:dyDescent="0.2">
      <c r="B1202" s="1"/>
    </row>
    <row r="1203" spans="2:2" x14ac:dyDescent="0.2">
      <c r="B1203" s="1"/>
    </row>
    <row r="1204" spans="2:2" x14ac:dyDescent="0.2">
      <c r="B1204" s="1"/>
    </row>
    <row r="1205" spans="2:2" x14ac:dyDescent="0.2">
      <c r="B1205" s="1"/>
    </row>
    <row r="1206" spans="2:2" x14ac:dyDescent="0.2">
      <c r="B1206" s="1"/>
    </row>
    <row r="1207" spans="2:2" x14ac:dyDescent="0.2">
      <c r="B1207" s="1"/>
    </row>
    <row r="1208" spans="2:2" x14ac:dyDescent="0.2">
      <c r="B1208" s="1"/>
    </row>
    <row r="1209" spans="2:2" x14ac:dyDescent="0.2">
      <c r="B1209" s="1"/>
    </row>
    <row r="1210" spans="2:2" x14ac:dyDescent="0.2">
      <c r="B1210" s="1"/>
    </row>
    <row r="1211" spans="2:2" x14ac:dyDescent="0.2">
      <c r="B1211" s="1"/>
    </row>
    <row r="1212" spans="2:2" x14ac:dyDescent="0.2">
      <c r="B1212" s="1"/>
    </row>
    <row r="1213" spans="2:2" x14ac:dyDescent="0.2">
      <c r="B1213" s="1"/>
    </row>
    <row r="1214" spans="2:2" x14ac:dyDescent="0.2">
      <c r="B1214" s="1"/>
    </row>
    <row r="1215" spans="2:2" x14ac:dyDescent="0.2">
      <c r="B1215" s="1"/>
    </row>
    <row r="1216" spans="2:2" x14ac:dyDescent="0.2">
      <c r="B1216" s="1"/>
    </row>
    <row r="1217" spans="2:2" x14ac:dyDescent="0.2">
      <c r="B1217" s="1"/>
    </row>
    <row r="1218" spans="2:2" x14ac:dyDescent="0.2">
      <c r="B1218" s="1"/>
    </row>
    <row r="1219" spans="2:2" x14ac:dyDescent="0.2">
      <c r="B1219" s="1"/>
    </row>
    <row r="1220" spans="2:2" x14ac:dyDescent="0.2">
      <c r="B1220" s="1"/>
    </row>
    <row r="1221" spans="2:2" x14ac:dyDescent="0.2">
      <c r="B1221" s="1"/>
    </row>
    <row r="1222" spans="2:2" x14ac:dyDescent="0.2">
      <c r="B1222" s="1"/>
    </row>
    <row r="1223" spans="2:2" x14ac:dyDescent="0.2">
      <c r="B1223" s="1"/>
    </row>
    <row r="1224" spans="2:2" x14ac:dyDescent="0.2">
      <c r="B1224" s="1"/>
    </row>
    <row r="1225" spans="2:2" x14ac:dyDescent="0.2">
      <c r="B1225" s="1"/>
    </row>
    <row r="1226" spans="2:2" x14ac:dyDescent="0.2">
      <c r="B1226" s="1"/>
    </row>
    <row r="1227" spans="2:2" x14ac:dyDescent="0.2">
      <c r="B1227" s="1"/>
    </row>
    <row r="1228" spans="2:2" x14ac:dyDescent="0.2">
      <c r="B1228" s="1"/>
    </row>
    <row r="1229" spans="2:2" x14ac:dyDescent="0.2">
      <c r="B1229" s="1"/>
    </row>
    <row r="1230" spans="2:2" x14ac:dyDescent="0.2">
      <c r="B1230" s="1"/>
    </row>
    <row r="1231" spans="2:2" x14ac:dyDescent="0.2">
      <c r="B1231" s="1"/>
    </row>
    <row r="1232" spans="2:2" x14ac:dyDescent="0.2">
      <c r="B1232" s="1"/>
    </row>
    <row r="1233" spans="2:2" x14ac:dyDescent="0.2">
      <c r="B1233" s="1"/>
    </row>
    <row r="1234" spans="2:2" x14ac:dyDescent="0.2">
      <c r="B1234" s="1"/>
    </row>
    <row r="1235" spans="2:2" x14ac:dyDescent="0.2">
      <c r="B1235" s="1"/>
    </row>
    <row r="1236" spans="2:2" x14ac:dyDescent="0.2">
      <c r="B1236" s="1"/>
    </row>
    <row r="1237" spans="2:2" x14ac:dyDescent="0.2">
      <c r="B1237" s="1"/>
    </row>
    <row r="1238" spans="2:2" x14ac:dyDescent="0.2">
      <c r="B1238" s="1"/>
    </row>
    <row r="1239" spans="2:2" x14ac:dyDescent="0.2">
      <c r="B1239" s="1"/>
    </row>
    <row r="1240" spans="2:2" x14ac:dyDescent="0.2">
      <c r="B1240" s="1"/>
    </row>
    <row r="1241" spans="2:2" x14ac:dyDescent="0.2">
      <c r="B1241" s="1"/>
    </row>
    <row r="1242" spans="2:2" x14ac:dyDescent="0.2">
      <c r="B1242" s="1"/>
    </row>
    <row r="1243" spans="2:2" x14ac:dyDescent="0.2">
      <c r="B1243" s="1"/>
    </row>
    <row r="1244" spans="2:2" x14ac:dyDescent="0.2">
      <c r="B1244" s="1"/>
    </row>
    <row r="1245" spans="2:2" x14ac:dyDescent="0.2">
      <c r="B1245" s="1"/>
    </row>
    <row r="1246" spans="2:2" x14ac:dyDescent="0.2">
      <c r="B1246" s="1"/>
    </row>
    <row r="1247" spans="2:2" x14ac:dyDescent="0.2">
      <c r="B1247" s="1"/>
    </row>
    <row r="1248" spans="2:2" x14ac:dyDescent="0.2">
      <c r="B1248" s="1"/>
    </row>
    <row r="1249" spans="2:2" x14ac:dyDescent="0.2">
      <c r="B1249" s="1"/>
    </row>
    <row r="1250" spans="2:2" x14ac:dyDescent="0.2">
      <c r="B1250" s="1"/>
    </row>
    <row r="1251" spans="2:2" x14ac:dyDescent="0.2">
      <c r="B1251" s="1"/>
    </row>
    <row r="1252" spans="2:2" x14ac:dyDescent="0.2">
      <c r="B1252" s="1"/>
    </row>
    <row r="1253" spans="2:2" x14ac:dyDescent="0.2">
      <c r="B1253" s="1"/>
    </row>
    <row r="1254" spans="2:2" x14ac:dyDescent="0.2">
      <c r="B1254" s="1"/>
    </row>
    <row r="1255" spans="2:2" x14ac:dyDescent="0.2">
      <c r="B1255" s="1"/>
    </row>
    <row r="1256" spans="2:2" x14ac:dyDescent="0.2">
      <c r="B1256" s="1"/>
    </row>
    <row r="1257" spans="2:2" x14ac:dyDescent="0.2">
      <c r="B1257" s="1"/>
    </row>
    <row r="1258" spans="2:2" x14ac:dyDescent="0.2">
      <c r="B1258" s="1"/>
    </row>
    <row r="1259" spans="2:2" x14ac:dyDescent="0.2">
      <c r="B1259" s="1"/>
    </row>
    <row r="1260" spans="2:2" x14ac:dyDescent="0.2">
      <c r="B1260" s="1"/>
    </row>
    <row r="1261" spans="2:2" x14ac:dyDescent="0.2">
      <c r="B1261" s="1"/>
    </row>
    <row r="1262" spans="2:2" x14ac:dyDescent="0.2">
      <c r="B1262" s="1"/>
    </row>
    <row r="1263" spans="2:2" x14ac:dyDescent="0.2">
      <c r="B1263" s="1"/>
    </row>
    <row r="1264" spans="2:2" x14ac:dyDescent="0.2">
      <c r="B1264" s="1"/>
    </row>
    <row r="1265" spans="2:2" x14ac:dyDescent="0.2">
      <c r="B1265" s="1"/>
    </row>
    <row r="1266" spans="2:2" x14ac:dyDescent="0.2">
      <c r="B1266" s="1"/>
    </row>
    <row r="1267" spans="2:2" x14ac:dyDescent="0.2">
      <c r="B1267" s="1"/>
    </row>
    <row r="1268" spans="2:2" x14ac:dyDescent="0.2">
      <c r="B1268" s="1"/>
    </row>
    <row r="1269" spans="2:2" x14ac:dyDescent="0.2">
      <c r="B1269" s="1"/>
    </row>
    <row r="1270" spans="2:2" x14ac:dyDescent="0.2">
      <c r="B1270" s="1"/>
    </row>
    <row r="1271" spans="2:2" x14ac:dyDescent="0.2">
      <c r="B1271" s="1"/>
    </row>
    <row r="1272" spans="2:2" x14ac:dyDescent="0.2">
      <c r="B1272" s="1"/>
    </row>
    <row r="1273" spans="2:2" x14ac:dyDescent="0.2">
      <c r="B1273" s="1"/>
    </row>
    <row r="1274" spans="2:2" x14ac:dyDescent="0.2">
      <c r="B1274" s="1"/>
    </row>
    <row r="1275" spans="2:2" x14ac:dyDescent="0.2">
      <c r="B1275" s="1"/>
    </row>
    <row r="1276" spans="2:2" x14ac:dyDescent="0.2">
      <c r="B1276" s="1"/>
    </row>
    <row r="1277" spans="2:2" x14ac:dyDescent="0.2">
      <c r="B1277" s="1"/>
    </row>
    <row r="1278" spans="2:2" x14ac:dyDescent="0.2">
      <c r="B1278" s="1"/>
    </row>
    <row r="1279" spans="2:2" x14ac:dyDescent="0.2">
      <c r="B1279" s="1"/>
    </row>
    <row r="1280" spans="2:2" x14ac:dyDescent="0.2">
      <c r="B1280" s="1"/>
    </row>
    <row r="1281" spans="2:2" x14ac:dyDescent="0.2">
      <c r="B1281" s="1"/>
    </row>
    <row r="1282" spans="2:2" x14ac:dyDescent="0.2">
      <c r="B1282" s="1"/>
    </row>
    <row r="1283" spans="2:2" x14ac:dyDescent="0.2">
      <c r="B1283" s="1"/>
    </row>
    <row r="1284" spans="2:2" x14ac:dyDescent="0.2">
      <c r="B1284" s="1"/>
    </row>
    <row r="1285" spans="2:2" x14ac:dyDescent="0.2">
      <c r="B1285" s="1"/>
    </row>
    <row r="1286" spans="2:2" x14ac:dyDescent="0.2">
      <c r="B1286" s="1"/>
    </row>
    <row r="1287" spans="2:2" x14ac:dyDescent="0.2">
      <c r="B1287" s="1"/>
    </row>
    <row r="1288" spans="2:2" x14ac:dyDescent="0.2">
      <c r="B1288" s="1"/>
    </row>
    <row r="1289" spans="2:2" x14ac:dyDescent="0.2">
      <c r="B1289" s="1"/>
    </row>
    <row r="1290" spans="2:2" x14ac:dyDescent="0.2">
      <c r="B1290" s="1"/>
    </row>
    <row r="1291" spans="2:2" x14ac:dyDescent="0.2">
      <c r="B1291" s="1"/>
    </row>
    <row r="1292" spans="2:2" x14ac:dyDescent="0.2">
      <c r="B1292" s="1"/>
    </row>
    <row r="1293" spans="2:2" x14ac:dyDescent="0.2">
      <c r="B1293" s="1"/>
    </row>
    <row r="1294" spans="2:2" x14ac:dyDescent="0.2">
      <c r="B1294" s="1"/>
    </row>
    <row r="1295" spans="2:2" x14ac:dyDescent="0.2">
      <c r="B1295" s="1"/>
    </row>
    <row r="1296" spans="2:2" x14ac:dyDescent="0.2">
      <c r="B1296" s="1"/>
    </row>
    <row r="1297" spans="2:2" x14ac:dyDescent="0.2">
      <c r="B1297" s="1"/>
    </row>
    <row r="1298" spans="2:2" x14ac:dyDescent="0.2">
      <c r="B1298" s="1"/>
    </row>
    <row r="1299" spans="2:2" x14ac:dyDescent="0.2">
      <c r="B1299" s="1"/>
    </row>
    <row r="1300" spans="2:2" x14ac:dyDescent="0.2">
      <c r="B1300" s="1"/>
    </row>
    <row r="1301" spans="2:2" x14ac:dyDescent="0.2">
      <c r="B1301" s="1"/>
    </row>
    <row r="1302" spans="2:2" x14ac:dyDescent="0.2">
      <c r="B1302" s="1"/>
    </row>
    <row r="1303" spans="2:2" x14ac:dyDescent="0.2">
      <c r="B1303" s="1"/>
    </row>
    <row r="1304" spans="2:2" x14ac:dyDescent="0.2">
      <c r="B1304" s="1"/>
    </row>
    <row r="1305" spans="2:2" x14ac:dyDescent="0.2">
      <c r="B1305" s="1"/>
    </row>
    <row r="1306" spans="2:2" x14ac:dyDescent="0.2">
      <c r="B1306" s="1"/>
    </row>
    <row r="1307" spans="2:2" x14ac:dyDescent="0.2">
      <c r="B1307" s="1"/>
    </row>
    <row r="1308" spans="2:2" x14ac:dyDescent="0.2">
      <c r="B1308" s="1"/>
    </row>
    <row r="1309" spans="2:2" x14ac:dyDescent="0.2">
      <c r="B1309" s="1"/>
    </row>
    <row r="1310" spans="2:2" x14ac:dyDescent="0.2">
      <c r="B1310" s="1"/>
    </row>
    <row r="1311" spans="2:2" x14ac:dyDescent="0.2">
      <c r="B1311" s="1"/>
    </row>
    <row r="1312" spans="2:2" x14ac:dyDescent="0.2">
      <c r="B1312" s="1"/>
    </row>
    <row r="1313" spans="2:2" x14ac:dyDescent="0.2">
      <c r="B1313" s="1"/>
    </row>
    <row r="1314" spans="2:2" x14ac:dyDescent="0.2">
      <c r="B1314" s="1"/>
    </row>
    <row r="1315" spans="2:2" x14ac:dyDescent="0.2">
      <c r="B1315" s="1"/>
    </row>
    <row r="1316" spans="2:2" x14ac:dyDescent="0.2">
      <c r="B1316" s="1"/>
    </row>
    <row r="1317" spans="2:2" x14ac:dyDescent="0.2">
      <c r="B1317" s="1"/>
    </row>
    <row r="1318" spans="2:2" x14ac:dyDescent="0.2">
      <c r="B1318" s="1"/>
    </row>
    <row r="1319" spans="2:2" x14ac:dyDescent="0.2">
      <c r="B1319" s="1"/>
    </row>
    <row r="1320" spans="2:2" x14ac:dyDescent="0.2">
      <c r="B1320" s="1"/>
    </row>
    <row r="1321" spans="2:2" x14ac:dyDescent="0.2">
      <c r="B1321" s="1"/>
    </row>
    <row r="1322" spans="2:2" x14ac:dyDescent="0.2">
      <c r="B1322" s="1"/>
    </row>
    <row r="1323" spans="2:2" x14ac:dyDescent="0.2">
      <c r="B1323" s="1"/>
    </row>
    <row r="1324" spans="2:2" x14ac:dyDescent="0.2">
      <c r="B1324" s="1"/>
    </row>
    <row r="1325" spans="2:2" x14ac:dyDescent="0.2">
      <c r="B1325" s="1"/>
    </row>
    <row r="1326" spans="2:2" x14ac:dyDescent="0.2">
      <c r="B1326" s="1"/>
    </row>
    <row r="1327" spans="2:2" x14ac:dyDescent="0.2">
      <c r="B1327" s="1"/>
    </row>
    <row r="1328" spans="2:2" x14ac:dyDescent="0.2">
      <c r="B1328" s="1"/>
    </row>
    <row r="1329" spans="2:2" x14ac:dyDescent="0.2">
      <c r="B1329" s="1"/>
    </row>
    <row r="1330" spans="2:2" x14ac:dyDescent="0.2">
      <c r="B1330" s="1"/>
    </row>
    <row r="1331" spans="2:2" x14ac:dyDescent="0.2">
      <c r="B1331" s="1"/>
    </row>
    <row r="1332" spans="2:2" x14ac:dyDescent="0.2">
      <c r="B1332" s="1"/>
    </row>
    <row r="1333" spans="2:2" x14ac:dyDescent="0.2">
      <c r="B1333" s="1"/>
    </row>
    <row r="1334" spans="2:2" x14ac:dyDescent="0.2">
      <c r="B1334" s="1"/>
    </row>
    <row r="1335" spans="2:2" x14ac:dyDescent="0.2">
      <c r="B1335" s="1"/>
    </row>
    <row r="1336" spans="2:2" x14ac:dyDescent="0.2">
      <c r="B1336" s="1"/>
    </row>
    <row r="1337" spans="2:2" x14ac:dyDescent="0.2">
      <c r="B1337" s="1"/>
    </row>
    <row r="1338" spans="2:2" x14ac:dyDescent="0.2">
      <c r="B1338" s="1"/>
    </row>
    <row r="1339" spans="2:2" x14ac:dyDescent="0.2">
      <c r="B1339" s="1"/>
    </row>
    <row r="1340" spans="2:2" x14ac:dyDescent="0.2">
      <c r="B1340" s="1"/>
    </row>
    <row r="1341" spans="2:2" x14ac:dyDescent="0.2">
      <c r="B1341" s="1"/>
    </row>
    <row r="1342" spans="2:2" x14ac:dyDescent="0.2">
      <c r="B1342" s="1"/>
    </row>
    <row r="1343" spans="2:2" x14ac:dyDescent="0.2">
      <c r="B1343" s="1"/>
    </row>
    <row r="1344" spans="2:2" x14ac:dyDescent="0.2">
      <c r="B1344" s="1"/>
    </row>
    <row r="1345" spans="2:2" x14ac:dyDescent="0.2">
      <c r="B1345" s="1"/>
    </row>
    <row r="1346" spans="2:2" x14ac:dyDescent="0.2">
      <c r="B1346" s="1"/>
    </row>
    <row r="1347" spans="2:2" x14ac:dyDescent="0.2">
      <c r="B1347" s="1"/>
    </row>
    <row r="1348" spans="2:2" x14ac:dyDescent="0.2">
      <c r="B1348" s="1"/>
    </row>
    <row r="1349" spans="2:2" x14ac:dyDescent="0.2">
      <c r="B1349" s="1"/>
    </row>
    <row r="1350" spans="2:2" x14ac:dyDescent="0.2">
      <c r="B1350" s="1"/>
    </row>
    <row r="1351" spans="2:2" x14ac:dyDescent="0.2">
      <c r="B1351" s="1"/>
    </row>
    <row r="1352" spans="2:2" x14ac:dyDescent="0.2">
      <c r="B1352" s="1"/>
    </row>
    <row r="1353" spans="2:2" x14ac:dyDescent="0.2">
      <c r="B1353" s="1"/>
    </row>
    <row r="1354" spans="2:2" x14ac:dyDescent="0.2">
      <c r="B1354" s="1"/>
    </row>
    <row r="1355" spans="2:2" x14ac:dyDescent="0.2">
      <c r="B1355" s="1"/>
    </row>
    <row r="1356" spans="2:2" x14ac:dyDescent="0.2">
      <c r="B1356" s="1"/>
    </row>
    <row r="1357" spans="2:2" x14ac:dyDescent="0.2">
      <c r="B1357" s="1"/>
    </row>
    <row r="1358" spans="2:2" x14ac:dyDescent="0.2">
      <c r="B1358" s="1"/>
    </row>
    <row r="1359" spans="2:2" x14ac:dyDescent="0.2">
      <c r="B1359" s="1"/>
    </row>
    <row r="1360" spans="2:2" x14ac:dyDescent="0.2">
      <c r="B1360" s="1"/>
    </row>
    <row r="1361" spans="2:2" x14ac:dyDescent="0.2">
      <c r="B1361" s="1"/>
    </row>
    <row r="1362" spans="2:2" x14ac:dyDescent="0.2">
      <c r="B1362" s="1"/>
    </row>
    <row r="1363" spans="2:2" x14ac:dyDescent="0.2">
      <c r="B1363" s="1"/>
    </row>
    <row r="1364" spans="2:2" x14ac:dyDescent="0.2">
      <c r="B1364" s="1"/>
    </row>
    <row r="1365" spans="2:2" x14ac:dyDescent="0.2">
      <c r="B1365" s="1"/>
    </row>
    <row r="1366" spans="2:2" x14ac:dyDescent="0.2">
      <c r="B1366" s="1"/>
    </row>
    <row r="1367" spans="2:2" x14ac:dyDescent="0.2">
      <c r="B1367" s="1"/>
    </row>
    <row r="1368" spans="2:2" x14ac:dyDescent="0.2">
      <c r="B1368" s="1"/>
    </row>
    <row r="1369" spans="2:2" x14ac:dyDescent="0.2">
      <c r="B1369" s="1"/>
    </row>
    <row r="1370" spans="2:2" x14ac:dyDescent="0.2">
      <c r="B1370" s="1"/>
    </row>
    <row r="1371" spans="2:2" x14ac:dyDescent="0.2">
      <c r="B1371" s="1"/>
    </row>
    <row r="1372" spans="2:2" x14ac:dyDescent="0.2">
      <c r="B1372" s="1"/>
    </row>
    <row r="1373" spans="2:2" x14ac:dyDescent="0.2">
      <c r="B1373" s="1"/>
    </row>
    <row r="1374" spans="2:2" x14ac:dyDescent="0.2">
      <c r="B1374" s="1"/>
    </row>
    <row r="1375" spans="2:2" x14ac:dyDescent="0.2">
      <c r="B1375" s="1"/>
    </row>
    <row r="1376" spans="2:2" x14ac:dyDescent="0.2">
      <c r="B1376" s="1"/>
    </row>
    <row r="1377" spans="2:2" x14ac:dyDescent="0.2">
      <c r="B1377" s="1"/>
    </row>
    <row r="1378" spans="2:2" x14ac:dyDescent="0.2">
      <c r="B1378" s="1"/>
    </row>
    <row r="1379" spans="2:2" x14ac:dyDescent="0.2">
      <c r="B1379" s="1"/>
    </row>
    <row r="1380" spans="2:2" x14ac:dyDescent="0.2">
      <c r="B1380" s="1"/>
    </row>
    <row r="1381" spans="2:2" x14ac:dyDescent="0.2">
      <c r="B1381" s="1"/>
    </row>
    <row r="1382" spans="2:2" x14ac:dyDescent="0.2">
      <c r="B1382" s="1"/>
    </row>
    <row r="1383" spans="2:2" x14ac:dyDescent="0.2">
      <c r="B1383" s="1"/>
    </row>
    <row r="1384" spans="2:2" x14ac:dyDescent="0.2">
      <c r="B1384" s="1"/>
    </row>
    <row r="1385" spans="2:2" x14ac:dyDescent="0.2">
      <c r="B1385" s="1"/>
    </row>
    <row r="1386" spans="2:2" x14ac:dyDescent="0.2">
      <c r="B1386" s="1"/>
    </row>
    <row r="1387" spans="2:2" x14ac:dyDescent="0.2">
      <c r="B1387" s="1"/>
    </row>
    <row r="1388" spans="2:2" x14ac:dyDescent="0.2">
      <c r="B1388" s="1"/>
    </row>
    <row r="1389" spans="2:2" x14ac:dyDescent="0.2">
      <c r="B1389" s="1"/>
    </row>
    <row r="1390" spans="2:2" x14ac:dyDescent="0.2">
      <c r="B1390" s="1"/>
    </row>
    <row r="1391" spans="2:2" x14ac:dyDescent="0.2">
      <c r="B1391" s="1"/>
    </row>
    <row r="1392" spans="2:2" x14ac:dyDescent="0.2">
      <c r="B1392" s="1"/>
    </row>
    <row r="1393" spans="2:2" x14ac:dyDescent="0.2">
      <c r="B1393" s="1"/>
    </row>
    <row r="1394" spans="2:2" x14ac:dyDescent="0.2">
      <c r="B1394" s="1"/>
    </row>
    <row r="1395" spans="2:2" x14ac:dyDescent="0.2">
      <c r="B1395" s="1"/>
    </row>
    <row r="1396" spans="2:2" x14ac:dyDescent="0.2">
      <c r="B1396" s="1"/>
    </row>
    <row r="1397" spans="2:2" x14ac:dyDescent="0.2">
      <c r="B1397" s="1"/>
    </row>
    <row r="1398" spans="2:2" x14ac:dyDescent="0.2">
      <c r="B1398" s="1"/>
    </row>
    <row r="1399" spans="2:2" x14ac:dyDescent="0.2">
      <c r="B1399" s="1"/>
    </row>
    <row r="1400" spans="2:2" x14ac:dyDescent="0.2">
      <c r="B1400" s="1"/>
    </row>
    <row r="1401" spans="2:2" x14ac:dyDescent="0.2">
      <c r="B1401" s="1"/>
    </row>
    <row r="1402" spans="2:2" x14ac:dyDescent="0.2">
      <c r="B1402" s="1"/>
    </row>
    <row r="1403" spans="2:2" x14ac:dyDescent="0.2">
      <c r="B1403" s="1"/>
    </row>
    <row r="1404" spans="2:2" x14ac:dyDescent="0.2">
      <c r="B1404" s="1"/>
    </row>
    <row r="1405" spans="2:2" x14ac:dyDescent="0.2">
      <c r="B1405" s="1"/>
    </row>
    <row r="1406" spans="2:2" x14ac:dyDescent="0.2">
      <c r="B1406" s="1"/>
    </row>
    <row r="1407" spans="2:2" x14ac:dyDescent="0.2">
      <c r="B1407" s="1"/>
    </row>
    <row r="1408" spans="2:2" x14ac:dyDescent="0.2">
      <c r="B1408" s="1"/>
    </row>
    <row r="1409" spans="2:2" x14ac:dyDescent="0.2">
      <c r="B1409" s="1"/>
    </row>
    <row r="1410" spans="2:2" x14ac:dyDescent="0.2">
      <c r="B1410" s="1"/>
    </row>
    <row r="1411" spans="2:2" x14ac:dyDescent="0.2">
      <c r="B1411" s="1"/>
    </row>
    <row r="1412" spans="2:2" x14ac:dyDescent="0.2">
      <c r="B1412" s="1"/>
    </row>
    <row r="1413" spans="2:2" x14ac:dyDescent="0.2">
      <c r="B1413" s="1"/>
    </row>
    <row r="1414" spans="2:2" x14ac:dyDescent="0.2">
      <c r="B1414" s="1"/>
    </row>
    <row r="1415" spans="2:2" x14ac:dyDescent="0.2">
      <c r="B1415" s="1"/>
    </row>
    <row r="1416" spans="2:2" x14ac:dyDescent="0.2">
      <c r="B1416" s="1"/>
    </row>
    <row r="1417" spans="2:2" x14ac:dyDescent="0.2">
      <c r="B1417" s="1"/>
    </row>
    <row r="1418" spans="2:2" x14ac:dyDescent="0.2">
      <c r="B1418" s="1"/>
    </row>
    <row r="1419" spans="2:2" x14ac:dyDescent="0.2">
      <c r="B1419" s="1"/>
    </row>
    <row r="1420" spans="2:2" x14ac:dyDescent="0.2">
      <c r="B1420" s="1"/>
    </row>
    <row r="1421" spans="2:2" x14ac:dyDescent="0.2">
      <c r="B1421" s="1"/>
    </row>
    <row r="1422" spans="2:2" x14ac:dyDescent="0.2">
      <c r="B1422" s="1"/>
    </row>
    <row r="1423" spans="2:2" x14ac:dyDescent="0.2">
      <c r="B1423" s="1"/>
    </row>
    <row r="1424" spans="2:2" x14ac:dyDescent="0.2">
      <c r="B1424" s="1"/>
    </row>
    <row r="1425" spans="2:2" x14ac:dyDescent="0.2">
      <c r="B1425" s="1"/>
    </row>
    <row r="1426" spans="2:2" x14ac:dyDescent="0.2">
      <c r="B1426" s="1"/>
    </row>
    <row r="1427" spans="2:2" x14ac:dyDescent="0.2">
      <c r="B1427" s="1"/>
    </row>
    <row r="1428" spans="2:2" x14ac:dyDescent="0.2">
      <c r="B1428" s="1"/>
    </row>
    <row r="1429" spans="2:2" x14ac:dyDescent="0.2">
      <c r="B1429" s="1"/>
    </row>
    <row r="1430" spans="2:2" x14ac:dyDescent="0.2">
      <c r="B1430" s="1"/>
    </row>
    <row r="1431" spans="2:2" x14ac:dyDescent="0.2">
      <c r="B1431" s="1"/>
    </row>
    <row r="1432" spans="2:2" x14ac:dyDescent="0.2">
      <c r="B1432" s="1"/>
    </row>
    <row r="1433" spans="2:2" x14ac:dyDescent="0.2">
      <c r="B1433" s="1"/>
    </row>
    <row r="1434" spans="2:2" x14ac:dyDescent="0.2">
      <c r="B1434" s="1"/>
    </row>
    <row r="1435" spans="2:2" x14ac:dyDescent="0.2">
      <c r="B1435" s="1"/>
    </row>
    <row r="1436" spans="2:2" x14ac:dyDescent="0.2">
      <c r="B1436" s="1"/>
    </row>
    <row r="1437" spans="2:2" x14ac:dyDescent="0.2">
      <c r="B1437" s="1"/>
    </row>
    <row r="1438" spans="2:2" x14ac:dyDescent="0.2">
      <c r="B1438" s="1"/>
    </row>
    <row r="1439" spans="2:2" x14ac:dyDescent="0.2">
      <c r="B1439" s="1"/>
    </row>
    <row r="1440" spans="2:2" x14ac:dyDescent="0.2">
      <c r="B1440" s="1"/>
    </row>
    <row r="1441" spans="2:2" x14ac:dyDescent="0.2">
      <c r="B1441" s="1"/>
    </row>
    <row r="1442" spans="2:2" x14ac:dyDescent="0.2">
      <c r="B1442" s="1"/>
    </row>
    <row r="1443" spans="2:2" x14ac:dyDescent="0.2">
      <c r="B1443" s="1"/>
    </row>
    <row r="1444" spans="2:2" x14ac:dyDescent="0.2">
      <c r="B1444" s="1"/>
    </row>
    <row r="1445" spans="2:2" x14ac:dyDescent="0.2">
      <c r="B1445" s="1"/>
    </row>
    <row r="1446" spans="2:2" x14ac:dyDescent="0.2">
      <c r="B1446" s="1"/>
    </row>
    <row r="1447" spans="2:2" x14ac:dyDescent="0.2">
      <c r="B1447" s="1"/>
    </row>
    <row r="1448" spans="2:2" x14ac:dyDescent="0.2">
      <c r="B1448" s="1"/>
    </row>
    <row r="1449" spans="2:2" x14ac:dyDescent="0.2">
      <c r="B1449" s="1"/>
    </row>
    <row r="1450" spans="2:2" x14ac:dyDescent="0.2">
      <c r="B1450" s="1"/>
    </row>
    <row r="1451" spans="2:2" x14ac:dyDescent="0.2">
      <c r="B1451" s="1"/>
    </row>
    <row r="1452" spans="2:2" x14ac:dyDescent="0.2">
      <c r="B1452" s="1"/>
    </row>
    <row r="1453" spans="2:2" x14ac:dyDescent="0.2">
      <c r="B1453" s="1"/>
    </row>
    <row r="1454" spans="2:2" x14ac:dyDescent="0.2">
      <c r="B1454" s="1"/>
    </row>
    <row r="1455" spans="2:2" x14ac:dyDescent="0.2">
      <c r="B1455" s="1"/>
    </row>
    <row r="1456" spans="2:2" x14ac:dyDescent="0.2">
      <c r="B1456" s="1"/>
    </row>
    <row r="1457" spans="2:2" x14ac:dyDescent="0.2">
      <c r="B1457" s="1"/>
    </row>
    <row r="1458" spans="2:2" x14ac:dyDescent="0.2">
      <c r="B1458" s="1"/>
    </row>
    <row r="1459" spans="2:2" x14ac:dyDescent="0.2">
      <c r="B1459" s="1"/>
    </row>
    <row r="1460" spans="2:2" x14ac:dyDescent="0.2">
      <c r="B1460" s="1"/>
    </row>
    <row r="1461" spans="2:2" x14ac:dyDescent="0.2">
      <c r="B1461" s="1"/>
    </row>
    <row r="1462" spans="2:2" x14ac:dyDescent="0.2">
      <c r="B1462" s="1"/>
    </row>
    <row r="1463" spans="2:2" x14ac:dyDescent="0.2">
      <c r="B1463" s="1"/>
    </row>
    <row r="1464" spans="2:2" x14ac:dyDescent="0.2">
      <c r="B1464" s="1"/>
    </row>
    <row r="1465" spans="2:2" x14ac:dyDescent="0.2">
      <c r="B1465" s="1"/>
    </row>
    <row r="1466" spans="2:2" x14ac:dyDescent="0.2">
      <c r="B1466" s="1"/>
    </row>
    <row r="1467" spans="2:2" x14ac:dyDescent="0.2">
      <c r="B1467" s="1"/>
    </row>
    <row r="1468" spans="2:2" x14ac:dyDescent="0.2">
      <c r="B1468" s="1"/>
    </row>
    <row r="1469" spans="2:2" x14ac:dyDescent="0.2">
      <c r="B1469" s="1"/>
    </row>
    <row r="1470" spans="2:2" x14ac:dyDescent="0.2">
      <c r="B1470" s="1"/>
    </row>
    <row r="1471" spans="2:2" x14ac:dyDescent="0.2">
      <c r="B1471" s="1"/>
    </row>
    <row r="1472" spans="2:2" x14ac:dyDescent="0.2">
      <c r="B1472" s="1"/>
    </row>
    <row r="1473" spans="2:2" x14ac:dyDescent="0.2">
      <c r="B1473" s="1"/>
    </row>
    <row r="1474" spans="2:2" x14ac:dyDescent="0.2">
      <c r="B1474" s="1"/>
    </row>
    <row r="1475" spans="2:2" x14ac:dyDescent="0.2">
      <c r="B1475" s="1"/>
    </row>
    <row r="1476" spans="2:2" x14ac:dyDescent="0.2">
      <c r="B1476" s="1"/>
    </row>
    <row r="1477" spans="2:2" x14ac:dyDescent="0.2">
      <c r="B1477" s="1"/>
    </row>
    <row r="1478" spans="2:2" x14ac:dyDescent="0.2">
      <c r="B1478" s="1"/>
    </row>
    <row r="1479" spans="2:2" x14ac:dyDescent="0.2">
      <c r="B1479" s="1"/>
    </row>
    <row r="1480" spans="2:2" x14ac:dyDescent="0.2">
      <c r="B1480" s="1"/>
    </row>
    <row r="1481" spans="2:2" x14ac:dyDescent="0.2">
      <c r="B1481" s="1"/>
    </row>
    <row r="1482" spans="2:2" x14ac:dyDescent="0.2">
      <c r="B1482" s="1"/>
    </row>
    <row r="1483" spans="2:2" x14ac:dyDescent="0.2">
      <c r="B1483" s="1"/>
    </row>
    <row r="1484" spans="2:2" x14ac:dyDescent="0.2">
      <c r="B1484" s="1"/>
    </row>
    <row r="1485" spans="2:2" x14ac:dyDescent="0.2">
      <c r="B1485" s="1"/>
    </row>
    <row r="1486" spans="2:2" x14ac:dyDescent="0.2">
      <c r="B1486" s="1"/>
    </row>
    <row r="1487" spans="2:2" x14ac:dyDescent="0.2">
      <c r="B1487" s="1"/>
    </row>
    <row r="1488" spans="2:2" x14ac:dyDescent="0.2">
      <c r="B1488" s="1"/>
    </row>
    <row r="1489" spans="2:2" x14ac:dyDescent="0.2">
      <c r="B1489" s="1"/>
    </row>
    <row r="1490" spans="2:2" x14ac:dyDescent="0.2">
      <c r="B1490" s="1"/>
    </row>
    <row r="1491" spans="2:2" x14ac:dyDescent="0.2">
      <c r="B1491" s="1"/>
    </row>
    <row r="1492" spans="2:2" x14ac:dyDescent="0.2">
      <c r="B1492" s="1"/>
    </row>
    <row r="1493" spans="2:2" x14ac:dyDescent="0.2">
      <c r="B1493" s="1"/>
    </row>
    <row r="1494" spans="2:2" x14ac:dyDescent="0.2">
      <c r="B1494" s="1"/>
    </row>
    <row r="1495" spans="2:2" x14ac:dyDescent="0.2">
      <c r="B1495" s="1"/>
    </row>
    <row r="1496" spans="2:2" x14ac:dyDescent="0.2">
      <c r="B1496" s="1"/>
    </row>
    <row r="1497" spans="2:2" x14ac:dyDescent="0.2">
      <c r="B1497" s="1"/>
    </row>
    <row r="1498" spans="2:2" x14ac:dyDescent="0.2">
      <c r="B1498" s="1"/>
    </row>
    <row r="1499" spans="2:2" x14ac:dyDescent="0.2">
      <c r="B1499" s="1"/>
    </row>
    <row r="1500" spans="2:2" x14ac:dyDescent="0.2">
      <c r="B1500" s="1"/>
    </row>
    <row r="1501" spans="2:2" x14ac:dyDescent="0.2">
      <c r="B1501" s="1"/>
    </row>
    <row r="1502" spans="2:2" x14ac:dyDescent="0.2">
      <c r="B1502" s="1"/>
    </row>
    <row r="1503" spans="2:2" x14ac:dyDescent="0.2">
      <c r="B1503" s="1"/>
    </row>
    <row r="1504" spans="2:2" x14ac:dyDescent="0.2">
      <c r="B1504" s="1"/>
    </row>
    <row r="1505" spans="2:2" x14ac:dyDescent="0.2">
      <c r="B1505" s="1"/>
    </row>
    <row r="1506" spans="2:2" x14ac:dyDescent="0.2">
      <c r="B1506" s="1"/>
    </row>
    <row r="1507" spans="2:2" x14ac:dyDescent="0.2">
      <c r="B1507" s="1"/>
    </row>
    <row r="1508" spans="2:2" x14ac:dyDescent="0.2">
      <c r="B1508" s="1"/>
    </row>
    <row r="1509" spans="2:2" x14ac:dyDescent="0.2">
      <c r="B1509" s="1"/>
    </row>
    <row r="1510" spans="2:2" x14ac:dyDescent="0.2">
      <c r="B1510" s="1"/>
    </row>
    <row r="1511" spans="2:2" x14ac:dyDescent="0.2">
      <c r="B1511" s="1"/>
    </row>
    <row r="1512" spans="2:2" x14ac:dyDescent="0.2">
      <c r="B1512" s="1"/>
    </row>
    <row r="1513" spans="2:2" x14ac:dyDescent="0.2">
      <c r="B1513" s="1"/>
    </row>
    <row r="1514" spans="2:2" x14ac:dyDescent="0.2">
      <c r="B1514" s="1"/>
    </row>
    <row r="1515" spans="2:2" x14ac:dyDescent="0.2">
      <c r="B1515" s="1"/>
    </row>
    <row r="1516" spans="2:2" x14ac:dyDescent="0.2">
      <c r="B1516" s="1"/>
    </row>
    <row r="1517" spans="2:2" x14ac:dyDescent="0.2">
      <c r="B1517" s="1"/>
    </row>
    <row r="1518" spans="2:2" x14ac:dyDescent="0.2">
      <c r="B1518" s="1"/>
    </row>
    <row r="1519" spans="2:2" x14ac:dyDescent="0.2">
      <c r="B1519" s="1"/>
    </row>
    <row r="1520" spans="2:2" x14ac:dyDescent="0.2">
      <c r="B1520" s="1"/>
    </row>
    <row r="1521" spans="2:2" x14ac:dyDescent="0.2">
      <c r="B1521" s="1"/>
    </row>
    <row r="1522" spans="2:2" x14ac:dyDescent="0.2">
      <c r="B1522" s="1"/>
    </row>
    <row r="1523" spans="2:2" x14ac:dyDescent="0.2">
      <c r="B1523" s="1"/>
    </row>
    <row r="1524" spans="2:2" x14ac:dyDescent="0.2">
      <c r="B1524" s="1"/>
    </row>
    <row r="1525" spans="2:2" x14ac:dyDescent="0.2">
      <c r="B1525" s="1"/>
    </row>
    <row r="1526" spans="2:2" x14ac:dyDescent="0.2">
      <c r="B1526" s="1"/>
    </row>
    <row r="1527" spans="2:2" x14ac:dyDescent="0.2">
      <c r="B1527" s="1"/>
    </row>
    <row r="1528" spans="2:2" x14ac:dyDescent="0.2">
      <c r="B1528" s="1"/>
    </row>
    <row r="1529" spans="2:2" x14ac:dyDescent="0.2">
      <c r="B1529" s="1"/>
    </row>
    <row r="1530" spans="2:2" x14ac:dyDescent="0.2">
      <c r="B1530" s="1"/>
    </row>
    <row r="1531" spans="2:2" x14ac:dyDescent="0.2">
      <c r="B1531" s="1"/>
    </row>
    <row r="1532" spans="2:2" x14ac:dyDescent="0.2">
      <c r="B1532" s="1"/>
    </row>
    <row r="1533" spans="2:2" x14ac:dyDescent="0.2">
      <c r="B1533" s="1"/>
    </row>
    <row r="1534" spans="2:2" x14ac:dyDescent="0.2">
      <c r="B1534" s="1"/>
    </row>
    <row r="1535" spans="2:2" x14ac:dyDescent="0.2">
      <c r="B1535" s="1"/>
    </row>
    <row r="1536" spans="2:2" x14ac:dyDescent="0.2">
      <c r="B1536" s="1"/>
    </row>
    <row r="1537" spans="2:2" x14ac:dyDescent="0.2">
      <c r="B1537" s="1"/>
    </row>
    <row r="1538" spans="2:2" x14ac:dyDescent="0.2">
      <c r="B1538" s="1"/>
    </row>
    <row r="1539" spans="2:2" x14ac:dyDescent="0.2">
      <c r="B1539" s="1"/>
    </row>
    <row r="1540" spans="2:2" x14ac:dyDescent="0.2">
      <c r="B1540" s="1"/>
    </row>
    <row r="1541" spans="2:2" x14ac:dyDescent="0.2">
      <c r="B1541" s="1"/>
    </row>
    <row r="1542" spans="2:2" x14ac:dyDescent="0.2">
      <c r="B1542" s="1"/>
    </row>
    <row r="1543" spans="2:2" x14ac:dyDescent="0.2">
      <c r="B1543" s="1"/>
    </row>
    <row r="1544" spans="2:2" x14ac:dyDescent="0.2">
      <c r="B1544" s="1"/>
    </row>
    <row r="1545" spans="2:2" x14ac:dyDescent="0.2">
      <c r="B1545" s="1"/>
    </row>
    <row r="1546" spans="2:2" x14ac:dyDescent="0.2">
      <c r="B1546" s="1"/>
    </row>
    <row r="1547" spans="2:2" x14ac:dyDescent="0.2">
      <c r="B1547" s="1"/>
    </row>
    <row r="1548" spans="2:2" x14ac:dyDescent="0.2">
      <c r="B1548" s="1"/>
    </row>
    <row r="1549" spans="2:2" x14ac:dyDescent="0.2">
      <c r="B1549" s="1"/>
    </row>
    <row r="1550" spans="2:2" x14ac:dyDescent="0.2">
      <c r="B1550" s="1"/>
    </row>
    <row r="1551" spans="2:2" x14ac:dyDescent="0.2">
      <c r="B1551" s="1"/>
    </row>
    <row r="1552" spans="2:2" x14ac:dyDescent="0.2">
      <c r="B1552" s="1"/>
    </row>
    <row r="1553" spans="2:2" x14ac:dyDescent="0.2">
      <c r="B1553" s="1"/>
    </row>
    <row r="1554" spans="2:2" x14ac:dyDescent="0.2">
      <c r="B1554" s="1"/>
    </row>
    <row r="1555" spans="2:2" x14ac:dyDescent="0.2">
      <c r="B1555" s="1"/>
    </row>
    <row r="1556" spans="2:2" x14ac:dyDescent="0.2">
      <c r="B1556" s="1"/>
    </row>
    <row r="1557" spans="2:2" x14ac:dyDescent="0.2">
      <c r="B1557" s="1"/>
    </row>
    <row r="1558" spans="2:2" x14ac:dyDescent="0.2">
      <c r="B1558" s="1"/>
    </row>
    <row r="1559" spans="2:2" x14ac:dyDescent="0.2">
      <c r="B1559" s="1"/>
    </row>
    <row r="1560" spans="2:2" x14ac:dyDescent="0.2">
      <c r="B1560" s="1"/>
    </row>
    <row r="1561" spans="2:2" x14ac:dyDescent="0.2">
      <c r="B1561" s="1"/>
    </row>
    <row r="1562" spans="2:2" x14ac:dyDescent="0.2">
      <c r="B1562" s="1"/>
    </row>
    <row r="1563" spans="2:2" x14ac:dyDescent="0.2">
      <c r="B1563" s="1"/>
    </row>
    <row r="1564" spans="2:2" x14ac:dyDescent="0.2">
      <c r="B1564" s="1"/>
    </row>
    <row r="1565" spans="2:2" x14ac:dyDescent="0.2">
      <c r="B1565" s="1"/>
    </row>
    <row r="1566" spans="2:2" x14ac:dyDescent="0.2">
      <c r="B1566" s="1"/>
    </row>
    <row r="1567" spans="2:2" x14ac:dyDescent="0.2">
      <c r="B1567" s="1"/>
    </row>
    <row r="1568" spans="2:2" x14ac:dyDescent="0.2">
      <c r="B1568" s="1"/>
    </row>
    <row r="1569" spans="2:2" x14ac:dyDescent="0.2">
      <c r="B1569" s="1"/>
    </row>
    <row r="1570" spans="2:2" x14ac:dyDescent="0.2">
      <c r="B1570" s="1"/>
    </row>
    <row r="1571" spans="2:2" x14ac:dyDescent="0.2">
      <c r="B1571" s="1"/>
    </row>
    <row r="1572" spans="2:2" x14ac:dyDescent="0.2">
      <c r="B1572" s="1"/>
    </row>
    <row r="1573" spans="2:2" x14ac:dyDescent="0.2">
      <c r="B1573" s="1"/>
    </row>
    <row r="1574" spans="2:2" x14ac:dyDescent="0.2">
      <c r="B1574" s="1"/>
    </row>
    <row r="1575" spans="2:2" x14ac:dyDescent="0.2">
      <c r="B1575" s="1"/>
    </row>
    <row r="1576" spans="2:2" x14ac:dyDescent="0.2">
      <c r="B1576" s="1"/>
    </row>
    <row r="1577" spans="2:2" x14ac:dyDescent="0.2">
      <c r="B1577" s="1"/>
    </row>
    <row r="1578" spans="2:2" x14ac:dyDescent="0.2">
      <c r="B1578" s="1"/>
    </row>
    <row r="1579" spans="2:2" x14ac:dyDescent="0.2">
      <c r="B1579" s="1"/>
    </row>
    <row r="1580" spans="2:2" x14ac:dyDescent="0.2">
      <c r="B1580" s="1"/>
    </row>
    <row r="1581" spans="2:2" x14ac:dyDescent="0.2">
      <c r="B1581" s="1"/>
    </row>
    <row r="1582" spans="2:2" x14ac:dyDescent="0.2">
      <c r="B1582" s="1"/>
    </row>
    <row r="1583" spans="2:2" x14ac:dyDescent="0.2">
      <c r="B1583" s="1"/>
    </row>
    <row r="1584" spans="2:2" x14ac:dyDescent="0.2">
      <c r="B1584" s="1"/>
    </row>
    <row r="1585" spans="2:2" x14ac:dyDescent="0.2">
      <c r="B1585" s="1"/>
    </row>
    <row r="1586" spans="2:2" x14ac:dyDescent="0.2">
      <c r="B1586" s="1"/>
    </row>
    <row r="1587" spans="2:2" x14ac:dyDescent="0.2">
      <c r="B1587" s="1"/>
    </row>
    <row r="1588" spans="2:2" x14ac:dyDescent="0.2">
      <c r="B1588" s="1"/>
    </row>
    <row r="1589" spans="2:2" x14ac:dyDescent="0.2">
      <c r="B1589" s="1"/>
    </row>
    <row r="1590" spans="2:2" x14ac:dyDescent="0.2">
      <c r="B1590" s="1"/>
    </row>
    <row r="1591" spans="2:2" x14ac:dyDescent="0.2">
      <c r="B1591" s="1"/>
    </row>
    <row r="1592" spans="2:2" x14ac:dyDescent="0.2">
      <c r="B1592" s="1"/>
    </row>
    <row r="1593" spans="2:2" x14ac:dyDescent="0.2">
      <c r="B1593" s="1"/>
    </row>
    <row r="1594" spans="2:2" x14ac:dyDescent="0.2">
      <c r="B1594" s="1"/>
    </row>
    <row r="1595" spans="2:2" x14ac:dyDescent="0.2">
      <c r="B1595" s="1"/>
    </row>
    <row r="1596" spans="2:2" x14ac:dyDescent="0.2">
      <c r="B1596" s="1"/>
    </row>
    <row r="1597" spans="2:2" x14ac:dyDescent="0.2">
      <c r="B1597" s="1"/>
    </row>
    <row r="1598" spans="2:2" x14ac:dyDescent="0.2">
      <c r="B1598" s="1"/>
    </row>
    <row r="1599" spans="2:2" x14ac:dyDescent="0.2">
      <c r="B1599" s="1"/>
    </row>
    <row r="1600" spans="2:2" x14ac:dyDescent="0.2">
      <c r="B1600" s="1"/>
    </row>
    <row r="1601" spans="2:2" x14ac:dyDescent="0.2">
      <c r="B1601" s="1"/>
    </row>
    <row r="1602" spans="2:2" x14ac:dyDescent="0.2">
      <c r="B1602" s="1"/>
    </row>
    <row r="1603" spans="2:2" x14ac:dyDescent="0.2">
      <c r="B1603" s="1"/>
    </row>
    <row r="1604" spans="2:2" x14ac:dyDescent="0.2">
      <c r="B1604" s="1"/>
    </row>
    <row r="1605" spans="2:2" x14ac:dyDescent="0.2">
      <c r="B1605" s="1"/>
    </row>
    <row r="1606" spans="2:2" x14ac:dyDescent="0.2">
      <c r="B1606" s="1"/>
    </row>
    <row r="1607" spans="2:2" x14ac:dyDescent="0.2">
      <c r="B1607" s="1"/>
    </row>
    <row r="1608" spans="2:2" x14ac:dyDescent="0.2">
      <c r="B1608" s="1"/>
    </row>
    <row r="1609" spans="2:2" x14ac:dyDescent="0.2">
      <c r="B1609" s="1"/>
    </row>
    <row r="1610" spans="2:2" x14ac:dyDescent="0.2">
      <c r="B1610" s="1"/>
    </row>
    <row r="1611" spans="2:2" x14ac:dyDescent="0.2">
      <c r="B1611" s="1"/>
    </row>
    <row r="1612" spans="2:2" x14ac:dyDescent="0.2">
      <c r="B1612" s="1"/>
    </row>
    <row r="1613" spans="2:2" x14ac:dyDescent="0.2">
      <c r="B1613" s="1"/>
    </row>
    <row r="1614" spans="2:2" x14ac:dyDescent="0.2">
      <c r="B1614" s="1"/>
    </row>
    <row r="1615" spans="2:2" x14ac:dyDescent="0.2">
      <c r="B1615" s="1"/>
    </row>
    <row r="1616" spans="2:2" x14ac:dyDescent="0.2">
      <c r="B1616" s="1"/>
    </row>
    <row r="1617" spans="2:2" x14ac:dyDescent="0.2">
      <c r="B1617" s="1"/>
    </row>
    <row r="1618" spans="2:2" x14ac:dyDescent="0.2">
      <c r="B1618" s="1"/>
    </row>
    <row r="1619" spans="2:2" x14ac:dyDescent="0.2">
      <c r="B1619" s="1"/>
    </row>
    <row r="1620" spans="2:2" x14ac:dyDescent="0.2">
      <c r="B1620" s="1"/>
    </row>
    <row r="1621" spans="2:2" x14ac:dyDescent="0.2">
      <c r="B1621" s="1"/>
    </row>
    <row r="1622" spans="2:2" x14ac:dyDescent="0.2">
      <c r="B1622" s="1"/>
    </row>
    <row r="1623" spans="2:2" x14ac:dyDescent="0.2">
      <c r="B1623" s="1"/>
    </row>
    <row r="1624" spans="2:2" x14ac:dyDescent="0.2">
      <c r="B1624" s="1"/>
    </row>
    <row r="1625" spans="2:2" x14ac:dyDescent="0.2">
      <c r="B1625" s="1"/>
    </row>
    <row r="1626" spans="2:2" x14ac:dyDescent="0.2">
      <c r="B1626" s="1"/>
    </row>
    <row r="1627" spans="2:2" x14ac:dyDescent="0.2">
      <c r="B1627" s="1"/>
    </row>
    <row r="1628" spans="2:2" x14ac:dyDescent="0.2">
      <c r="B1628" s="1"/>
    </row>
    <row r="1629" spans="2:2" x14ac:dyDescent="0.2">
      <c r="B1629" s="1"/>
    </row>
    <row r="1630" spans="2:2" x14ac:dyDescent="0.2">
      <c r="B1630" s="1"/>
    </row>
    <row r="1631" spans="2:2" x14ac:dyDescent="0.2">
      <c r="B1631" s="1"/>
    </row>
    <row r="1632" spans="2:2" x14ac:dyDescent="0.2">
      <c r="B1632" s="1"/>
    </row>
    <row r="1633" spans="2:2" x14ac:dyDescent="0.2">
      <c r="B1633" s="1"/>
    </row>
    <row r="1634" spans="2:2" x14ac:dyDescent="0.2">
      <c r="B1634" s="1"/>
    </row>
    <row r="1635" spans="2:2" x14ac:dyDescent="0.2">
      <c r="B1635" s="1"/>
    </row>
    <row r="1636" spans="2:2" x14ac:dyDescent="0.2">
      <c r="B1636" s="1"/>
    </row>
    <row r="1637" spans="2:2" x14ac:dyDescent="0.2">
      <c r="B1637" s="1"/>
    </row>
    <row r="1638" spans="2:2" x14ac:dyDescent="0.2">
      <c r="B1638" s="1"/>
    </row>
    <row r="1639" spans="2:2" x14ac:dyDescent="0.2">
      <c r="B1639" s="1"/>
    </row>
    <row r="1640" spans="2:2" x14ac:dyDescent="0.2">
      <c r="B1640" s="1"/>
    </row>
    <row r="1641" spans="2:2" x14ac:dyDescent="0.2">
      <c r="B1641" s="1"/>
    </row>
    <row r="1642" spans="2:2" x14ac:dyDescent="0.2">
      <c r="B1642" s="1"/>
    </row>
    <row r="1643" spans="2:2" x14ac:dyDescent="0.2">
      <c r="B1643" s="1"/>
    </row>
    <row r="1644" spans="2:2" x14ac:dyDescent="0.2">
      <c r="B1644" s="1"/>
    </row>
    <row r="1645" spans="2:2" x14ac:dyDescent="0.2">
      <c r="B1645" s="1"/>
    </row>
    <row r="1646" spans="2:2" x14ac:dyDescent="0.2">
      <c r="B1646" s="1"/>
    </row>
    <row r="1647" spans="2:2" x14ac:dyDescent="0.2">
      <c r="B1647" s="1"/>
    </row>
    <row r="1648" spans="2:2" x14ac:dyDescent="0.2">
      <c r="B1648" s="1"/>
    </row>
    <row r="1649" spans="2:2" x14ac:dyDescent="0.2">
      <c r="B1649" s="1"/>
    </row>
    <row r="1650" spans="2:2" x14ac:dyDescent="0.2">
      <c r="B1650" s="1"/>
    </row>
    <row r="1651" spans="2:2" x14ac:dyDescent="0.2">
      <c r="B1651" s="1"/>
    </row>
    <row r="1652" spans="2:2" x14ac:dyDescent="0.2">
      <c r="B1652" s="1"/>
    </row>
    <row r="1653" spans="2:2" x14ac:dyDescent="0.2">
      <c r="B1653" s="1"/>
    </row>
    <row r="1654" spans="2:2" x14ac:dyDescent="0.2">
      <c r="B1654" s="1"/>
    </row>
    <row r="1655" spans="2:2" x14ac:dyDescent="0.2">
      <c r="B1655" s="1"/>
    </row>
    <row r="1656" spans="2:2" x14ac:dyDescent="0.2">
      <c r="B1656" s="1"/>
    </row>
    <row r="1657" spans="2:2" x14ac:dyDescent="0.2">
      <c r="B1657" s="1"/>
    </row>
    <row r="1658" spans="2:2" x14ac:dyDescent="0.2">
      <c r="B1658" s="1"/>
    </row>
    <row r="1659" spans="2:2" x14ac:dyDescent="0.2">
      <c r="B1659" s="1"/>
    </row>
    <row r="1660" spans="2:2" x14ac:dyDescent="0.2">
      <c r="B1660" s="1"/>
    </row>
    <row r="1661" spans="2:2" x14ac:dyDescent="0.2">
      <c r="B1661" s="1"/>
    </row>
    <row r="1662" spans="2:2" x14ac:dyDescent="0.2">
      <c r="B1662" s="1"/>
    </row>
    <row r="1663" spans="2:2" x14ac:dyDescent="0.2">
      <c r="B1663" s="1"/>
    </row>
    <row r="1664" spans="2:2" x14ac:dyDescent="0.2">
      <c r="B1664" s="1"/>
    </row>
    <row r="1665" spans="2:2" x14ac:dyDescent="0.2">
      <c r="B1665" s="1"/>
    </row>
    <row r="1666" spans="2:2" x14ac:dyDescent="0.2">
      <c r="B1666" s="1"/>
    </row>
    <row r="1667" spans="2:2" x14ac:dyDescent="0.2">
      <c r="B1667" s="1"/>
    </row>
    <row r="1668" spans="2:2" x14ac:dyDescent="0.2">
      <c r="B1668" s="1"/>
    </row>
    <row r="1669" spans="2:2" x14ac:dyDescent="0.2">
      <c r="B1669" s="1"/>
    </row>
    <row r="1670" spans="2:2" x14ac:dyDescent="0.2">
      <c r="B1670" s="1"/>
    </row>
    <row r="1671" spans="2:2" x14ac:dyDescent="0.2">
      <c r="B1671" s="1"/>
    </row>
    <row r="1672" spans="2:2" x14ac:dyDescent="0.2">
      <c r="B1672" s="1"/>
    </row>
    <row r="1673" spans="2:2" x14ac:dyDescent="0.2">
      <c r="B1673" s="1"/>
    </row>
    <row r="1674" spans="2:2" x14ac:dyDescent="0.2">
      <c r="B1674" s="1"/>
    </row>
    <row r="1675" spans="2:2" x14ac:dyDescent="0.2">
      <c r="B1675" s="1"/>
    </row>
    <row r="1676" spans="2:2" x14ac:dyDescent="0.2">
      <c r="B1676" s="1"/>
    </row>
    <row r="1677" spans="2:2" x14ac:dyDescent="0.2">
      <c r="B1677" s="1"/>
    </row>
    <row r="1678" spans="2:2" x14ac:dyDescent="0.2">
      <c r="B1678" s="1"/>
    </row>
    <row r="1679" spans="2:2" x14ac:dyDescent="0.2">
      <c r="B1679" s="1"/>
    </row>
    <row r="1680" spans="2:2" x14ac:dyDescent="0.2">
      <c r="B1680" s="1"/>
    </row>
    <row r="1681" spans="2:2" x14ac:dyDescent="0.2">
      <c r="B1681" s="1"/>
    </row>
    <row r="1682" spans="2:2" x14ac:dyDescent="0.2">
      <c r="B1682" s="1"/>
    </row>
    <row r="1683" spans="2:2" x14ac:dyDescent="0.2">
      <c r="B1683" s="1"/>
    </row>
    <row r="1684" spans="2:2" x14ac:dyDescent="0.2">
      <c r="B1684" s="1"/>
    </row>
    <row r="1685" spans="2:2" x14ac:dyDescent="0.2">
      <c r="B1685" s="1"/>
    </row>
    <row r="1686" spans="2:2" x14ac:dyDescent="0.2">
      <c r="B1686" s="1"/>
    </row>
    <row r="1687" spans="2:2" x14ac:dyDescent="0.2">
      <c r="B1687" s="1"/>
    </row>
    <row r="1688" spans="2:2" x14ac:dyDescent="0.2">
      <c r="B1688" s="1"/>
    </row>
    <row r="1689" spans="2:2" x14ac:dyDescent="0.2">
      <c r="B1689" s="1"/>
    </row>
    <row r="1690" spans="2:2" x14ac:dyDescent="0.2">
      <c r="B1690" s="1"/>
    </row>
    <row r="1691" spans="2:2" x14ac:dyDescent="0.2">
      <c r="B1691" s="1"/>
    </row>
    <row r="1692" spans="2:2" x14ac:dyDescent="0.2">
      <c r="B1692" s="1"/>
    </row>
    <row r="1693" spans="2:2" x14ac:dyDescent="0.2">
      <c r="B1693" s="1"/>
    </row>
    <row r="1694" spans="2:2" x14ac:dyDescent="0.2">
      <c r="B1694" s="1"/>
    </row>
    <row r="1695" spans="2:2" x14ac:dyDescent="0.2">
      <c r="B1695" s="1"/>
    </row>
    <row r="1696" spans="2:2" x14ac:dyDescent="0.2">
      <c r="B1696" s="1"/>
    </row>
    <row r="1697" spans="2:2" x14ac:dyDescent="0.2">
      <c r="B1697" s="1"/>
    </row>
    <row r="1698" spans="2:2" x14ac:dyDescent="0.2">
      <c r="B1698" s="1"/>
    </row>
    <row r="1699" spans="2:2" x14ac:dyDescent="0.2">
      <c r="B1699" s="1"/>
    </row>
    <row r="1700" spans="2:2" x14ac:dyDescent="0.2">
      <c r="B1700" s="1"/>
    </row>
    <row r="1701" spans="2:2" x14ac:dyDescent="0.2">
      <c r="B1701" s="1"/>
    </row>
    <row r="1702" spans="2:2" x14ac:dyDescent="0.2">
      <c r="B1702" s="1"/>
    </row>
    <row r="1703" spans="2:2" x14ac:dyDescent="0.2">
      <c r="B1703" s="1"/>
    </row>
    <row r="1704" spans="2:2" x14ac:dyDescent="0.2">
      <c r="B1704" s="1"/>
    </row>
    <row r="1705" spans="2:2" x14ac:dyDescent="0.2">
      <c r="B1705" s="1"/>
    </row>
    <row r="1706" spans="2:2" x14ac:dyDescent="0.2">
      <c r="B1706" s="1"/>
    </row>
    <row r="1707" spans="2:2" x14ac:dyDescent="0.2">
      <c r="B1707" s="1"/>
    </row>
    <row r="1708" spans="2:2" x14ac:dyDescent="0.2">
      <c r="B1708" s="1"/>
    </row>
    <row r="1709" spans="2:2" x14ac:dyDescent="0.2">
      <c r="B1709" s="1"/>
    </row>
    <row r="1710" spans="2:2" x14ac:dyDescent="0.2">
      <c r="B1710" s="1"/>
    </row>
    <row r="1711" spans="2:2" x14ac:dyDescent="0.2">
      <c r="B1711" s="1"/>
    </row>
    <row r="1712" spans="2:2" x14ac:dyDescent="0.2">
      <c r="B1712" s="1"/>
    </row>
    <row r="1713" spans="2:2" x14ac:dyDescent="0.2">
      <c r="B1713" s="1"/>
    </row>
    <row r="1714" spans="2:2" x14ac:dyDescent="0.2">
      <c r="B1714" s="1"/>
    </row>
    <row r="1715" spans="2:2" x14ac:dyDescent="0.2">
      <c r="B1715" s="1"/>
    </row>
    <row r="1716" spans="2:2" x14ac:dyDescent="0.2">
      <c r="B1716" s="1"/>
    </row>
    <row r="1717" spans="2:2" x14ac:dyDescent="0.2">
      <c r="B1717" s="1"/>
    </row>
    <row r="1718" spans="2:2" x14ac:dyDescent="0.2">
      <c r="B1718" s="1"/>
    </row>
    <row r="1719" spans="2:2" x14ac:dyDescent="0.2">
      <c r="B1719" s="1"/>
    </row>
    <row r="1720" spans="2:2" x14ac:dyDescent="0.2">
      <c r="B1720" s="1"/>
    </row>
    <row r="1721" spans="2:2" x14ac:dyDescent="0.2">
      <c r="B1721" s="1"/>
    </row>
    <row r="1722" spans="2:2" x14ac:dyDescent="0.2">
      <c r="B1722" s="1"/>
    </row>
    <row r="1723" spans="2:2" x14ac:dyDescent="0.2">
      <c r="B1723" s="1"/>
    </row>
    <row r="1724" spans="2:2" x14ac:dyDescent="0.2">
      <c r="B1724" s="1"/>
    </row>
    <row r="1725" spans="2:2" x14ac:dyDescent="0.2">
      <c r="B1725" s="1"/>
    </row>
    <row r="1726" spans="2:2" x14ac:dyDescent="0.2">
      <c r="B1726" s="1"/>
    </row>
    <row r="1727" spans="2:2" x14ac:dyDescent="0.2">
      <c r="B1727" s="1"/>
    </row>
    <row r="1728" spans="2:2" x14ac:dyDescent="0.2">
      <c r="B1728" s="1"/>
    </row>
    <row r="1729" spans="2:2" x14ac:dyDescent="0.2">
      <c r="B1729" s="1"/>
    </row>
    <row r="1730" spans="2:2" x14ac:dyDescent="0.2">
      <c r="B1730" s="1"/>
    </row>
    <row r="1731" spans="2:2" x14ac:dyDescent="0.2">
      <c r="B1731" s="1"/>
    </row>
    <row r="1732" spans="2:2" x14ac:dyDescent="0.2">
      <c r="B1732" s="1"/>
    </row>
    <row r="1733" spans="2:2" x14ac:dyDescent="0.2">
      <c r="B1733" s="1"/>
    </row>
    <row r="1734" spans="2:2" x14ac:dyDescent="0.2">
      <c r="B1734" s="1"/>
    </row>
    <row r="1735" spans="2:2" x14ac:dyDescent="0.2">
      <c r="B1735" s="1"/>
    </row>
    <row r="1736" spans="2:2" x14ac:dyDescent="0.2">
      <c r="B1736" s="1"/>
    </row>
    <row r="1737" spans="2:2" x14ac:dyDescent="0.2">
      <c r="B1737" s="1"/>
    </row>
    <row r="1738" spans="2:2" x14ac:dyDescent="0.2">
      <c r="B1738" s="1"/>
    </row>
    <row r="1739" spans="2:2" x14ac:dyDescent="0.2">
      <c r="B1739" s="1"/>
    </row>
    <row r="1740" spans="2:2" x14ac:dyDescent="0.2">
      <c r="B1740" s="1"/>
    </row>
    <row r="1741" spans="2:2" x14ac:dyDescent="0.2">
      <c r="B1741" s="1"/>
    </row>
    <row r="1742" spans="2:2" x14ac:dyDescent="0.2">
      <c r="B1742" s="1"/>
    </row>
    <row r="1743" spans="2:2" x14ac:dyDescent="0.2">
      <c r="B1743" s="1"/>
    </row>
    <row r="1744" spans="2:2" x14ac:dyDescent="0.2">
      <c r="B1744" s="1"/>
    </row>
    <row r="1745" spans="2:2" x14ac:dyDescent="0.2">
      <c r="B1745" s="1"/>
    </row>
    <row r="1746" spans="2:2" x14ac:dyDescent="0.2">
      <c r="B1746" s="1"/>
    </row>
    <row r="1747" spans="2:2" x14ac:dyDescent="0.2">
      <c r="B1747" s="1"/>
    </row>
    <row r="1748" spans="2:2" x14ac:dyDescent="0.2">
      <c r="B1748" s="1"/>
    </row>
    <row r="1749" spans="2:2" x14ac:dyDescent="0.2">
      <c r="B1749" s="1"/>
    </row>
    <row r="1750" spans="2:2" x14ac:dyDescent="0.2">
      <c r="B1750" s="1"/>
    </row>
    <row r="1751" spans="2:2" x14ac:dyDescent="0.2">
      <c r="B1751" s="1"/>
    </row>
    <row r="1752" spans="2:2" x14ac:dyDescent="0.2">
      <c r="B1752" s="1"/>
    </row>
    <row r="1753" spans="2:2" x14ac:dyDescent="0.2">
      <c r="B1753" s="1"/>
    </row>
    <row r="1754" spans="2:2" x14ac:dyDescent="0.2">
      <c r="B1754" s="1"/>
    </row>
    <row r="1755" spans="2:2" x14ac:dyDescent="0.2">
      <c r="B1755" s="1"/>
    </row>
    <row r="1756" spans="2:2" x14ac:dyDescent="0.2">
      <c r="B1756" s="1"/>
    </row>
    <row r="1757" spans="2:2" x14ac:dyDescent="0.2">
      <c r="B1757" s="1"/>
    </row>
    <row r="1758" spans="2:2" x14ac:dyDescent="0.2">
      <c r="B1758" s="1"/>
    </row>
    <row r="1759" spans="2:2" x14ac:dyDescent="0.2">
      <c r="B1759" s="1"/>
    </row>
    <row r="1760" spans="2:2" x14ac:dyDescent="0.2">
      <c r="B1760" s="1"/>
    </row>
    <row r="1761" spans="2:2" x14ac:dyDescent="0.2">
      <c r="B1761" s="1"/>
    </row>
    <row r="1762" spans="2:2" x14ac:dyDescent="0.2">
      <c r="B1762" s="1"/>
    </row>
    <row r="1763" spans="2:2" x14ac:dyDescent="0.2">
      <c r="B1763" s="1"/>
    </row>
    <row r="1764" spans="2:2" x14ac:dyDescent="0.2">
      <c r="B1764" s="1"/>
    </row>
    <row r="1765" spans="2:2" x14ac:dyDescent="0.2">
      <c r="B1765" s="1"/>
    </row>
    <row r="1766" spans="2:2" x14ac:dyDescent="0.2">
      <c r="B1766" s="1"/>
    </row>
    <row r="1767" spans="2:2" x14ac:dyDescent="0.2">
      <c r="B1767" s="1"/>
    </row>
    <row r="1768" spans="2:2" x14ac:dyDescent="0.2">
      <c r="B1768" s="1"/>
    </row>
    <row r="1769" spans="2:2" x14ac:dyDescent="0.2">
      <c r="B1769" s="1"/>
    </row>
    <row r="1770" spans="2:2" x14ac:dyDescent="0.2">
      <c r="B1770" s="1"/>
    </row>
    <row r="1771" spans="2:2" x14ac:dyDescent="0.2">
      <c r="B1771" s="1"/>
    </row>
    <row r="1772" spans="2:2" x14ac:dyDescent="0.2">
      <c r="B1772" s="1"/>
    </row>
    <row r="1773" spans="2:2" x14ac:dyDescent="0.2">
      <c r="B1773" s="1"/>
    </row>
    <row r="1774" spans="2:2" x14ac:dyDescent="0.2">
      <c r="B1774" s="1"/>
    </row>
    <row r="1775" spans="2:2" x14ac:dyDescent="0.2">
      <c r="B1775" s="1"/>
    </row>
    <row r="1776" spans="2:2" x14ac:dyDescent="0.2">
      <c r="B1776" s="1"/>
    </row>
    <row r="1777" spans="2:2" x14ac:dyDescent="0.2">
      <c r="B1777" s="1"/>
    </row>
    <row r="1778" spans="2:2" x14ac:dyDescent="0.2">
      <c r="B1778" s="1"/>
    </row>
    <row r="1779" spans="2:2" x14ac:dyDescent="0.2">
      <c r="B1779" s="1"/>
    </row>
    <row r="1780" spans="2:2" x14ac:dyDescent="0.2">
      <c r="B1780" s="1"/>
    </row>
    <row r="1781" spans="2:2" x14ac:dyDescent="0.2">
      <c r="B1781" s="1"/>
    </row>
    <row r="1782" spans="2:2" x14ac:dyDescent="0.2">
      <c r="B1782" s="1"/>
    </row>
    <row r="1783" spans="2:2" x14ac:dyDescent="0.2">
      <c r="B1783" s="1"/>
    </row>
    <row r="1784" spans="2:2" x14ac:dyDescent="0.2">
      <c r="B1784" s="1"/>
    </row>
    <row r="1785" spans="2:2" x14ac:dyDescent="0.2">
      <c r="B1785" s="1"/>
    </row>
    <row r="1786" spans="2:2" x14ac:dyDescent="0.2">
      <c r="B1786" s="1"/>
    </row>
    <row r="1787" spans="2:2" x14ac:dyDescent="0.2">
      <c r="B1787" s="1"/>
    </row>
    <row r="1788" spans="2:2" x14ac:dyDescent="0.2">
      <c r="B1788" s="1"/>
    </row>
    <row r="1789" spans="2:2" x14ac:dyDescent="0.2">
      <c r="B1789" s="1"/>
    </row>
    <row r="1790" spans="2:2" x14ac:dyDescent="0.2">
      <c r="B1790" s="1"/>
    </row>
    <row r="1791" spans="2:2" x14ac:dyDescent="0.2">
      <c r="B1791" s="1"/>
    </row>
    <row r="1792" spans="2:2" x14ac:dyDescent="0.2">
      <c r="B1792" s="1"/>
    </row>
    <row r="1793" spans="2:2" x14ac:dyDescent="0.2">
      <c r="B1793" s="1"/>
    </row>
    <row r="1794" spans="2:2" x14ac:dyDescent="0.2">
      <c r="B1794" s="1"/>
    </row>
    <row r="1795" spans="2:2" x14ac:dyDescent="0.2">
      <c r="B1795" s="1"/>
    </row>
    <row r="1796" spans="2:2" x14ac:dyDescent="0.2">
      <c r="B1796" s="1"/>
    </row>
    <row r="1797" spans="2:2" x14ac:dyDescent="0.2">
      <c r="B1797" s="1"/>
    </row>
    <row r="1798" spans="2:2" x14ac:dyDescent="0.2">
      <c r="B1798" s="1"/>
    </row>
    <row r="1799" spans="2:2" x14ac:dyDescent="0.2">
      <c r="B1799" s="1"/>
    </row>
    <row r="1800" spans="2:2" x14ac:dyDescent="0.2">
      <c r="B1800" s="1"/>
    </row>
    <row r="1801" spans="2:2" x14ac:dyDescent="0.2">
      <c r="B1801" s="1"/>
    </row>
    <row r="1802" spans="2:2" x14ac:dyDescent="0.2">
      <c r="B1802" s="1"/>
    </row>
    <row r="1803" spans="2:2" x14ac:dyDescent="0.2">
      <c r="B1803" s="1"/>
    </row>
    <row r="1804" spans="2:2" x14ac:dyDescent="0.2">
      <c r="B1804" s="1"/>
    </row>
    <row r="1805" spans="2:2" x14ac:dyDescent="0.2">
      <c r="B1805" s="1"/>
    </row>
    <row r="1806" spans="2:2" x14ac:dyDescent="0.2">
      <c r="B1806" s="1"/>
    </row>
    <row r="1807" spans="2:2" x14ac:dyDescent="0.2">
      <c r="B1807" s="1"/>
    </row>
    <row r="1808" spans="2:2" x14ac:dyDescent="0.2">
      <c r="B1808" s="1"/>
    </row>
    <row r="1809" spans="2:2" x14ac:dyDescent="0.2">
      <c r="B1809" s="1"/>
    </row>
    <row r="1810" spans="2:2" x14ac:dyDescent="0.2">
      <c r="B1810" s="1"/>
    </row>
    <row r="1811" spans="2:2" x14ac:dyDescent="0.2">
      <c r="B1811" s="1"/>
    </row>
    <row r="1812" spans="2:2" x14ac:dyDescent="0.2">
      <c r="B1812" s="1"/>
    </row>
    <row r="1813" spans="2:2" x14ac:dyDescent="0.2">
      <c r="B1813" s="1"/>
    </row>
    <row r="1814" spans="2:2" x14ac:dyDescent="0.2">
      <c r="B1814" s="1"/>
    </row>
    <row r="1815" spans="2:2" x14ac:dyDescent="0.2">
      <c r="B1815" s="1"/>
    </row>
    <row r="1816" spans="2:2" x14ac:dyDescent="0.2">
      <c r="B1816" s="1"/>
    </row>
    <row r="1817" spans="2:2" x14ac:dyDescent="0.2">
      <c r="B1817" s="1"/>
    </row>
    <row r="1818" spans="2:2" x14ac:dyDescent="0.2">
      <c r="B1818" s="1"/>
    </row>
    <row r="1819" spans="2:2" x14ac:dyDescent="0.2">
      <c r="B1819" s="1"/>
    </row>
    <row r="1820" spans="2:2" x14ac:dyDescent="0.2">
      <c r="B1820" s="1"/>
    </row>
    <row r="1821" spans="2:2" x14ac:dyDescent="0.2">
      <c r="B1821" s="1"/>
    </row>
    <row r="1822" spans="2:2" x14ac:dyDescent="0.2">
      <c r="B1822" s="1"/>
    </row>
    <row r="1823" spans="2:2" x14ac:dyDescent="0.2">
      <c r="B1823" s="1"/>
    </row>
    <row r="1824" spans="2:2" x14ac:dyDescent="0.2">
      <c r="B1824" s="1"/>
    </row>
    <row r="1825" spans="2:2" x14ac:dyDescent="0.2">
      <c r="B1825" s="1"/>
    </row>
    <row r="1826" spans="2:2" x14ac:dyDescent="0.2">
      <c r="B1826" s="1"/>
    </row>
    <row r="1827" spans="2:2" x14ac:dyDescent="0.2">
      <c r="B1827" s="1"/>
    </row>
    <row r="1828" spans="2:2" x14ac:dyDescent="0.2">
      <c r="B1828" s="1"/>
    </row>
    <row r="1829" spans="2:2" x14ac:dyDescent="0.2">
      <c r="B1829" s="1"/>
    </row>
    <row r="1830" spans="2:2" x14ac:dyDescent="0.2">
      <c r="B1830" s="1"/>
    </row>
    <row r="1831" spans="2:2" x14ac:dyDescent="0.2">
      <c r="B1831" s="1"/>
    </row>
    <row r="1832" spans="2:2" x14ac:dyDescent="0.2">
      <c r="B1832" s="1"/>
    </row>
    <row r="1833" spans="2:2" x14ac:dyDescent="0.2">
      <c r="B1833" s="1"/>
    </row>
    <row r="1834" spans="2:2" x14ac:dyDescent="0.2">
      <c r="B1834" s="1"/>
    </row>
    <row r="1835" spans="2:2" x14ac:dyDescent="0.2">
      <c r="B1835" s="1"/>
    </row>
    <row r="1836" spans="2:2" x14ac:dyDescent="0.2">
      <c r="B1836" s="1"/>
    </row>
    <row r="1837" spans="2:2" x14ac:dyDescent="0.2">
      <c r="B1837" s="1"/>
    </row>
    <row r="1838" spans="2:2" x14ac:dyDescent="0.2">
      <c r="B1838" s="1"/>
    </row>
    <row r="1839" spans="2:2" x14ac:dyDescent="0.2">
      <c r="B1839" s="1"/>
    </row>
    <row r="1840" spans="2:2" x14ac:dyDescent="0.2">
      <c r="B1840" s="1"/>
    </row>
    <row r="1841" spans="2:2" x14ac:dyDescent="0.2">
      <c r="B1841" s="1"/>
    </row>
    <row r="1842" spans="2:2" x14ac:dyDescent="0.2">
      <c r="B1842" s="1"/>
    </row>
    <row r="1843" spans="2:2" x14ac:dyDescent="0.2">
      <c r="B1843" s="1"/>
    </row>
    <row r="1844" spans="2:2" x14ac:dyDescent="0.2">
      <c r="B1844" s="1"/>
    </row>
    <row r="1845" spans="2:2" x14ac:dyDescent="0.2">
      <c r="B1845" s="1"/>
    </row>
    <row r="1846" spans="2:2" x14ac:dyDescent="0.2">
      <c r="B1846" s="1"/>
    </row>
    <row r="1847" spans="2:2" x14ac:dyDescent="0.2">
      <c r="B1847" s="1"/>
    </row>
    <row r="1848" spans="2:2" x14ac:dyDescent="0.2">
      <c r="B1848" s="1"/>
    </row>
    <row r="1849" spans="2:2" x14ac:dyDescent="0.2">
      <c r="B1849" s="1"/>
    </row>
    <row r="1850" spans="2:2" x14ac:dyDescent="0.2">
      <c r="B1850" s="1"/>
    </row>
    <row r="1851" spans="2:2" x14ac:dyDescent="0.2">
      <c r="B1851" s="1"/>
    </row>
    <row r="1852" spans="2:2" x14ac:dyDescent="0.2">
      <c r="B1852" s="1"/>
    </row>
    <row r="1853" spans="2:2" x14ac:dyDescent="0.2">
      <c r="B1853" s="1"/>
    </row>
    <row r="1854" spans="2:2" x14ac:dyDescent="0.2">
      <c r="B1854" s="1"/>
    </row>
    <row r="1855" spans="2:2" x14ac:dyDescent="0.2">
      <c r="B1855" s="1"/>
    </row>
    <row r="1856" spans="2:2" x14ac:dyDescent="0.2">
      <c r="B1856" s="1"/>
    </row>
    <row r="1857" spans="2:2" x14ac:dyDescent="0.2">
      <c r="B1857" s="1"/>
    </row>
    <row r="1858" spans="2:2" x14ac:dyDescent="0.2">
      <c r="B1858" s="1"/>
    </row>
    <row r="1859" spans="2:2" x14ac:dyDescent="0.2">
      <c r="B1859" s="1"/>
    </row>
    <row r="1860" spans="2:2" x14ac:dyDescent="0.2">
      <c r="B1860" s="1"/>
    </row>
    <row r="1861" spans="2:2" x14ac:dyDescent="0.2">
      <c r="B1861" s="1"/>
    </row>
    <row r="1862" spans="2:2" x14ac:dyDescent="0.2">
      <c r="B1862" s="1"/>
    </row>
    <row r="1863" spans="2:2" x14ac:dyDescent="0.2">
      <c r="B1863" s="1"/>
    </row>
    <row r="1864" spans="2:2" x14ac:dyDescent="0.2">
      <c r="B1864" s="1"/>
    </row>
    <row r="1865" spans="2:2" x14ac:dyDescent="0.2">
      <c r="B1865" s="1"/>
    </row>
    <row r="1866" spans="2:2" x14ac:dyDescent="0.2">
      <c r="B1866" s="1"/>
    </row>
    <row r="1867" spans="2:2" x14ac:dyDescent="0.2">
      <c r="B1867" s="1"/>
    </row>
    <row r="1868" spans="2:2" x14ac:dyDescent="0.2">
      <c r="B1868" s="1"/>
    </row>
    <row r="1869" spans="2:2" x14ac:dyDescent="0.2">
      <c r="B1869" s="1"/>
    </row>
    <row r="1870" spans="2:2" x14ac:dyDescent="0.2">
      <c r="B1870" s="1"/>
    </row>
    <row r="1871" spans="2:2" x14ac:dyDescent="0.2">
      <c r="B1871" s="1"/>
    </row>
    <row r="1872" spans="2:2" x14ac:dyDescent="0.2">
      <c r="B1872" s="1"/>
    </row>
    <row r="1873" spans="2:2" x14ac:dyDescent="0.2">
      <c r="B1873" s="1"/>
    </row>
    <row r="1874" spans="2:2" x14ac:dyDescent="0.2">
      <c r="B1874" s="1"/>
    </row>
    <row r="1875" spans="2:2" x14ac:dyDescent="0.2">
      <c r="B1875" s="1"/>
    </row>
    <row r="1876" spans="2:2" x14ac:dyDescent="0.2">
      <c r="B1876" s="1"/>
    </row>
    <row r="1877" spans="2:2" x14ac:dyDescent="0.2">
      <c r="B1877" s="1"/>
    </row>
    <row r="1878" spans="2:2" x14ac:dyDescent="0.2">
      <c r="B1878" s="1"/>
    </row>
    <row r="1879" spans="2:2" x14ac:dyDescent="0.2">
      <c r="B1879" s="1"/>
    </row>
    <row r="1880" spans="2:2" x14ac:dyDescent="0.2">
      <c r="B1880" s="1"/>
    </row>
    <row r="1881" spans="2:2" x14ac:dyDescent="0.2">
      <c r="B1881" s="1"/>
    </row>
    <row r="1882" spans="2:2" x14ac:dyDescent="0.2">
      <c r="B1882" s="1"/>
    </row>
    <row r="1883" spans="2:2" x14ac:dyDescent="0.2">
      <c r="B1883" s="1"/>
    </row>
    <row r="1884" spans="2:2" x14ac:dyDescent="0.2">
      <c r="B1884" s="1"/>
    </row>
    <row r="1885" spans="2:2" x14ac:dyDescent="0.2">
      <c r="B1885" s="1"/>
    </row>
    <row r="1886" spans="2:2" x14ac:dyDescent="0.2">
      <c r="B1886" s="1"/>
    </row>
    <row r="1887" spans="2:2" x14ac:dyDescent="0.2">
      <c r="B1887" s="1"/>
    </row>
    <row r="1888" spans="2:2" x14ac:dyDescent="0.2">
      <c r="B1888" s="1"/>
    </row>
    <row r="1889" spans="2:2" x14ac:dyDescent="0.2">
      <c r="B1889" s="1"/>
    </row>
    <row r="1890" spans="2:2" x14ac:dyDescent="0.2">
      <c r="B1890" s="1"/>
    </row>
    <row r="1891" spans="2:2" x14ac:dyDescent="0.2">
      <c r="B1891" s="1"/>
    </row>
    <row r="1892" spans="2:2" x14ac:dyDescent="0.2">
      <c r="B1892" s="1"/>
    </row>
    <row r="1893" spans="2:2" x14ac:dyDescent="0.2">
      <c r="B1893" s="1"/>
    </row>
    <row r="1894" spans="2:2" x14ac:dyDescent="0.2">
      <c r="B1894" s="1"/>
    </row>
    <row r="1895" spans="2:2" x14ac:dyDescent="0.2">
      <c r="B1895" s="1"/>
    </row>
    <row r="1896" spans="2:2" x14ac:dyDescent="0.2">
      <c r="B1896" s="1"/>
    </row>
    <row r="1897" spans="2:2" x14ac:dyDescent="0.2">
      <c r="B1897" s="1"/>
    </row>
    <row r="1898" spans="2:2" x14ac:dyDescent="0.2">
      <c r="B1898" s="1"/>
    </row>
    <row r="1899" spans="2:2" x14ac:dyDescent="0.2">
      <c r="B1899" s="1"/>
    </row>
    <row r="1900" spans="2:2" x14ac:dyDescent="0.2">
      <c r="B1900" s="1"/>
    </row>
    <row r="1901" spans="2:2" x14ac:dyDescent="0.2">
      <c r="B1901" s="1"/>
    </row>
    <row r="1902" spans="2:2" x14ac:dyDescent="0.2">
      <c r="B1902" s="1"/>
    </row>
    <row r="1903" spans="2:2" x14ac:dyDescent="0.2">
      <c r="B1903" s="1"/>
    </row>
    <row r="1904" spans="2:2" x14ac:dyDescent="0.2">
      <c r="B1904" s="1"/>
    </row>
    <row r="1905" spans="2:2" x14ac:dyDescent="0.2">
      <c r="B1905" s="1"/>
    </row>
    <row r="1906" spans="2:2" x14ac:dyDescent="0.2">
      <c r="B1906" s="1"/>
    </row>
    <row r="1907" spans="2:2" x14ac:dyDescent="0.2">
      <c r="B1907" s="1"/>
    </row>
    <row r="1908" spans="2:2" x14ac:dyDescent="0.2">
      <c r="B1908" s="1"/>
    </row>
    <row r="1909" spans="2:2" x14ac:dyDescent="0.2">
      <c r="B1909" s="1"/>
    </row>
    <row r="1910" spans="2:2" x14ac:dyDescent="0.2">
      <c r="B1910" s="1"/>
    </row>
    <row r="1911" spans="2:2" x14ac:dyDescent="0.2">
      <c r="B1911" s="1"/>
    </row>
    <row r="1912" spans="2:2" x14ac:dyDescent="0.2">
      <c r="B1912" s="1"/>
    </row>
    <row r="1913" spans="2:2" x14ac:dyDescent="0.2">
      <c r="B1913" s="1"/>
    </row>
    <row r="1914" spans="2:2" x14ac:dyDescent="0.2">
      <c r="B1914" s="1"/>
    </row>
    <row r="1915" spans="2:2" x14ac:dyDescent="0.2">
      <c r="B1915" s="1"/>
    </row>
    <row r="1916" spans="2:2" x14ac:dyDescent="0.2">
      <c r="B1916" s="1"/>
    </row>
    <row r="1917" spans="2:2" x14ac:dyDescent="0.2">
      <c r="B1917" s="1"/>
    </row>
    <row r="1918" spans="2:2" x14ac:dyDescent="0.2">
      <c r="B1918" s="1"/>
    </row>
    <row r="1919" spans="2:2" x14ac:dyDescent="0.2">
      <c r="B1919" s="1"/>
    </row>
    <row r="1920" spans="2:2" x14ac:dyDescent="0.2">
      <c r="B1920" s="1"/>
    </row>
    <row r="1921" spans="2:2" x14ac:dyDescent="0.2">
      <c r="B1921" s="1"/>
    </row>
    <row r="1922" spans="2:2" x14ac:dyDescent="0.2">
      <c r="B1922" s="1"/>
    </row>
    <row r="1923" spans="2:2" x14ac:dyDescent="0.2">
      <c r="B1923" s="1"/>
    </row>
    <row r="1924" spans="2:2" x14ac:dyDescent="0.2">
      <c r="B1924" s="1"/>
    </row>
    <row r="1925" spans="2:2" x14ac:dyDescent="0.2">
      <c r="B1925" s="1"/>
    </row>
    <row r="1926" spans="2:2" x14ac:dyDescent="0.2">
      <c r="B1926" s="1"/>
    </row>
    <row r="1927" spans="2:2" x14ac:dyDescent="0.2">
      <c r="B1927" s="1"/>
    </row>
    <row r="1928" spans="2:2" x14ac:dyDescent="0.2">
      <c r="B1928" s="1"/>
    </row>
    <row r="1929" spans="2:2" x14ac:dyDescent="0.2">
      <c r="B1929" s="1"/>
    </row>
    <row r="1930" spans="2:2" x14ac:dyDescent="0.2">
      <c r="B1930" s="1"/>
    </row>
    <row r="1931" spans="2:2" x14ac:dyDescent="0.2">
      <c r="B1931" s="1"/>
    </row>
    <row r="1932" spans="2:2" x14ac:dyDescent="0.2">
      <c r="B1932" s="1"/>
    </row>
    <row r="1933" spans="2:2" x14ac:dyDescent="0.2">
      <c r="B1933" s="1"/>
    </row>
    <row r="1934" spans="2:2" x14ac:dyDescent="0.2">
      <c r="B1934" s="1"/>
    </row>
    <row r="1935" spans="2:2" x14ac:dyDescent="0.2">
      <c r="B1935" s="1"/>
    </row>
    <row r="1936" spans="2:2" x14ac:dyDescent="0.2">
      <c r="B1936" s="1"/>
    </row>
    <row r="1937" spans="2:2" x14ac:dyDescent="0.2">
      <c r="B1937" s="1"/>
    </row>
    <row r="1938" spans="2:2" x14ac:dyDescent="0.2">
      <c r="B1938" s="1"/>
    </row>
    <row r="1939" spans="2:2" x14ac:dyDescent="0.2">
      <c r="B1939" s="1"/>
    </row>
    <row r="1940" spans="2:2" x14ac:dyDescent="0.2">
      <c r="B1940" s="1"/>
    </row>
    <row r="1941" spans="2:2" x14ac:dyDescent="0.2">
      <c r="B1941" s="1"/>
    </row>
    <row r="1942" spans="2:2" x14ac:dyDescent="0.2">
      <c r="B1942" s="1"/>
    </row>
    <row r="1943" spans="2:2" x14ac:dyDescent="0.2">
      <c r="B1943" s="1"/>
    </row>
    <row r="1944" spans="2:2" x14ac:dyDescent="0.2">
      <c r="B1944" s="1"/>
    </row>
    <row r="1945" spans="2:2" x14ac:dyDescent="0.2">
      <c r="B1945" s="1"/>
    </row>
    <row r="1946" spans="2:2" x14ac:dyDescent="0.2">
      <c r="B1946" s="1"/>
    </row>
    <row r="1947" spans="2:2" x14ac:dyDescent="0.2">
      <c r="B1947" s="1"/>
    </row>
    <row r="1948" spans="2:2" x14ac:dyDescent="0.2">
      <c r="B1948" s="1"/>
    </row>
    <row r="1949" spans="2:2" x14ac:dyDescent="0.2">
      <c r="B1949" s="1"/>
    </row>
    <row r="1950" spans="2:2" x14ac:dyDescent="0.2">
      <c r="B1950" s="1"/>
    </row>
    <row r="1951" spans="2:2" x14ac:dyDescent="0.2">
      <c r="B1951" s="1"/>
    </row>
    <row r="1952" spans="2:2" x14ac:dyDescent="0.2">
      <c r="B1952" s="1"/>
    </row>
    <row r="1953" spans="2:2" x14ac:dyDescent="0.2">
      <c r="B1953" s="1"/>
    </row>
    <row r="1954" spans="2:2" x14ac:dyDescent="0.2">
      <c r="B1954" s="1"/>
    </row>
    <row r="1955" spans="2:2" x14ac:dyDescent="0.2">
      <c r="B1955" s="1"/>
    </row>
    <row r="1956" spans="2:2" x14ac:dyDescent="0.2">
      <c r="B1956" s="1"/>
    </row>
    <row r="1957" spans="2:2" x14ac:dyDescent="0.2">
      <c r="B1957" s="1"/>
    </row>
    <row r="1958" spans="2:2" x14ac:dyDescent="0.2">
      <c r="B1958" s="1"/>
    </row>
    <row r="1959" spans="2:2" x14ac:dyDescent="0.2">
      <c r="B1959" s="1"/>
    </row>
    <row r="1960" spans="2:2" x14ac:dyDescent="0.2">
      <c r="B1960" s="1"/>
    </row>
    <row r="1961" spans="2:2" x14ac:dyDescent="0.2">
      <c r="B1961" s="1"/>
    </row>
    <row r="1962" spans="2:2" x14ac:dyDescent="0.2">
      <c r="B1962" s="1"/>
    </row>
    <row r="1963" spans="2:2" x14ac:dyDescent="0.2">
      <c r="B1963" s="1"/>
    </row>
    <row r="1964" spans="2:2" x14ac:dyDescent="0.2">
      <c r="B1964" s="1"/>
    </row>
    <row r="1965" spans="2:2" x14ac:dyDescent="0.2">
      <c r="B1965" s="1"/>
    </row>
    <row r="1966" spans="2:2" x14ac:dyDescent="0.2">
      <c r="B1966" s="1"/>
    </row>
    <row r="1967" spans="2:2" x14ac:dyDescent="0.2">
      <c r="B1967" s="1"/>
    </row>
    <row r="1968" spans="2:2" x14ac:dyDescent="0.2">
      <c r="B1968" s="1"/>
    </row>
    <row r="1969" spans="2:2" x14ac:dyDescent="0.2">
      <c r="B1969" s="1"/>
    </row>
    <row r="1970" spans="2:2" x14ac:dyDescent="0.2">
      <c r="B1970" s="1"/>
    </row>
    <row r="1971" spans="2:2" x14ac:dyDescent="0.2">
      <c r="B1971" s="1"/>
    </row>
    <row r="1972" spans="2:2" x14ac:dyDescent="0.2">
      <c r="B1972" s="1"/>
    </row>
    <row r="1973" spans="2:2" x14ac:dyDescent="0.2">
      <c r="B1973" s="1"/>
    </row>
    <row r="1974" spans="2:2" x14ac:dyDescent="0.2">
      <c r="B1974" s="1"/>
    </row>
    <row r="1975" spans="2:2" x14ac:dyDescent="0.2">
      <c r="B1975" s="1"/>
    </row>
    <row r="1976" spans="2:2" x14ac:dyDescent="0.2">
      <c r="B1976" s="1"/>
    </row>
    <row r="1977" spans="2:2" x14ac:dyDescent="0.2">
      <c r="B1977" s="1"/>
    </row>
    <row r="1978" spans="2:2" x14ac:dyDescent="0.2">
      <c r="B1978" s="1"/>
    </row>
    <row r="1979" spans="2:2" x14ac:dyDescent="0.2">
      <c r="B1979" s="1"/>
    </row>
    <row r="1980" spans="2:2" x14ac:dyDescent="0.2">
      <c r="B1980" s="1"/>
    </row>
    <row r="1981" spans="2:2" x14ac:dyDescent="0.2">
      <c r="B1981" s="1"/>
    </row>
    <row r="1982" spans="2:2" x14ac:dyDescent="0.2">
      <c r="B1982" s="1"/>
    </row>
    <row r="1983" spans="2:2" x14ac:dyDescent="0.2">
      <c r="B1983" s="1"/>
    </row>
    <row r="1984" spans="2:2" x14ac:dyDescent="0.2">
      <c r="B1984" s="1"/>
    </row>
    <row r="1985" spans="2:2" x14ac:dyDescent="0.2">
      <c r="B1985" s="1"/>
    </row>
    <row r="1986" spans="2:2" x14ac:dyDescent="0.2">
      <c r="B1986" s="1"/>
    </row>
    <row r="1987" spans="2:2" x14ac:dyDescent="0.2">
      <c r="B1987" s="1"/>
    </row>
    <row r="1988" spans="2:2" x14ac:dyDescent="0.2">
      <c r="B1988" s="1"/>
    </row>
    <row r="1989" spans="2:2" x14ac:dyDescent="0.2">
      <c r="B1989" s="1"/>
    </row>
    <row r="1990" spans="2:2" x14ac:dyDescent="0.2">
      <c r="B1990" s="1"/>
    </row>
    <row r="1991" spans="2:2" x14ac:dyDescent="0.2">
      <c r="B1991" s="1"/>
    </row>
    <row r="1992" spans="2:2" x14ac:dyDescent="0.2">
      <c r="B1992" s="1"/>
    </row>
    <row r="1993" spans="2:2" x14ac:dyDescent="0.2">
      <c r="B1993" s="1"/>
    </row>
    <row r="1994" spans="2:2" x14ac:dyDescent="0.2">
      <c r="B1994" s="1"/>
    </row>
    <row r="1995" spans="2:2" x14ac:dyDescent="0.2">
      <c r="B1995" s="1"/>
    </row>
    <row r="1996" spans="2:2" x14ac:dyDescent="0.2">
      <c r="B1996" s="1"/>
    </row>
    <row r="1997" spans="2:2" x14ac:dyDescent="0.2">
      <c r="B1997" s="1"/>
    </row>
    <row r="1998" spans="2:2" x14ac:dyDescent="0.2">
      <c r="B1998" s="1"/>
    </row>
    <row r="1999" spans="2:2" x14ac:dyDescent="0.2">
      <c r="B1999" s="1"/>
    </row>
    <row r="2000" spans="2:2" x14ac:dyDescent="0.2">
      <c r="B2000" s="1"/>
    </row>
    <row r="2001" spans="2:2" x14ac:dyDescent="0.2">
      <c r="B2001" s="1"/>
    </row>
    <row r="2002" spans="2:2" x14ac:dyDescent="0.2">
      <c r="B2002" s="1"/>
    </row>
    <row r="2003" spans="2:2" x14ac:dyDescent="0.2">
      <c r="B2003" s="1"/>
    </row>
    <row r="2004" spans="2:2" x14ac:dyDescent="0.2">
      <c r="B2004" s="1"/>
    </row>
    <row r="2005" spans="2:2" x14ac:dyDescent="0.2">
      <c r="B2005" s="1"/>
    </row>
    <row r="2006" spans="2:2" x14ac:dyDescent="0.2">
      <c r="B2006" s="1"/>
    </row>
    <row r="2007" spans="2:2" x14ac:dyDescent="0.2">
      <c r="B2007" s="1"/>
    </row>
    <row r="2008" spans="2:2" x14ac:dyDescent="0.2">
      <c r="B2008" s="1"/>
    </row>
    <row r="2009" spans="2:2" x14ac:dyDescent="0.2">
      <c r="B2009" s="1"/>
    </row>
    <row r="2010" spans="2:2" x14ac:dyDescent="0.2">
      <c r="B2010" s="1"/>
    </row>
    <row r="2011" spans="2:2" x14ac:dyDescent="0.2">
      <c r="B2011" s="1"/>
    </row>
    <row r="2012" spans="2:2" x14ac:dyDescent="0.2">
      <c r="B2012" s="1"/>
    </row>
    <row r="2013" spans="2:2" x14ac:dyDescent="0.2">
      <c r="B2013" s="1"/>
    </row>
    <row r="2014" spans="2:2" x14ac:dyDescent="0.2">
      <c r="B2014" s="1"/>
    </row>
    <row r="2015" spans="2:2" x14ac:dyDescent="0.2">
      <c r="B2015" s="1"/>
    </row>
    <row r="2016" spans="2:2" x14ac:dyDescent="0.2">
      <c r="B2016" s="1"/>
    </row>
    <row r="2017" spans="2:2" x14ac:dyDescent="0.2">
      <c r="B2017" s="1"/>
    </row>
    <row r="2018" spans="2:2" x14ac:dyDescent="0.2">
      <c r="B2018" s="1"/>
    </row>
    <row r="2019" spans="2:2" x14ac:dyDescent="0.2">
      <c r="B2019" s="1"/>
    </row>
    <row r="2020" spans="2:2" x14ac:dyDescent="0.2">
      <c r="B2020" s="1"/>
    </row>
    <row r="2021" spans="2:2" x14ac:dyDescent="0.2">
      <c r="B2021" s="1"/>
    </row>
    <row r="2022" spans="2:2" x14ac:dyDescent="0.2">
      <c r="B2022" s="1"/>
    </row>
    <row r="2023" spans="2:2" x14ac:dyDescent="0.2">
      <c r="B2023" s="1"/>
    </row>
    <row r="2024" spans="2:2" x14ac:dyDescent="0.2">
      <c r="B2024" s="1"/>
    </row>
    <row r="2025" spans="2:2" x14ac:dyDescent="0.2">
      <c r="B2025" s="1"/>
    </row>
    <row r="2026" spans="2:2" x14ac:dyDescent="0.2">
      <c r="B2026" s="1"/>
    </row>
    <row r="2027" spans="2:2" x14ac:dyDescent="0.2">
      <c r="B2027" s="1"/>
    </row>
    <row r="2028" spans="2:2" x14ac:dyDescent="0.2">
      <c r="B2028" s="1"/>
    </row>
    <row r="2029" spans="2:2" x14ac:dyDescent="0.2">
      <c r="B2029" s="1"/>
    </row>
    <row r="2030" spans="2:2" x14ac:dyDescent="0.2">
      <c r="B2030" s="1"/>
    </row>
    <row r="2031" spans="2:2" x14ac:dyDescent="0.2">
      <c r="B2031" s="1"/>
    </row>
    <row r="2032" spans="2:2" x14ac:dyDescent="0.2">
      <c r="B2032" s="1"/>
    </row>
    <row r="2033" spans="2:2" x14ac:dyDescent="0.2">
      <c r="B2033" s="1"/>
    </row>
    <row r="2034" spans="2:2" x14ac:dyDescent="0.2">
      <c r="B2034" s="1"/>
    </row>
    <row r="2035" spans="2:2" x14ac:dyDescent="0.2">
      <c r="B2035" s="1"/>
    </row>
    <row r="2036" spans="2:2" x14ac:dyDescent="0.2">
      <c r="B2036" s="1"/>
    </row>
    <row r="2037" spans="2:2" x14ac:dyDescent="0.2">
      <c r="B2037" s="1"/>
    </row>
    <row r="2038" spans="2:2" x14ac:dyDescent="0.2">
      <c r="B2038" s="1"/>
    </row>
    <row r="2039" spans="2:2" x14ac:dyDescent="0.2">
      <c r="B2039" s="1"/>
    </row>
    <row r="2040" spans="2:2" x14ac:dyDescent="0.2">
      <c r="B2040" s="1"/>
    </row>
    <row r="2041" spans="2:2" x14ac:dyDescent="0.2">
      <c r="B2041" s="1"/>
    </row>
    <row r="2042" spans="2:2" x14ac:dyDescent="0.2">
      <c r="B2042" s="1"/>
    </row>
    <row r="2043" spans="2:2" x14ac:dyDescent="0.2">
      <c r="B2043" s="1"/>
    </row>
    <row r="2044" spans="2:2" x14ac:dyDescent="0.2">
      <c r="B2044" s="1"/>
    </row>
    <row r="2045" spans="2:2" x14ac:dyDescent="0.2">
      <c r="B2045" s="1"/>
    </row>
    <row r="2046" spans="2:2" x14ac:dyDescent="0.2">
      <c r="B2046" s="1"/>
    </row>
    <row r="2047" spans="2:2" x14ac:dyDescent="0.2">
      <c r="B2047" s="1"/>
    </row>
    <row r="2048" spans="2:2" x14ac:dyDescent="0.2">
      <c r="B2048" s="1"/>
    </row>
    <row r="2049" spans="2:2" x14ac:dyDescent="0.2">
      <c r="B2049" s="1"/>
    </row>
    <row r="2050" spans="2:2" x14ac:dyDescent="0.2">
      <c r="B2050" s="1"/>
    </row>
    <row r="2051" spans="2:2" x14ac:dyDescent="0.2">
      <c r="B2051" s="1"/>
    </row>
    <row r="2052" spans="2:2" x14ac:dyDescent="0.2">
      <c r="B2052" s="1"/>
    </row>
    <row r="2053" spans="2:2" x14ac:dyDescent="0.2">
      <c r="B2053" s="1"/>
    </row>
    <row r="2054" spans="2:2" x14ac:dyDescent="0.2">
      <c r="B2054" s="1"/>
    </row>
    <row r="2055" spans="2:2" x14ac:dyDescent="0.2">
      <c r="B2055" s="1"/>
    </row>
    <row r="2056" spans="2:2" x14ac:dyDescent="0.2">
      <c r="B2056" s="1"/>
    </row>
    <row r="2057" spans="2:2" x14ac:dyDescent="0.2">
      <c r="B2057" s="1"/>
    </row>
    <row r="2058" spans="2:2" x14ac:dyDescent="0.2">
      <c r="B2058" s="1"/>
    </row>
    <row r="2059" spans="2:2" x14ac:dyDescent="0.2">
      <c r="B2059" s="1"/>
    </row>
    <row r="2060" spans="2:2" x14ac:dyDescent="0.2">
      <c r="B2060" s="1"/>
    </row>
    <row r="2061" spans="2:2" x14ac:dyDescent="0.2">
      <c r="B2061" s="1"/>
    </row>
    <row r="2062" spans="2:2" x14ac:dyDescent="0.2">
      <c r="B2062" s="1"/>
    </row>
    <row r="2063" spans="2:2" x14ac:dyDescent="0.2">
      <c r="B2063" s="1"/>
    </row>
    <row r="2064" spans="2:2" x14ac:dyDescent="0.2">
      <c r="B2064" s="1"/>
    </row>
    <row r="2065" spans="2:2" x14ac:dyDescent="0.2">
      <c r="B2065" s="1"/>
    </row>
    <row r="2066" spans="2:2" x14ac:dyDescent="0.2">
      <c r="B2066" s="1"/>
    </row>
    <row r="2067" spans="2:2" x14ac:dyDescent="0.2">
      <c r="B2067" s="1"/>
    </row>
    <row r="2068" spans="2:2" x14ac:dyDescent="0.2">
      <c r="B2068" s="1"/>
    </row>
    <row r="2069" spans="2:2" x14ac:dyDescent="0.2">
      <c r="B2069" s="1"/>
    </row>
    <row r="2070" spans="2:2" x14ac:dyDescent="0.2">
      <c r="B2070" s="1"/>
    </row>
    <row r="2071" spans="2:2" x14ac:dyDescent="0.2">
      <c r="B2071" s="1"/>
    </row>
    <row r="2072" spans="2:2" x14ac:dyDescent="0.2">
      <c r="B2072" s="1"/>
    </row>
    <row r="2073" spans="2:2" x14ac:dyDescent="0.2">
      <c r="B2073" s="1"/>
    </row>
    <row r="2074" spans="2:2" x14ac:dyDescent="0.2">
      <c r="B2074" s="1"/>
    </row>
    <row r="2075" spans="2:2" x14ac:dyDescent="0.2">
      <c r="B2075" s="1"/>
    </row>
    <row r="2076" spans="2:2" x14ac:dyDescent="0.2">
      <c r="B2076" s="1"/>
    </row>
    <row r="2077" spans="2:2" x14ac:dyDescent="0.2">
      <c r="B2077" s="1"/>
    </row>
    <row r="2078" spans="2:2" x14ac:dyDescent="0.2">
      <c r="B2078" s="1"/>
    </row>
    <row r="2079" spans="2:2" x14ac:dyDescent="0.2">
      <c r="B2079" s="1"/>
    </row>
    <row r="2080" spans="2:2" x14ac:dyDescent="0.2">
      <c r="B2080" s="1"/>
    </row>
    <row r="2081" spans="2:2" x14ac:dyDescent="0.2">
      <c r="B2081" s="1"/>
    </row>
    <row r="2082" spans="2:2" x14ac:dyDescent="0.2">
      <c r="B2082" s="1"/>
    </row>
    <row r="2083" spans="2:2" x14ac:dyDescent="0.2">
      <c r="B2083" s="1"/>
    </row>
    <row r="2084" spans="2:2" x14ac:dyDescent="0.2">
      <c r="B2084" s="1"/>
    </row>
    <row r="2085" spans="2:2" x14ac:dyDescent="0.2">
      <c r="B2085" s="1"/>
    </row>
    <row r="2086" spans="2:2" x14ac:dyDescent="0.2">
      <c r="B2086" s="1"/>
    </row>
    <row r="2087" spans="2:2" x14ac:dyDescent="0.2">
      <c r="B2087" s="1"/>
    </row>
    <row r="2088" spans="2:2" x14ac:dyDescent="0.2">
      <c r="B2088" s="1"/>
    </row>
    <row r="2089" spans="2:2" x14ac:dyDescent="0.2">
      <c r="B2089" s="1"/>
    </row>
    <row r="2090" spans="2:2" x14ac:dyDescent="0.2">
      <c r="B2090" s="1"/>
    </row>
    <row r="2091" spans="2:2" x14ac:dyDescent="0.2">
      <c r="B2091" s="1"/>
    </row>
    <row r="2092" spans="2:2" x14ac:dyDescent="0.2">
      <c r="B2092" s="1"/>
    </row>
    <row r="2093" spans="2:2" x14ac:dyDescent="0.2">
      <c r="B2093" s="1"/>
    </row>
    <row r="2094" spans="2:2" x14ac:dyDescent="0.2">
      <c r="B2094" s="1"/>
    </row>
    <row r="2095" spans="2:2" x14ac:dyDescent="0.2">
      <c r="B2095" s="1"/>
    </row>
    <row r="2096" spans="2:2" x14ac:dyDescent="0.2">
      <c r="B2096" s="1"/>
    </row>
    <row r="2097" spans="2:2" x14ac:dyDescent="0.2">
      <c r="B2097" s="1"/>
    </row>
    <row r="2098" spans="2:2" x14ac:dyDescent="0.2">
      <c r="B2098" s="1"/>
    </row>
    <row r="2099" spans="2:2" x14ac:dyDescent="0.2">
      <c r="B2099" s="1"/>
    </row>
    <row r="2100" spans="2:2" x14ac:dyDescent="0.2">
      <c r="B2100" s="1"/>
    </row>
    <row r="2101" spans="2:2" x14ac:dyDescent="0.2">
      <c r="B2101" s="1"/>
    </row>
    <row r="2102" spans="2:2" x14ac:dyDescent="0.2">
      <c r="B2102" s="1"/>
    </row>
    <row r="2103" spans="2:2" x14ac:dyDescent="0.2">
      <c r="B2103" s="1"/>
    </row>
    <row r="2104" spans="2:2" x14ac:dyDescent="0.2">
      <c r="B2104" s="1"/>
    </row>
    <row r="2105" spans="2:2" x14ac:dyDescent="0.2">
      <c r="B2105" s="1"/>
    </row>
    <row r="2106" spans="2:2" x14ac:dyDescent="0.2">
      <c r="B2106" s="1"/>
    </row>
    <row r="2107" spans="2:2" x14ac:dyDescent="0.2">
      <c r="B2107" s="1"/>
    </row>
    <row r="2108" spans="2:2" x14ac:dyDescent="0.2">
      <c r="B2108" s="1"/>
    </row>
    <row r="2109" spans="2:2" x14ac:dyDescent="0.2">
      <c r="B2109" s="1"/>
    </row>
    <row r="2110" spans="2:2" x14ac:dyDescent="0.2">
      <c r="B2110" s="1"/>
    </row>
    <row r="2111" spans="2:2" x14ac:dyDescent="0.2">
      <c r="B2111" s="1"/>
    </row>
    <row r="2112" spans="2:2" x14ac:dyDescent="0.2">
      <c r="B2112" s="1"/>
    </row>
    <row r="2113" spans="2:2" x14ac:dyDescent="0.2">
      <c r="B2113" s="1"/>
    </row>
    <row r="2114" spans="2:2" x14ac:dyDescent="0.2">
      <c r="B2114" s="1"/>
    </row>
    <row r="2115" spans="2:2" x14ac:dyDescent="0.2">
      <c r="B2115" s="1"/>
    </row>
    <row r="2116" spans="2:2" x14ac:dyDescent="0.2">
      <c r="B2116" s="1"/>
    </row>
    <row r="2117" spans="2:2" x14ac:dyDescent="0.2">
      <c r="B2117" s="1"/>
    </row>
    <row r="2118" spans="2:2" x14ac:dyDescent="0.2">
      <c r="B2118" s="1"/>
    </row>
    <row r="2119" spans="2:2" x14ac:dyDescent="0.2">
      <c r="B2119" s="1"/>
    </row>
    <row r="2120" spans="2:2" x14ac:dyDescent="0.2">
      <c r="B2120" s="1"/>
    </row>
    <row r="2121" spans="2:2" x14ac:dyDescent="0.2">
      <c r="B2121" s="1"/>
    </row>
    <row r="2122" spans="2:2" x14ac:dyDescent="0.2">
      <c r="B2122" s="1"/>
    </row>
    <row r="2123" spans="2:2" x14ac:dyDescent="0.2">
      <c r="B2123" s="1"/>
    </row>
    <row r="2124" spans="2:2" x14ac:dyDescent="0.2">
      <c r="B2124" s="1"/>
    </row>
    <row r="2125" spans="2:2" x14ac:dyDescent="0.2">
      <c r="B2125" s="1"/>
    </row>
    <row r="2126" spans="2:2" x14ac:dyDescent="0.2">
      <c r="B2126" s="1"/>
    </row>
    <row r="2127" spans="2:2" x14ac:dyDescent="0.2">
      <c r="B2127" s="1"/>
    </row>
    <row r="2128" spans="2:2" x14ac:dyDescent="0.2">
      <c r="B2128" s="1"/>
    </row>
    <row r="2129" spans="2:2" x14ac:dyDescent="0.2">
      <c r="B2129" s="1"/>
    </row>
    <row r="2130" spans="2:2" x14ac:dyDescent="0.2">
      <c r="B2130" s="1"/>
    </row>
    <row r="2131" spans="2:2" x14ac:dyDescent="0.2">
      <c r="B2131" s="1"/>
    </row>
    <row r="2132" spans="2:2" x14ac:dyDescent="0.2">
      <c r="B2132" s="1"/>
    </row>
    <row r="2133" spans="2:2" x14ac:dyDescent="0.2">
      <c r="B2133" s="1"/>
    </row>
    <row r="2134" spans="2:2" x14ac:dyDescent="0.2">
      <c r="B2134" s="1"/>
    </row>
    <row r="2135" spans="2:2" x14ac:dyDescent="0.2">
      <c r="B2135" s="1"/>
    </row>
    <row r="2136" spans="2:2" x14ac:dyDescent="0.2">
      <c r="B2136" s="1"/>
    </row>
    <row r="2137" spans="2:2" x14ac:dyDescent="0.2">
      <c r="B2137" s="1"/>
    </row>
    <row r="2138" spans="2:2" x14ac:dyDescent="0.2">
      <c r="B2138" s="1"/>
    </row>
    <row r="2139" spans="2:2" x14ac:dyDescent="0.2">
      <c r="B2139" s="1"/>
    </row>
    <row r="2140" spans="2:2" x14ac:dyDescent="0.2">
      <c r="B2140" s="1"/>
    </row>
    <row r="2141" spans="2:2" x14ac:dyDescent="0.2">
      <c r="B2141" s="1"/>
    </row>
    <row r="2142" spans="2:2" x14ac:dyDescent="0.2">
      <c r="B2142" s="1"/>
    </row>
    <row r="2143" spans="2:2" x14ac:dyDescent="0.2">
      <c r="B2143" s="1"/>
    </row>
    <row r="2144" spans="2:2" x14ac:dyDescent="0.2">
      <c r="B2144" s="1"/>
    </row>
    <row r="2145" spans="2:2" x14ac:dyDescent="0.2">
      <c r="B2145" s="1"/>
    </row>
    <row r="2146" spans="2:2" x14ac:dyDescent="0.2">
      <c r="B2146" s="1"/>
    </row>
    <row r="2147" spans="2:2" x14ac:dyDescent="0.2">
      <c r="B2147" s="1"/>
    </row>
    <row r="2148" spans="2:2" x14ac:dyDescent="0.2">
      <c r="B2148" s="1"/>
    </row>
    <row r="2149" spans="2:2" x14ac:dyDescent="0.2">
      <c r="B2149" s="1"/>
    </row>
    <row r="2150" spans="2:2" x14ac:dyDescent="0.2">
      <c r="B2150" s="1"/>
    </row>
    <row r="2151" spans="2:2" x14ac:dyDescent="0.2">
      <c r="B2151" s="1"/>
    </row>
    <row r="2152" spans="2:2" x14ac:dyDescent="0.2">
      <c r="B2152" s="1"/>
    </row>
    <row r="2153" spans="2:2" x14ac:dyDescent="0.2">
      <c r="B2153" s="1"/>
    </row>
    <row r="2154" spans="2:2" x14ac:dyDescent="0.2">
      <c r="B2154" s="1"/>
    </row>
    <row r="2155" spans="2:2" x14ac:dyDescent="0.2">
      <c r="B2155" s="1"/>
    </row>
    <row r="2156" spans="2:2" x14ac:dyDescent="0.2">
      <c r="B2156" s="1"/>
    </row>
    <row r="2157" spans="2:2" x14ac:dyDescent="0.2">
      <c r="B2157" s="1"/>
    </row>
    <row r="2158" spans="2:2" x14ac:dyDescent="0.2">
      <c r="B2158" s="1"/>
    </row>
    <row r="2159" spans="2:2" x14ac:dyDescent="0.2">
      <c r="B2159" s="1"/>
    </row>
    <row r="2160" spans="2:2" x14ac:dyDescent="0.2">
      <c r="B2160" s="1"/>
    </row>
    <row r="2161" spans="2:2" x14ac:dyDescent="0.2">
      <c r="B2161" s="1"/>
    </row>
    <row r="2162" spans="2:2" x14ac:dyDescent="0.2">
      <c r="B2162" s="1"/>
    </row>
    <row r="2163" spans="2:2" x14ac:dyDescent="0.2">
      <c r="B2163" s="1"/>
    </row>
    <row r="2164" spans="2:2" x14ac:dyDescent="0.2">
      <c r="B2164" s="1"/>
    </row>
    <row r="2165" spans="2:2" x14ac:dyDescent="0.2">
      <c r="B2165" s="1"/>
    </row>
    <row r="2166" spans="2:2" x14ac:dyDescent="0.2">
      <c r="B2166" s="1"/>
    </row>
    <row r="2167" spans="2:2" x14ac:dyDescent="0.2">
      <c r="B2167" s="1"/>
    </row>
    <row r="2168" spans="2:2" x14ac:dyDescent="0.2">
      <c r="B2168" s="1"/>
    </row>
    <row r="2169" spans="2:2" x14ac:dyDescent="0.2">
      <c r="B2169" s="1"/>
    </row>
    <row r="2170" spans="2:2" x14ac:dyDescent="0.2">
      <c r="B2170" s="1"/>
    </row>
    <row r="2171" spans="2:2" x14ac:dyDescent="0.2">
      <c r="B2171" s="1"/>
    </row>
    <row r="2172" spans="2:2" x14ac:dyDescent="0.2">
      <c r="B2172" s="1"/>
    </row>
    <row r="2173" spans="2:2" x14ac:dyDescent="0.2">
      <c r="B2173" s="1"/>
    </row>
    <row r="2174" spans="2:2" x14ac:dyDescent="0.2">
      <c r="B2174" s="1"/>
    </row>
    <row r="2175" spans="2:2" x14ac:dyDescent="0.2">
      <c r="B2175" s="1"/>
    </row>
    <row r="2176" spans="2:2" x14ac:dyDescent="0.2">
      <c r="B2176" s="1"/>
    </row>
    <row r="2177" spans="2:2" x14ac:dyDescent="0.2">
      <c r="B2177" s="1"/>
    </row>
    <row r="2178" spans="2:2" x14ac:dyDescent="0.2">
      <c r="B2178" s="1"/>
    </row>
    <row r="2179" spans="2:2" x14ac:dyDescent="0.2">
      <c r="B2179" s="1"/>
    </row>
    <row r="2180" spans="2:2" x14ac:dyDescent="0.2">
      <c r="B2180" s="1"/>
    </row>
    <row r="2181" spans="2:2" x14ac:dyDescent="0.2">
      <c r="B2181" s="1"/>
    </row>
    <row r="2182" spans="2:2" x14ac:dyDescent="0.2">
      <c r="B2182" s="1"/>
    </row>
    <row r="2183" spans="2:2" x14ac:dyDescent="0.2">
      <c r="B2183" s="1"/>
    </row>
    <row r="2184" spans="2:2" x14ac:dyDescent="0.2">
      <c r="B2184" s="1"/>
    </row>
    <row r="2185" spans="2:2" x14ac:dyDescent="0.2">
      <c r="B2185" s="1"/>
    </row>
    <row r="2186" spans="2:2" x14ac:dyDescent="0.2">
      <c r="B2186" s="1"/>
    </row>
    <row r="2187" spans="2:2" x14ac:dyDescent="0.2">
      <c r="B2187" s="1"/>
    </row>
    <row r="2188" spans="2:2" x14ac:dyDescent="0.2">
      <c r="B2188" s="1"/>
    </row>
    <row r="2189" spans="2:2" x14ac:dyDescent="0.2">
      <c r="B2189" s="1"/>
    </row>
    <row r="2190" spans="2:2" x14ac:dyDescent="0.2">
      <c r="B2190" s="1"/>
    </row>
    <row r="2191" spans="2:2" x14ac:dyDescent="0.2">
      <c r="B2191" s="1"/>
    </row>
    <row r="2192" spans="2:2" x14ac:dyDescent="0.2">
      <c r="B2192" s="1"/>
    </row>
    <row r="2193" spans="2:2" x14ac:dyDescent="0.2">
      <c r="B2193" s="1"/>
    </row>
    <row r="2194" spans="2:2" x14ac:dyDescent="0.2">
      <c r="B2194" s="1"/>
    </row>
    <row r="2195" spans="2:2" x14ac:dyDescent="0.2">
      <c r="B2195" s="1"/>
    </row>
    <row r="2196" spans="2:2" x14ac:dyDescent="0.2">
      <c r="B2196" s="1"/>
    </row>
    <row r="2197" spans="2:2" x14ac:dyDescent="0.2">
      <c r="B2197" s="1"/>
    </row>
    <row r="2198" spans="2:2" x14ac:dyDescent="0.2">
      <c r="B2198" s="1"/>
    </row>
    <row r="2199" spans="2:2" x14ac:dyDescent="0.2">
      <c r="B2199" s="1"/>
    </row>
    <row r="2200" spans="2:2" x14ac:dyDescent="0.2">
      <c r="B2200" s="1"/>
    </row>
    <row r="2201" spans="2:2" x14ac:dyDescent="0.2">
      <c r="B2201" s="1"/>
    </row>
    <row r="2202" spans="2:2" x14ac:dyDescent="0.2">
      <c r="B2202" s="1"/>
    </row>
    <row r="2203" spans="2:2" x14ac:dyDescent="0.2">
      <c r="B2203" s="1"/>
    </row>
    <row r="2204" spans="2:2" x14ac:dyDescent="0.2">
      <c r="B2204" s="1"/>
    </row>
    <row r="2205" spans="2:2" x14ac:dyDescent="0.2">
      <c r="B2205" s="1"/>
    </row>
    <row r="2206" spans="2:2" x14ac:dyDescent="0.2">
      <c r="B2206" s="1"/>
    </row>
    <row r="2207" spans="2:2" x14ac:dyDescent="0.2">
      <c r="B2207" s="1"/>
    </row>
    <row r="2208" spans="2:2" x14ac:dyDescent="0.2">
      <c r="B2208" s="1"/>
    </row>
    <row r="2209" spans="2:2" x14ac:dyDescent="0.2">
      <c r="B2209" s="1"/>
    </row>
    <row r="2210" spans="2:2" x14ac:dyDescent="0.2">
      <c r="B2210" s="1"/>
    </row>
    <row r="2211" spans="2:2" x14ac:dyDescent="0.2">
      <c r="B2211" s="1"/>
    </row>
    <row r="2212" spans="2:2" x14ac:dyDescent="0.2">
      <c r="B2212" s="1"/>
    </row>
    <row r="2213" spans="2:2" x14ac:dyDescent="0.2">
      <c r="B2213" s="1"/>
    </row>
    <row r="2214" spans="2:2" x14ac:dyDescent="0.2">
      <c r="B2214" s="1"/>
    </row>
    <row r="2215" spans="2:2" x14ac:dyDescent="0.2">
      <c r="B2215" s="1"/>
    </row>
    <row r="2216" spans="2:2" x14ac:dyDescent="0.2">
      <c r="B2216" s="1"/>
    </row>
    <row r="2217" spans="2:2" x14ac:dyDescent="0.2">
      <c r="B2217" s="1"/>
    </row>
    <row r="2218" spans="2:2" x14ac:dyDescent="0.2">
      <c r="B2218" s="1"/>
    </row>
    <row r="2219" spans="2:2" x14ac:dyDescent="0.2">
      <c r="B2219" s="1"/>
    </row>
    <row r="2220" spans="2:2" x14ac:dyDescent="0.2">
      <c r="B2220" s="1"/>
    </row>
    <row r="2221" spans="2:2" x14ac:dyDescent="0.2">
      <c r="B2221" s="1"/>
    </row>
    <row r="2222" spans="2:2" x14ac:dyDescent="0.2">
      <c r="B2222" s="1"/>
    </row>
    <row r="2223" spans="2:2" x14ac:dyDescent="0.2">
      <c r="B2223" s="1"/>
    </row>
    <row r="2224" spans="2:2" x14ac:dyDescent="0.2">
      <c r="B2224" s="1"/>
    </row>
    <row r="2225" spans="2:2" x14ac:dyDescent="0.2">
      <c r="B2225" s="1"/>
    </row>
    <row r="2226" spans="2:2" x14ac:dyDescent="0.2">
      <c r="B2226" s="1"/>
    </row>
    <row r="2227" spans="2:2" x14ac:dyDescent="0.2">
      <c r="B2227" s="1"/>
    </row>
    <row r="2228" spans="2:2" x14ac:dyDescent="0.2">
      <c r="B2228" s="1"/>
    </row>
    <row r="2229" spans="2:2" x14ac:dyDescent="0.2">
      <c r="B2229" s="1"/>
    </row>
    <row r="2230" spans="2:2" x14ac:dyDescent="0.2">
      <c r="B2230" s="1"/>
    </row>
    <row r="2231" spans="2:2" x14ac:dyDescent="0.2">
      <c r="B2231" s="1"/>
    </row>
    <row r="2232" spans="2:2" x14ac:dyDescent="0.2">
      <c r="B2232" s="1"/>
    </row>
    <row r="2233" spans="2:2" x14ac:dyDescent="0.2">
      <c r="B2233" s="1"/>
    </row>
    <row r="2234" spans="2:2" x14ac:dyDescent="0.2">
      <c r="B2234" s="1"/>
    </row>
    <row r="2235" spans="2:2" x14ac:dyDescent="0.2">
      <c r="B2235" s="1"/>
    </row>
    <row r="2236" spans="2:2" x14ac:dyDescent="0.2">
      <c r="B2236" s="1"/>
    </row>
    <row r="2237" spans="2:2" x14ac:dyDescent="0.2">
      <c r="B2237" s="1"/>
    </row>
    <row r="2238" spans="2:2" x14ac:dyDescent="0.2">
      <c r="B2238" s="1"/>
    </row>
    <row r="2239" spans="2:2" x14ac:dyDescent="0.2">
      <c r="B2239" s="1"/>
    </row>
    <row r="2240" spans="2:2" x14ac:dyDescent="0.2">
      <c r="B2240" s="1"/>
    </row>
    <row r="2241" spans="2:2" x14ac:dyDescent="0.2">
      <c r="B2241" s="1"/>
    </row>
    <row r="2242" spans="2:2" x14ac:dyDescent="0.2">
      <c r="B2242" s="1"/>
    </row>
    <row r="2243" spans="2:2" x14ac:dyDescent="0.2">
      <c r="B2243" s="1"/>
    </row>
    <row r="2244" spans="2:2" x14ac:dyDescent="0.2">
      <c r="B2244" s="1"/>
    </row>
    <row r="2245" spans="2:2" x14ac:dyDescent="0.2">
      <c r="B2245" s="1"/>
    </row>
    <row r="2246" spans="2:2" x14ac:dyDescent="0.2">
      <c r="B2246" s="1"/>
    </row>
    <row r="2247" spans="2:2" x14ac:dyDescent="0.2">
      <c r="B2247" s="1"/>
    </row>
    <row r="2248" spans="2:2" x14ac:dyDescent="0.2">
      <c r="B2248" s="1"/>
    </row>
    <row r="2249" spans="2:2" x14ac:dyDescent="0.2">
      <c r="B2249" s="1"/>
    </row>
    <row r="2250" spans="2:2" x14ac:dyDescent="0.2">
      <c r="B2250" s="1"/>
    </row>
    <row r="2251" spans="2:2" x14ac:dyDescent="0.2">
      <c r="B2251" s="1"/>
    </row>
    <row r="2252" spans="2:2" x14ac:dyDescent="0.2">
      <c r="B2252" s="1"/>
    </row>
    <row r="2253" spans="2:2" x14ac:dyDescent="0.2">
      <c r="B2253" s="1"/>
    </row>
    <row r="2254" spans="2:2" x14ac:dyDescent="0.2">
      <c r="B2254" s="1"/>
    </row>
    <row r="2255" spans="2:2" x14ac:dyDescent="0.2">
      <c r="B2255" s="1"/>
    </row>
    <row r="2256" spans="2:2" x14ac:dyDescent="0.2">
      <c r="B2256" s="1"/>
    </row>
    <row r="2257" spans="2:2" x14ac:dyDescent="0.2">
      <c r="B2257" s="1"/>
    </row>
    <row r="2258" spans="2:2" x14ac:dyDescent="0.2">
      <c r="B2258" s="1"/>
    </row>
    <row r="2259" spans="2:2" x14ac:dyDescent="0.2">
      <c r="B2259" s="1"/>
    </row>
    <row r="2260" spans="2:2" x14ac:dyDescent="0.2">
      <c r="B2260" s="1"/>
    </row>
    <row r="2261" spans="2:2" x14ac:dyDescent="0.2">
      <c r="B2261" s="1"/>
    </row>
    <row r="2262" spans="2:2" x14ac:dyDescent="0.2">
      <c r="B2262" s="1"/>
    </row>
    <row r="2263" spans="2:2" x14ac:dyDescent="0.2">
      <c r="B2263" s="1"/>
    </row>
    <row r="2264" spans="2:2" x14ac:dyDescent="0.2">
      <c r="B2264" s="1"/>
    </row>
    <row r="2265" spans="2:2" x14ac:dyDescent="0.2">
      <c r="B2265" s="1"/>
    </row>
    <row r="2266" spans="2:2" x14ac:dyDescent="0.2">
      <c r="B2266" s="1"/>
    </row>
    <row r="2267" spans="2:2" x14ac:dyDescent="0.2">
      <c r="B2267" s="1"/>
    </row>
    <row r="2268" spans="2:2" x14ac:dyDescent="0.2">
      <c r="B2268" s="1"/>
    </row>
    <row r="2269" spans="2:2" x14ac:dyDescent="0.2">
      <c r="B2269" s="1"/>
    </row>
    <row r="2270" spans="2:2" x14ac:dyDescent="0.2">
      <c r="B2270" s="1"/>
    </row>
    <row r="2271" spans="2:2" x14ac:dyDescent="0.2">
      <c r="B2271" s="1"/>
    </row>
    <row r="2272" spans="2:2" x14ac:dyDescent="0.2">
      <c r="B2272" s="1"/>
    </row>
    <row r="2273" spans="2:2" x14ac:dyDescent="0.2">
      <c r="B2273" s="1"/>
    </row>
    <row r="2274" spans="2:2" x14ac:dyDescent="0.2">
      <c r="B2274" s="1"/>
    </row>
    <row r="2275" spans="2:2" x14ac:dyDescent="0.2">
      <c r="B2275" s="1"/>
    </row>
    <row r="2276" spans="2:2" x14ac:dyDescent="0.2">
      <c r="B2276" s="1"/>
    </row>
    <row r="2277" spans="2:2" x14ac:dyDescent="0.2">
      <c r="B2277" s="1"/>
    </row>
    <row r="2278" spans="2:2" x14ac:dyDescent="0.2">
      <c r="B2278" s="1"/>
    </row>
    <row r="2279" spans="2:2" x14ac:dyDescent="0.2">
      <c r="B2279" s="1"/>
    </row>
    <row r="2280" spans="2:2" x14ac:dyDescent="0.2">
      <c r="B2280" s="1"/>
    </row>
    <row r="2281" spans="2:2" x14ac:dyDescent="0.2">
      <c r="B2281" s="1"/>
    </row>
    <row r="2282" spans="2:2" x14ac:dyDescent="0.2">
      <c r="B2282" s="1"/>
    </row>
    <row r="2283" spans="2:2" x14ac:dyDescent="0.2">
      <c r="B2283" s="1"/>
    </row>
    <row r="2284" spans="2:2" x14ac:dyDescent="0.2">
      <c r="B2284" s="1"/>
    </row>
    <row r="2285" spans="2:2" x14ac:dyDescent="0.2">
      <c r="B2285" s="1"/>
    </row>
    <row r="2286" spans="2:2" x14ac:dyDescent="0.2">
      <c r="B2286" s="1"/>
    </row>
    <row r="2287" spans="2:2" x14ac:dyDescent="0.2">
      <c r="B2287" s="1"/>
    </row>
    <row r="2288" spans="2:2" x14ac:dyDescent="0.2">
      <c r="B2288" s="1"/>
    </row>
    <row r="2289" spans="2:2" x14ac:dyDescent="0.2">
      <c r="B2289" s="1"/>
    </row>
    <row r="2290" spans="2:2" x14ac:dyDescent="0.2">
      <c r="B2290" s="1"/>
    </row>
    <row r="2291" spans="2:2" x14ac:dyDescent="0.2">
      <c r="B2291" s="1"/>
    </row>
    <row r="2292" spans="2:2" x14ac:dyDescent="0.2">
      <c r="B2292" s="1"/>
    </row>
    <row r="2293" spans="2:2" x14ac:dyDescent="0.2">
      <c r="B2293" s="1"/>
    </row>
    <row r="2294" spans="2:2" x14ac:dyDescent="0.2">
      <c r="B2294" s="1"/>
    </row>
    <row r="2295" spans="2:2" x14ac:dyDescent="0.2">
      <c r="B2295" s="1"/>
    </row>
    <row r="2296" spans="2:2" x14ac:dyDescent="0.2">
      <c r="B2296" s="1"/>
    </row>
    <row r="2297" spans="2:2" x14ac:dyDescent="0.2">
      <c r="B2297" s="1"/>
    </row>
    <row r="2298" spans="2:2" x14ac:dyDescent="0.2">
      <c r="B2298" s="1"/>
    </row>
    <row r="2299" spans="2:2" x14ac:dyDescent="0.2">
      <c r="B2299" s="1"/>
    </row>
    <row r="2300" spans="2:2" x14ac:dyDescent="0.2">
      <c r="B2300" s="1"/>
    </row>
    <row r="2301" spans="2:2" x14ac:dyDescent="0.2">
      <c r="B2301" s="1"/>
    </row>
    <row r="2302" spans="2:2" x14ac:dyDescent="0.2">
      <c r="B2302" s="1"/>
    </row>
    <row r="2303" spans="2:2" x14ac:dyDescent="0.2">
      <c r="B2303" s="1"/>
    </row>
    <row r="2304" spans="2:2" x14ac:dyDescent="0.2">
      <c r="B2304" s="1"/>
    </row>
    <row r="2305" spans="2:2" x14ac:dyDescent="0.2">
      <c r="B2305" s="1"/>
    </row>
    <row r="2306" spans="2:2" x14ac:dyDescent="0.2">
      <c r="B2306" s="1"/>
    </row>
    <row r="2307" spans="2:2" x14ac:dyDescent="0.2">
      <c r="B2307" s="1"/>
    </row>
    <row r="2308" spans="2:2" x14ac:dyDescent="0.2">
      <c r="B2308" s="1"/>
    </row>
    <row r="2309" spans="2:2" x14ac:dyDescent="0.2">
      <c r="B2309" s="1"/>
    </row>
    <row r="2310" spans="2:2" x14ac:dyDescent="0.2">
      <c r="B2310" s="1"/>
    </row>
    <row r="2311" spans="2:2" x14ac:dyDescent="0.2">
      <c r="B2311" s="1"/>
    </row>
    <row r="2312" spans="2:2" x14ac:dyDescent="0.2">
      <c r="B2312" s="1"/>
    </row>
    <row r="2313" spans="2:2" x14ac:dyDescent="0.2">
      <c r="B2313" s="1"/>
    </row>
    <row r="2314" spans="2:2" x14ac:dyDescent="0.2">
      <c r="B2314" s="1"/>
    </row>
    <row r="2315" spans="2:2" x14ac:dyDescent="0.2">
      <c r="B2315" s="1"/>
    </row>
    <row r="2316" spans="2:2" x14ac:dyDescent="0.2">
      <c r="B2316" s="1"/>
    </row>
    <row r="2317" spans="2:2" x14ac:dyDescent="0.2">
      <c r="B2317" s="1"/>
    </row>
    <row r="2318" spans="2:2" x14ac:dyDescent="0.2">
      <c r="B2318" s="1"/>
    </row>
    <row r="2319" spans="2:2" x14ac:dyDescent="0.2">
      <c r="B2319" s="1"/>
    </row>
    <row r="2320" spans="2:2" x14ac:dyDescent="0.2">
      <c r="B2320" s="1"/>
    </row>
    <row r="2321" spans="2:2" x14ac:dyDescent="0.2">
      <c r="B2321" s="1"/>
    </row>
    <row r="2322" spans="2:2" x14ac:dyDescent="0.2">
      <c r="B2322" s="1"/>
    </row>
    <row r="2323" spans="2:2" x14ac:dyDescent="0.2">
      <c r="B2323" s="1"/>
    </row>
    <row r="2324" spans="2:2" x14ac:dyDescent="0.2">
      <c r="B2324" s="1"/>
    </row>
    <row r="2325" spans="2:2" x14ac:dyDescent="0.2">
      <c r="B2325" s="1"/>
    </row>
    <row r="2326" spans="2:2" x14ac:dyDescent="0.2">
      <c r="B2326" s="1"/>
    </row>
    <row r="2327" spans="2:2" x14ac:dyDescent="0.2">
      <c r="B2327" s="1"/>
    </row>
    <row r="2328" spans="2:2" x14ac:dyDescent="0.2">
      <c r="B2328" s="1"/>
    </row>
    <row r="2329" spans="2:2" x14ac:dyDescent="0.2">
      <c r="B2329" s="1"/>
    </row>
    <row r="2330" spans="2:2" x14ac:dyDescent="0.2">
      <c r="B2330" s="1"/>
    </row>
    <row r="2331" spans="2:2" x14ac:dyDescent="0.2">
      <c r="B2331" s="1"/>
    </row>
    <row r="2332" spans="2:2" x14ac:dyDescent="0.2">
      <c r="B2332" s="1"/>
    </row>
    <row r="2333" spans="2:2" x14ac:dyDescent="0.2">
      <c r="B2333" s="1"/>
    </row>
    <row r="2334" spans="2:2" x14ac:dyDescent="0.2">
      <c r="B2334" s="1"/>
    </row>
    <row r="2335" spans="2:2" x14ac:dyDescent="0.2">
      <c r="B2335" s="1"/>
    </row>
    <row r="2336" spans="2:2" x14ac:dyDescent="0.2">
      <c r="B2336" s="1"/>
    </row>
    <row r="2337" spans="2:2" x14ac:dyDescent="0.2">
      <c r="B2337" s="1"/>
    </row>
    <row r="2338" spans="2:2" x14ac:dyDescent="0.2">
      <c r="B2338" s="1"/>
    </row>
    <row r="2339" spans="2:2" x14ac:dyDescent="0.2">
      <c r="B2339" s="1"/>
    </row>
    <row r="2340" spans="2:2" x14ac:dyDescent="0.2">
      <c r="B2340" s="1"/>
    </row>
    <row r="2341" spans="2:2" x14ac:dyDescent="0.2">
      <c r="B2341" s="1"/>
    </row>
    <row r="2342" spans="2:2" x14ac:dyDescent="0.2">
      <c r="B2342" s="1"/>
    </row>
    <row r="2343" spans="2:2" x14ac:dyDescent="0.2">
      <c r="B2343" s="1"/>
    </row>
    <row r="2344" spans="2:2" x14ac:dyDescent="0.2">
      <c r="B2344" s="1"/>
    </row>
    <row r="2345" spans="2:2" x14ac:dyDescent="0.2">
      <c r="B2345" s="1"/>
    </row>
    <row r="2346" spans="2:2" x14ac:dyDescent="0.2">
      <c r="B2346" s="1"/>
    </row>
    <row r="2347" spans="2:2" x14ac:dyDescent="0.2">
      <c r="B2347" s="1"/>
    </row>
    <row r="2348" spans="2:2" x14ac:dyDescent="0.2">
      <c r="B2348" s="1"/>
    </row>
    <row r="2349" spans="2:2" x14ac:dyDescent="0.2">
      <c r="B2349" s="1"/>
    </row>
    <row r="2350" spans="2:2" x14ac:dyDescent="0.2">
      <c r="B2350" s="1"/>
    </row>
    <row r="2351" spans="2:2" x14ac:dyDescent="0.2">
      <c r="B2351" s="1"/>
    </row>
    <row r="2352" spans="2:2" x14ac:dyDescent="0.2">
      <c r="B2352" s="1"/>
    </row>
    <row r="2353" spans="2:2" x14ac:dyDescent="0.2">
      <c r="B2353" s="1"/>
    </row>
    <row r="2354" spans="2:2" x14ac:dyDescent="0.2">
      <c r="B2354" s="1"/>
    </row>
    <row r="2355" spans="2:2" x14ac:dyDescent="0.2">
      <c r="B2355" s="1"/>
    </row>
    <row r="2356" spans="2:2" x14ac:dyDescent="0.2">
      <c r="B2356" s="1"/>
    </row>
    <row r="2357" spans="2:2" x14ac:dyDescent="0.2">
      <c r="B2357" s="1"/>
    </row>
    <row r="2358" spans="2:2" x14ac:dyDescent="0.2">
      <c r="B2358" s="1"/>
    </row>
    <row r="2359" spans="2:2" x14ac:dyDescent="0.2">
      <c r="B2359" s="1"/>
    </row>
    <row r="2360" spans="2:2" x14ac:dyDescent="0.2">
      <c r="B2360" s="1"/>
    </row>
    <row r="2361" spans="2:2" x14ac:dyDescent="0.2">
      <c r="B2361" s="1"/>
    </row>
    <row r="2362" spans="2:2" x14ac:dyDescent="0.2">
      <c r="B2362" s="1"/>
    </row>
    <row r="2363" spans="2:2" x14ac:dyDescent="0.2">
      <c r="B2363" s="1"/>
    </row>
    <row r="2364" spans="2:2" x14ac:dyDescent="0.2">
      <c r="B2364" s="1"/>
    </row>
    <row r="2365" spans="2:2" x14ac:dyDescent="0.2">
      <c r="B2365" s="1"/>
    </row>
    <row r="2366" spans="2:2" x14ac:dyDescent="0.2">
      <c r="B2366" s="1"/>
    </row>
    <row r="2367" spans="2:2" x14ac:dyDescent="0.2">
      <c r="B2367" s="1"/>
    </row>
    <row r="2368" spans="2:2" x14ac:dyDescent="0.2">
      <c r="B2368" s="1"/>
    </row>
    <row r="2369" spans="2:2" x14ac:dyDescent="0.2">
      <c r="B2369" s="1"/>
    </row>
    <row r="2370" spans="2:2" x14ac:dyDescent="0.2">
      <c r="B2370" s="1"/>
    </row>
    <row r="2371" spans="2:2" x14ac:dyDescent="0.2">
      <c r="B2371" s="1"/>
    </row>
    <row r="2372" spans="2:2" x14ac:dyDescent="0.2">
      <c r="B2372" s="1"/>
    </row>
    <row r="2373" spans="2:2" x14ac:dyDescent="0.2">
      <c r="B2373" s="1"/>
    </row>
    <row r="2374" spans="2:2" x14ac:dyDescent="0.2">
      <c r="B2374" s="1"/>
    </row>
    <row r="2375" spans="2:2" x14ac:dyDescent="0.2">
      <c r="B2375" s="1"/>
    </row>
    <row r="2376" spans="2:2" x14ac:dyDescent="0.2">
      <c r="B2376" s="1"/>
    </row>
    <row r="2377" spans="2:2" x14ac:dyDescent="0.2">
      <c r="B2377" s="1"/>
    </row>
    <row r="2378" spans="2:2" x14ac:dyDescent="0.2">
      <c r="B2378" s="1"/>
    </row>
    <row r="2379" spans="2:2" x14ac:dyDescent="0.2">
      <c r="B2379" s="1"/>
    </row>
    <row r="2380" spans="2:2" x14ac:dyDescent="0.2">
      <c r="B2380" s="1"/>
    </row>
    <row r="2381" spans="2:2" x14ac:dyDescent="0.2">
      <c r="B2381" s="1"/>
    </row>
    <row r="2382" spans="2:2" x14ac:dyDescent="0.2">
      <c r="B2382" s="1"/>
    </row>
    <row r="2383" spans="2:2" x14ac:dyDescent="0.2">
      <c r="B2383" s="1"/>
    </row>
    <row r="2384" spans="2:2" x14ac:dyDescent="0.2">
      <c r="B2384" s="1"/>
    </row>
    <row r="2385" spans="2:2" x14ac:dyDescent="0.2">
      <c r="B2385" s="1"/>
    </row>
    <row r="2386" spans="2:2" x14ac:dyDescent="0.2">
      <c r="B2386" s="1"/>
    </row>
    <row r="2387" spans="2:2" x14ac:dyDescent="0.2">
      <c r="B2387" s="1"/>
    </row>
    <row r="2388" spans="2:2" x14ac:dyDescent="0.2">
      <c r="B2388" s="1"/>
    </row>
    <row r="2389" spans="2:2" x14ac:dyDescent="0.2">
      <c r="B2389" s="1"/>
    </row>
    <row r="2390" spans="2:2" x14ac:dyDescent="0.2">
      <c r="B2390" s="1"/>
    </row>
    <row r="2391" spans="2:2" x14ac:dyDescent="0.2">
      <c r="B2391" s="1"/>
    </row>
    <row r="2392" spans="2:2" x14ac:dyDescent="0.2">
      <c r="B2392" s="1"/>
    </row>
    <row r="2393" spans="2:2" x14ac:dyDescent="0.2">
      <c r="B2393" s="1"/>
    </row>
    <row r="2394" spans="2:2" x14ac:dyDescent="0.2">
      <c r="B2394" s="1"/>
    </row>
    <row r="2395" spans="2:2" x14ac:dyDescent="0.2">
      <c r="B2395" s="1"/>
    </row>
    <row r="2396" spans="2:2" x14ac:dyDescent="0.2">
      <c r="B2396" s="1"/>
    </row>
    <row r="2397" spans="2:2" x14ac:dyDescent="0.2">
      <c r="B2397" s="1"/>
    </row>
    <row r="2398" spans="2:2" x14ac:dyDescent="0.2">
      <c r="B2398" s="1"/>
    </row>
    <row r="2399" spans="2:2" x14ac:dyDescent="0.2">
      <c r="B2399" s="1"/>
    </row>
    <row r="2400" spans="2:2" x14ac:dyDescent="0.2">
      <c r="B2400" s="1"/>
    </row>
    <row r="2401" spans="2:2" x14ac:dyDescent="0.2">
      <c r="B2401" s="1"/>
    </row>
    <row r="2402" spans="2:2" x14ac:dyDescent="0.2">
      <c r="B2402" s="1"/>
    </row>
    <row r="2403" spans="2:2" x14ac:dyDescent="0.2">
      <c r="B2403" s="1"/>
    </row>
    <row r="2404" spans="2:2" x14ac:dyDescent="0.2">
      <c r="B2404" s="1"/>
    </row>
    <row r="2405" spans="2:2" x14ac:dyDescent="0.2">
      <c r="B2405" s="1"/>
    </row>
    <row r="2406" spans="2:2" x14ac:dyDescent="0.2">
      <c r="B2406" s="1"/>
    </row>
    <row r="2407" spans="2:2" x14ac:dyDescent="0.2">
      <c r="B2407" s="1"/>
    </row>
    <row r="2408" spans="2:2" x14ac:dyDescent="0.2">
      <c r="B2408" s="1"/>
    </row>
    <row r="2409" spans="2:2" x14ac:dyDescent="0.2">
      <c r="B2409" s="1"/>
    </row>
    <row r="2410" spans="2:2" x14ac:dyDescent="0.2">
      <c r="B2410" s="1"/>
    </row>
    <row r="2411" spans="2:2" x14ac:dyDescent="0.2">
      <c r="B2411" s="1"/>
    </row>
    <row r="2412" spans="2:2" x14ac:dyDescent="0.2">
      <c r="B2412" s="1"/>
    </row>
    <row r="2413" spans="2:2" x14ac:dyDescent="0.2">
      <c r="B2413" s="1"/>
    </row>
    <row r="2414" spans="2:2" x14ac:dyDescent="0.2">
      <c r="B2414" s="1"/>
    </row>
    <row r="2415" spans="2:2" x14ac:dyDescent="0.2">
      <c r="B2415" s="1"/>
    </row>
    <row r="2416" spans="2:2" x14ac:dyDescent="0.2">
      <c r="B2416" s="1"/>
    </row>
    <row r="2417" spans="2:2" x14ac:dyDescent="0.2">
      <c r="B2417" s="1"/>
    </row>
    <row r="2418" spans="2:2" x14ac:dyDescent="0.2">
      <c r="B2418" s="1"/>
    </row>
    <row r="2419" spans="2:2" x14ac:dyDescent="0.2">
      <c r="B2419" s="1"/>
    </row>
    <row r="2420" spans="2:2" x14ac:dyDescent="0.2">
      <c r="B2420" s="1"/>
    </row>
    <row r="2421" spans="2:2" x14ac:dyDescent="0.2">
      <c r="B2421" s="1"/>
    </row>
    <row r="2422" spans="2:2" x14ac:dyDescent="0.2">
      <c r="B2422" s="1"/>
    </row>
    <row r="2423" spans="2:2" x14ac:dyDescent="0.2">
      <c r="B2423" s="1"/>
    </row>
    <row r="2424" spans="2:2" x14ac:dyDescent="0.2">
      <c r="B2424" s="1"/>
    </row>
    <row r="2425" spans="2:2" x14ac:dyDescent="0.2">
      <c r="B2425" s="1"/>
    </row>
    <row r="2426" spans="2:2" x14ac:dyDescent="0.2">
      <c r="B2426" s="1"/>
    </row>
    <row r="2427" spans="2:2" x14ac:dyDescent="0.2">
      <c r="B2427" s="1"/>
    </row>
    <row r="2428" spans="2:2" x14ac:dyDescent="0.2">
      <c r="B2428" s="1"/>
    </row>
    <row r="2429" spans="2:2" x14ac:dyDescent="0.2">
      <c r="B2429" s="1"/>
    </row>
    <row r="2430" spans="2:2" x14ac:dyDescent="0.2">
      <c r="B2430" s="1"/>
    </row>
    <row r="2431" spans="2:2" x14ac:dyDescent="0.2">
      <c r="B2431" s="1"/>
    </row>
    <row r="2432" spans="2:2" x14ac:dyDescent="0.2">
      <c r="B2432" s="1"/>
    </row>
    <row r="2433" spans="2:2" x14ac:dyDescent="0.2">
      <c r="B2433" s="1"/>
    </row>
    <row r="2434" spans="2:2" x14ac:dyDescent="0.2">
      <c r="B2434" s="1"/>
    </row>
    <row r="2435" spans="2:2" x14ac:dyDescent="0.2">
      <c r="B2435" s="1"/>
    </row>
    <row r="2436" spans="2:2" x14ac:dyDescent="0.2">
      <c r="B2436" s="1"/>
    </row>
    <row r="2437" spans="2:2" x14ac:dyDescent="0.2">
      <c r="B2437" s="1"/>
    </row>
    <row r="2438" spans="2:2" x14ac:dyDescent="0.2">
      <c r="B2438" s="1"/>
    </row>
    <row r="2439" spans="2:2" x14ac:dyDescent="0.2">
      <c r="B2439" s="1"/>
    </row>
    <row r="2440" spans="2:2" x14ac:dyDescent="0.2">
      <c r="B2440" s="1"/>
    </row>
    <row r="2441" spans="2:2" x14ac:dyDescent="0.2">
      <c r="B2441" s="1"/>
    </row>
    <row r="2442" spans="2:2" x14ac:dyDescent="0.2">
      <c r="B2442" s="1"/>
    </row>
    <row r="2443" spans="2:2" x14ac:dyDescent="0.2">
      <c r="B2443" s="1"/>
    </row>
    <row r="2444" spans="2:2" x14ac:dyDescent="0.2">
      <c r="B2444" s="1"/>
    </row>
    <row r="2445" spans="2:2" x14ac:dyDescent="0.2">
      <c r="B2445" s="1"/>
    </row>
    <row r="2446" spans="2:2" x14ac:dyDescent="0.2">
      <c r="B2446" s="1"/>
    </row>
    <row r="2447" spans="2:2" x14ac:dyDescent="0.2">
      <c r="B2447" s="1"/>
    </row>
    <row r="2448" spans="2:2" x14ac:dyDescent="0.2">
      <c r="B2448" s="1"/>
    </row>
    <row r="2449" spans="2:2" x14ac:dyDescent="0.2">
      <c r="B2449" s="1"/>
    </row>
    <row r="2450" spans="2:2" x14ac:dyDescent="0.2">
      <c r="B2450" s="1"/>
    </row>
    <row r="2451" spans="2:2" x14ac:dyDescent="0.2">
      <c r="B2451" s="1"/>
    </row>
    <row r="2452" spans="2:2" x14ac:dyDescent="0.2">
      <c r="B2452" s="1"/>
    </row>
    <row r="2453" spans="2:2" x14ac:dyDescent="0.2">
      <c r="B2453" s="1"/>
    </row>
    <row r="2454" spans="2:2" x14ac:dyDescent="0.2">
      <c r="B2454" s="1"/>
    </row>
    <row r="2455" spans="2:2" x14ac:dyDescent="0.2">
      <c r="B2455" s="1"/>
    </row>
    <row r="2456" spans="2:2" x14ac:dyDescent="0.2">
      <c r="B2456" s="1"/>
    </row>
    <row r="2457" spans="2:2" x14ac:dyDescent="0.2">
      <c r="B2457" s="1"/>
    </row>
    <row r="2458" spans="2:2" x14ac:dyDescent="0.2">
      <c r="B2458" s="1"/>
    </row>
    <row r="2459" spans="2:2" x14ac:dyDescent="0.2">
      <c r="B2459" s="1"/>
    </row>
    <row r="2460" spans="2:2" x14ac:dyDescent="0.2">
      <c r="B2460" s="1"/>
    </row>
    <row r="2461" spans="2:2" x14ac:dyDescent="0.2">
      <c r="B2461" s="1"/>
    </row>
    <row r="2462" spans="2:2" x14ac:dyDescent="0.2">
      <c r="B2462" s="1"/>
    </row>
    <row r="2463" spans="2:2" x14ac:dyDescent="0.2">
      <c r="B2463" s="1"/>
    </row>
    <row r="2464" spans="2:2" x14ac:dyDescent="0.2">
      <c r="B2464" s="1"/>
    </row>
    <row r="2465" spans="2:2" x14ac:dyDescent="0.2">
      <c r="B2465" s="1"/>
    </row>
    <row r="2466" spans="2:2" x14ac:dyDescent="0.2">
      <c r="B2466" s="1"/>
    </row>
    <row r="2467" spans="2:2" x14ac:dyDescent="0.2">
      <c r="B2467" s="1"/>
    </row>
    <row r="2468" spans="2:2" x14ac:dyDescent="0.2">
      <c r="B2468" s="1"/>
    </row>
    <row r="2469" spans="2:2" x14ac:dyDescent="0.2">
      <c r="B2469" s="1"/>
    </row>
    <row r="2470" spans="2:2" x14ac:dyDescent="0.2">
      <c r="B2470" s="1"/>
    </row>
    <row r="2471" spans="2:2" x14ac:dyDescent="0.2">
      <c r="B2471" s="1"/>
    </row>
    <row r="2472" spans="2:2" x14ac:dyDescent="0.2">
      <c r="B2472" s="1"/>
    </row>
    <row r="2473" spans="2:2" x14ac:dyDescent="0.2">
      <c r="B2473" s="1"/>
    </row>
    <row r="2474" spans="2:2" x14ac:dyDescent="0.2">
      <c r="B2474" s="1"/>
    </row>
    <row r="2475" spans="2:2" x14ac:dyDescent="0.2">
      <c r="B2475" s="1"/>
    </row>
    <row r="2476" spans="2:2" x14ac:dyDescent="0.2">
      <c r="B2476" s="1"/>
    </row>
    <row r="2477" spans="2:2" x14ac:dyDescent="0.2">
      <c r="B2477" s="1"/>
    </row>
    <row r="2478" spans="2:2" x14ac:dyDescent="0.2">
      <c r="B2478" s="1"/>
    </row>
    <row r="2479" spans="2:2" x14ac:dyDescent="0.2">
      <c r="B2479" s="1"/>
    </row>
    <row r="2480" spans="2:2" x14ac:dyDescent="0.2">
      <c r="B2480" s="1"/>
    </row>
    <row r="2481" spans="2:2" x14ac:dyDescent="0.2">
      <c r="B2481" s="1"/>
    </row>
    <row r="2482" spans="2:2" x14ac:dyDescent="0.2">
      <c r="B2482" s="1"/>
    </row>
    <row r="2483" spans="2:2" x14ac:dyDescent="0.2">
      <c r="B2483" s="1"/>
    </row>
    <row r="2484" spans="2:2" x14ac:dyDescent="0.2">
      <c r="B2484" s="1"/>
    </row>
    <row r="2485" spans="2:2" x14ac:dyDescent="0.2">
      <c r="B2485" s="1"/>
    </row>
    <row r="2486" spans="2:2" x14ac:dyDescent="0.2">
      <c r="B2486" s="1"/>
    </row>
    <row r="2487" spans="2:2" x14ac:dyDescent="0.2">
      <c r="B2487" s="1"/>
    </row>
    <row r="2488" spans="2:2" x14ac:dyDescent="0.2">
      <c r="B2488" s="1"/>
    </row>
    <row r="2489" spans="2:2" x14ac:dyDescent="0.2">
      <c r="B2489" s="1"/>
    </row>
    <row r="2490" spans="2:2" x14ac:dyDescent="0.2">
      <c r="B2490" s="1"/>
    </row>
    <row r="2491" spans="2:2" x14ac:dyDescent="0.2">
      <c r="B2491" s="1"/>
    </row>
    <row r="2492" spans="2:2" x14ac:dyDescent="0.2">
      <c r="B2492" s="1"/>
    </row>
    <row r="2493" spans="2:2" x14ac:dyDescent="0.2">
      <c r="B2493" s="1"/>
    </row>
    <row r="2494" spans="2:2" x14ac:dyDescent="0.2">
      <c r="B2494" s="1"/>
    </row>
    <row r="2495" spans="2:2" x14ac:dyDescent="0.2">
      <c r="B2495" s="1"/>
    </row>
    <row r="2496" spans="2:2" x14ac:dyDescent="0.2">
      <c r="B2496" s="1"/>
    </row>
    <row r="2497" spans="2:2" x14ac:dyDescent="0.2">
      <c r="B2497" s="1"/>
    </row>
    <row r="2498" spans="2:2" x14ac:dyDescent="0.2">
      <c r="B2498" s="1"/>
    </row>
    <row r="2499" spans="2:2" x14ac:dyDescent="0.2">
      <c r="B2499" s="1"/>
    </row>
    <row r="2500" spans="2:2" x14ac:dyDescent="0.2">
      <c r="B2500" s="1"/>
    </row>
    <row r="2501" spans="2:2" x14ac:dyDescent="0.2">
      <c r="B2501" s="1"/>
    </row>
    <row r="2502" spans="2:2" x14ac:dyDescent="0.2">
      <c r="B2502" s="1"/>
    </row>
    <row r="2503" spans="2:2" x14ac:dyDescent="0.2">
      <c r="B2503" s="1"/>
    </row>
    <row r="2504" spans="2:2" x14ac:dyDescent="0.2">
      <c r="B2504" s="1"/>
    </row>
    <row r="2505" spans="2:2" x14ac:dyDescent="0.2">
      <c r="B2505" s="1"/>
    </row>
    <row r="2506" spans="2:2" x14ac:dyDescent="0.2">
      <c r="B2506" s="1"/>
    </row>
    <row r="2507" spans="2:2" x14ac:dyDescent="0.2">
      <c r="B2507" s="1"/>
    </row>
    <row r="2508" spans="2:2" x14ac:dyDescent="0.2">
      <c r="B2508" s="1"/>
    </row>
    <row r="2509" spans="2:2" x14ac:dyDescent="0.2">
      <c r="B2509" s="1"/>
    </row>
    <row r="2510" spans="2:2" x14ac:dyDescent="0.2">
      <c r="B2510" s="1"/>
    </row>
    <row r="2511" spans="2:2" x14ac:dyDescent="0.2">
      <c r="B2511" s="1"/>
    </row>
    <row r="2512" spans="2:2" x14ac:dyDescent="0.2">
      <c r="B2512" s="1"/>
    </row>
    <row r="2513" spans="2:2" x14ac:dyDescent="0.2">
      <c r="B2513" s="1"/>
    </row>
    <row r="2514" spans="2:2" x14ac:dyDescent="0.2">
      <c r="B2514" s="1"/>
    </row>
    <row r="2515" spans="2:2" x14ac:dyDescent="0.2">
      <c r="B2515" s="1"/>
    </row>
    <row r="2516" spans="2:2" x14ac:dyDescent="0.2">
      <c r="B2516" s="1"/>
    </row>
    <row r="2517" spans="2:2" x14ac:dyDescent="0.2">
      <c r="B2517" s="1"/>
    </row>
    <row r="2518" spans="2:2" x14ac:dyDescent="0.2">
      <c r="B2518" s="1"/>
    </row>
    <row r="2519" spans="2:2" x14ac:dyDescent="0.2">
      <c r="B2519" s="1"/>
    </row>
    <row r="2520" spans="2:2" x14ac:dyDescent="0.2">
      <c r="B2520" s="1"/>
    </row>
    <row r="2521" spans="2:2" x14ac:dyDescent="0.2">
      <c r="B2521" s="1"/>
    </row>
    <row r="2522" spans="2:2" x14ac:dyDescent="0.2">
      <c r="B2522" s="1"/>
    </row>
    <row r="2523" spans="2:2" x14ac:dyDescent="0.2">
      <c r="B2523" s="1"/>
    </row>
    <row r="2524" spans="2:2" x14ac:dyDescent="0.2">
      <c r="B2524" s="1"/>
    </row>
    <row r="2525" spans="2:2" x14ac:dyDescent="0.2">
      <c r="B2525" s="1"/>
    </row>
    <row r="2526" spans="2:2" x14ac:dyDescent="0.2">
      <c r="B2526" s="1"/>
    </row>
    <row r="2527" spans="2:2" x14ac:dyDescent="0.2">
      <c r="B2527" s="1"/>
    </row>
    <row r="2528" spans="2:2" x14ac:dyDescent="0.2">
      <c r="B2528" s="1"/>
    </row>
    <row r="2529" spans="2:2" x14ac:dyDescent="0.2">
      <c r="B2529" s="1"/>
    </row>
    <row r="2530" spans="2:2" x14ac:dyDescent="0.2">
      <c r="B2530" s="1"/>
    </row>
    <row r="2531" spans="2:2" x14ac:dyDescent="0.2">
      <c r="B2531" s="1"/>
    </row>
    <row r="2532" spans="2:2" x14ac:dyDescent="0.2">
      <c r="B2532" s="1"/>
    </row>
    <row r="2533" spans="2:2" x14ac:dyDescent="0.2">
      <c r="B2533" s="1"/>
    </row>
    <row r="2534" spans="2:2" x14ac:dyDescent="0.2">
      <c r="B2534" s="1"/>
    </row>
    <row r="2535" spans="2:2" x14ac:dyDescent="0.2">
      <c r="B2535" s="1"/>
    </row>
    <row r="2536" spans="2:2" x14ac:dyDescent="0.2">
      <c r="B2536" s="1"/>
    </row>
    <row r="2537" spans="2:2" x14ac:dyDescent="0.2">
      <c r="B2537" s="1"/>
    </row>
    <row r="2538" spans="2:2" x14ac:dyDescent="0.2">
      <c r="B2538" s="1"/>
    </row>
    <row r="2539" spans="2:2" x14ac:dyDescent="0.2">
      <c r="B2539" s="1"/>
    </row>
    <row r="2540" spans="2:2" x14ac:dyDescent="0.2">
      <c r="B2540" s="1"/>
    </row>
    <row r="2541" spans="2:2" x14ac:dyDescent="0.2">
      <c r="B2541" s="1"/>
    </row>
    <row r="2542" spans="2:2" x14ac:dyDescent="0.2">
      <c r="B2542" s="1"/>
    </row>
  </sheetData>
  <sheetProtection password="C80C" sheet="1" formatCells="0" formatColumns="0" formatRows="0" insertColumns="0" insertRows="0" insertHyperlinks="0" deleteColumns="0" deleteRows="0" sort="0" autoFilter="0" pivotTables="0"/>
  <mergeCells count="2">
    <mergeCell ref="A59:B59"/>
    <mergeCell ref="A48:B48"/>
  </mergeCells>
  <phoneticPr fontId="0" type="noConversion"/>
  <printOptions horizontalCentered="1"/>
  <pageMargins left="1" right="0.37" top="0.64" bottom="0.54" header="0.25" footer="0.25"/>
  <pageSetup scale="93" orientation="portrait" r:id="rId1"/>
  <headerFooter alignWithMargins="0">
    <oddFooter xml:space="preserve">&amp;R
</oddFooter>
  </headerFooter>
  <rowBreaks count="1" manualBreakCount="1">
    <brk id="47" max="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C78"/>
  <sheetViews>
    <sheetView zoomScaleNormal="100" workbookViewId="0">
      <selection sqref="A1:B1"/>
    </sheetView>
  </sheetViews>
  <sheetFormatPr defaultColWidth="9.140625" defaultRowHeight="12.75" x14ac:dyDescent="0.2"/>
  <cols>
    <col min="1" max="1" width="9.140625" style="21"/>
    <col min="2" max="2" width="56.85546875" style="21" customWidth="1"/>
    <col min="3" max="3" width="70.140625" style="35" customWidth="1"/>
    <col min="4" max="4" width="9.85546875" style="22" customWidth="1"/>
    <col min="5" max="55" width="9.140625" style="22"/>
    <col min="56" max="16384" width="9.140625" style="19"/>
  </cols>
  <sheetData>
    <row r="1" spans="1:55" s="20" customFormat="1" ht="51" customHeight="1" x14ac:dyDescent="0.2">
      <c r="A1" s="1007" t="s">
        <v>282</v>
      </c>
      <c r="B1" s="1008"/>
      <c r="C1" s="408" t="s">
        <v>230</v>
      </c>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row>
    <row r="2" spans="1:55" s="20" customFormat="1" ht="16.5" customHeight="1" x14ac:dyDescent="0.2">
      <c r="A2" s="409" t="str">
        <f>'SCC List'!A2</f>
        <v>(Rev.19, June 2017)</v>
      </c>
      <c r="B2" s="410"/>
      <c r="C2" s="411"/>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row>
    <row r="3" spans="1:55" s="42" customFormat="1" ht="140.25" x14ac:dyDescent="0.2">
      <c r="A3" s="998" t="str">
        <f>'SCC List'!A3</f>
        <v>10 GUIDEWAY &amp; TRACK ELEMENTS (route miles)</v>
      </c>
      <c r="B3" s="999"/>
      <c r="C3" s="412" t="s">
        <v>287</v>
      </c>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row>
    <row r="4" spans="1:55" s="44" customFormat="1" x14ac:dyDescent="0.2">
      <c r="A4" s="413">
        <f>'SCC List'!A4</f>
        <v>10.01</v>
      </c>
      <c r="B4" s="414" t="str">
        <f>'SCC List'!B4</f>
        <v>Guideway: At-grade exclusive right-of-way</v>
      </c>
      <c r="C4" s="415"/>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c r="BB4" s="34"/>
      <c r="BC4" s="34"/>
    </row>
    <row r="5" spans="1:55" s="44" customFormat="1" x14ac:dyDescent="0.2">
      <c r="A5" s="416" t="str">
        <f>'SCC List'!A5</f>
        <v>10.02</v>
      </c>
      <c r="B5" s="414" t="str">
        <f>'SCC List'!B5</f>
        <v>Guideway: At-grade semi-exclusive (allows cross-traffic)</v>
      </c>
      <c r="C5" s="415"/>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34"/>
      <c r="AZ5" s="34"/>
      <c r="BA5" s="34"/>
      <c r="BB5" s="34"/>
      <c r="BC5" s="34"/>
    </row>
    <row r="6" spans="1:55" s="44" customFormat="1" x14ac:dyDescent="0.2">
      <c r="A6" s="417">
        <f>'SCC List'!A6</f>
        <v>10.029999999999999</v>
      </c>
      <c r="B6" s="414" t="str">
        <f>'SCC List'!B6</f>
        <v>Guideway: At-grade in mixed traffic</v>
      </c>
      <c r="C6" s="415"/>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row>
    <row r="7" spans="1:55" s="44" customFormat="1" ht="25.5" x14ac:dyDescent="0.2">
      <c r="A7" s="417">
        <f>'SCC List'!A7</f>
        <v>10.039999999999999</v>
      </c>
      <c r="B7" s="414" t="str">
        <f>'SCC List'!B7</f>
        <v>Guideway: Aerial structure</v>
      </c>
      <c r="C7" s="415" t="s">
        <v>27</v>
      </c>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4"/>
      <c r="BC7" s="34"/>
    </row>
    <row r="8" spans="1:55" s="44" customFormat="1" x14ac:dyDescent="0.2">
      <c r="A8" s="417">
        <f>'SCC List'!A8</f>
        <v>10.050000000000001</v>
      </c>
      <c r="B8" s="414" t="str">
        <f>'SCC List'!B8</f>
        <v>Guideway: Built-up fill</v>
      </c>
      <c r="C8" s="415" t="s">
        <v>43</v>
      </c>
      <c r="D8" s="34"/>
      <c r="E8" s="34"/>
      <c r="F8" s="34"/>
      <c r="G8" s="34"/>
      <c r="H8" s="34"/>
      <c r="I8" s="34"/>
      <c r="J8" s="34"/>
      <c r="K8" s="34"/>
      <c r="L8" s="34"/>
      <c r="M8" s="34"/>
      <c r="N8" s="34"/>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4"/>
      <c r="AW8" s="34"/>
      <c r="AX8" s="34"/>
      <c r="AY8" s="34"/>
      <c r="AZ8" s="34"/>
      <c r="BA8" s="34"/>
      <c r="BB8" s="34"/>
      <c r="BC8" s="34"/>
    </row>
    <row r="9" spans="1:55" s="44" customFormat="1" ht="25.5" x14ac:dyDescent="0.2">
      <c r="A9" s="417">
        <f>'SCC List'!A9</f>
        <v>10.06</v>
      </c>
      <c r="B9" s="414" t="str">
        <f>'SCC List'!B9</f>
        <v>Guideway: Underground cut &amp; cover</v>
      </c>
      <c r="C9" s="415" t="s">
        <v>31</v>
      </c>
      <c r="D9" s="34"/>
      <c r="E9" s="34"/>
      <c r="F9" s="34"/>
      <c r="G9" s="34"/>
      <c r="H9" s="34"/>
      <c r="I9" s="34"/>
      <c r="J9" s="34"/>
      <c r="K9" s="34"/>
      <c r="L9" s="34"/>
      <c r="M9" s="34"/>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row>
    <row r="10" spans="1:55" s="44" customFormat="1" ht="25.5" x14ac:dyDescent="0.2">
      <c r="A10" s="417">
        <f>'SCC List'!A10</f>
        <v>10.07</v>
      </c>
      <c r="B10" s="414" t="str">
        <f>'SCC List'!B10</f>
        <v>Guideway: Underground tunnel</v>
      </c>
      <c r="C10" s="415" t="s">
        <v>30</v>
      </c>
      <c r="D10" s="34"/>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row>
    <row r="11" spans="1:55" s="44" customFormat="1" ht="25.5" x14ac:dyDescent="0.2">
      <c r="A11" s="417">
        <f>'SCC List'!A11</f>
        <v>10.08</v>
      </c>
      <c r="B11" s="414" t="str">
        <f>'SCC List'!B11</f>
        <v>Guideway: Retained cut or fill</v>
      </c>
      <c r="C11" s="415" t="s">
        <v>31</v>
      </c>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row>
    <row r="12" spans="1:55" s="44" customFormat="1" x14ac:dyDescent="0.2">
      <c r="A12" s="417">
        <f>'SCC List'!A12</f>
        <v>10.09</v>
      </c>
      <c r="B12" s="414" t="str">
        <f>'SCC List'!B12</f>
        <v>Track:  Direct fixation</v>
      </c>
      <c r="C12" s="415" t="s">
        <v>44</v>
      </c>
      <c r="D12" s="34"/>
      <c r="E12" s="34"/>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row>
    <row r="13" spans="1:55" s="44" customFormat="1" x14ac:dyDescent="0.2">
      <c r="A13" s="416">
        <f>'SCC List'!A13</f>
        <v>10.1</v>
      </c>
      <c r="B13" s="414" t="str">
        <f>'SCC List'!B13</f>
        <v>Track:  Embedded</v>
      </c>
      <c r="C13" s="415" t="s">
        <v>45</v>
      </c>
      <c r="D13" s="34"/>
      <c r="E13" s="34"/>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row>
    <row r="14" spans="1:55" s="44" customFormat="1" x14ac:dyDescent="0.2">
      <c r="A14" s="417">
        <f>'SCC List'!A14</f>
        <v>10.11</v>
      </c>
      <c r="B14" s="414" t="str">
        <f>'SCC List'!B14</f>
        <v>Track:  Ballasted</v>
      </c>
      <c r="C14" s="415" t="s">
        <v>46</v>
      </c>
      <c r="D14" s="34"/>
      <c r="E14" s="34"/>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row>
    <row r="15" spans="1:55" s="44" customFormat="1" x14ac:dyDescent="0.2">
      <c r="A15" s="417">
        <f>'SCC List'!A15</f>
        <v>10.119999999999999</v>
      </c>
      <c r="B15" s="414" t="str">
        <f>'SCC List'!B15</f>
        <v>Track:  Special (switches, turnouts)</v>
      </c>
      <c r="C15" s="415" t="s">
        <v>47</v>
      </c>
      <c r="D15" s="34"/>
      <c r="E15" s="34"/>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row>
    <row r="16" spans="1:55" s="45" customFormat="1" x14ac:dyDescent="0.2">
      <c r="A16" s="417">
        <f>'SCC List'!A16</f>
        <v>10.130000000000001</v>
      </c>
      <c r="B16" s="414" t="str">
        <f>'SCC List'!B16</f>
        <v>Track:  Vibration and noise dampening</v>
      </c>
      <c r="C16" s="415" t="s">
        <v>48</v>
      </c>
      <c r="D16" s="34"/>
      <c r="E16" s="34"/>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row>
    <row r="17" spans="1:55" s="46" customFormat="1" ht="105" customHeight="1" x14ac:dyDescent="0.2">
      <c r="A17" s="1015" t="str">
        <f>'SCC List'!A17</f>
        <v>20 STATIONS, STOPS, TERMINALS, INTERMODAL (number)</v>
      </c>
      <c r="B17" s="1016"/>
      <c r="C17" s="412" t="s">
        <v>286</v>
      </c>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row>
    <row r="18" spans="1:55" s="46" customFormat="1" ht="25.5" x14ac:dyDescent="0.2">
      <c r="A18" s="1017"/>
      <c r="B18" s="1018"/>
      <c r="C18" s="415" t="s">
        <v>231</v>
      </c>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row>
    <row r="19" spans="1:55" s="47" customFormat="1" x14ac:dyDescent="0.2">
      <c r="A19" s="417">
        <f>'SCC List'!A18</f>
        <v>20.010000000000002</v>
      </c>
      <c r="B19" s="414" t="str">
        <f>'SCC List'!B18</f>
        <v>At-grade station, stop, shelter, mall, terminal, platform</v>
      </c>
      <c r="C19" s="415"/>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row>
    <row r="20" spans="1:55" s="47" customFormat="1" ht="26.25" customHeight="1" x14ac:dyDescent="0.2">
      <c r="A20" s="417">
        <f>'SCC List'!A19</f>
        <v>20.02</v>
      </c>
      <c r="B20" s="414" t="str">
        <f>'SCC List'!B19</f>
        <v>Aerial station, stop, shelter, mall, terminal, platform</v>
      </c>
      <c r="C20" s="415" t="s">
        <v>28</v>
      </c>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row>
    <row r="21" spans="1:55" s="47" customFormat="1" x14ac:dyDescent="0.2">
      <c r="A21" s="417">
        <f>'SCC List'!A20</f>
        <v>20.03</v>
      </c>
      <c r="B21" s="414" t="str">
        <f>'SCC List'!B20</f>
        <v xml:space="preserve">Underground station, stop, shelter, mall, terminal, platform </v>
      </c>
      <c r="C21" s="415" t="s">
        <v>29</v>
      </c>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row>
    <row r="22" spans="1:55" s="47" customFormat="1" x14ac:dyDescent="0.2">
      <c r="A22" s="417">
        <f>'SCC List'!A21</f>
        <v>20.04</v>
      </c>
      <c r="B22" s="414" t="str">
        <f>'SCC List'!B21</f>
        <v xml:space="preserve">Other stations, landings, terminals:  Intermodal, ferry, trolley, etc. </v>
      </c>
      <c r="C22" s="415"/>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2"/>
      <c r="AZ22" s="22"/>
      <c r="BA22" s="22"/>
      <c r="BB22" s="22"/>
      <c r="BC22" s="22"/>
    </row>
    <row r="23" spans="1:55" s="47" customFormat="1" ht="66" customHeight="1" x14ac:dyDescent="0.2">
      <c r="A23" s="417">
        <f>'SCC List'!A22</f>
        <v>20.05</v>
      </c>
      <c r="B23" s="414" t="str">
        <f>'SCC List'!B22</f>
        <v xml:space="preserve">Joint development </v>
      </c>
      <c r="C23" s="412" t="s">
        <v>288</v>
      </c>
      <c r="D23" s="22"/>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row>
    <row r="24" spans="1:55" s="47" customFormat="1" x14ac:dyDescent="0.2">
      <c r="A24" s="417">
        <f>'SCC List'!A23</f>
        <v>20.059999999999999</v>
      </c>
      <c r="B24" s="414" t="str">
        <f>'SCC List'!B23</f>
        <v>Automobile parking multi-story structure</v>
      </c>
      <c r="C24" s="415" t="s">
        <v>29</v>
      </c>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row>
    <row r="25" spans="1:55" s="47" customFormat="1" x14ac:dyDescent="0.2">
      <c r="A25" s="417">
        <f>'SCC List'!A24</f>
        <v>20.07</v>
      </c>
      <c r="B25" s="414" t="str">
        <f>'SCC List'!B24</f>
        <v>Elevators, escalators</v>
      </c>
      <c r="C25" s="415"/>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row>
    <row r="26" spans="1:55" s="48" customFormat="1" ht="92.25" customHeight="1" x14ac:dyDescent="0.2">
      <c r="A26" s="1009" t="str">
        <f>'SCC List'!A25</f>
        <v>30 SUPPORT FACILITIES: YARDS, SHOPS, ADMIN. BLDGS</v>
      </c>
      <c r="B26" s="1010"/>
      <c r="C26" s="412" t="s">
        <v>237</v>
      </c>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row>
    <row r="27" spans="1:55" s="48" customFormat="1" ht="25.5" x14ac:dyDescent="0.2">
      <c r="A27" s="1011"/>
      <c r="B27" s="1012"/>
      <c r="C27" s="415" t="s">
        <v>232</v>
      </c>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row>
    <row r="28" spans="1:55" s="48" customFormat="1" ht="38.25" customHeight="1" x14ac:dyDescent="0.2">
      <c r="A28" s="1013"/>
      <c r="B28" s="1014"/>
      <c r="C28" s="412" t="s">
        <v>33</v>
      </c>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row>
    <row r="29" spans="1:55" x14ac:dyDescent="0.2">
      <c r="A29" s="417">
        <f>'SCC List'!A26</f>
        <v>30.01</v>
      </c>
      <c r="B29" s="414" t="str">
        <f>'SCC List'!B26</f>
        <v>Administration Building:  Office, sales, storage, revenue counting</v>
      </c>
      <c r="C29" s="415"/>
    </row>
    <row r="30" spans="1:55" x14ac:dyDescent="0.2">
      <c r="A30" s="417">
        <f>'SCC List'!A27</f>
        <v>30.02</v>
      </c>
      <c r="B30" s="414" t="str">
        <f>'SCC List'!B27</f>
        <v xml:space="preserve">Light Maintenance Facility </v>
      </c>
      <c r="C30" s="415" t="s">
        <v>49</v>
      </c>
    </row>
    <row r="31" spans="1:55" x14ac:dyDescent="0.2">
      <c r="A31" s="417">
        <f>'SCC List'!A28</f>
        <v>30.03</v>
      </c>
      <c r="B31" s="414" t="str">
        <f>'SCC List'!B28</f>
        <v>Heavy Maintenance Facility</v>
      </c>
      <c r="C31" s="415" t="s">
        <v>50</v>
      </c>
    </row>
    <row r="32" spans="1:55" x14ac:dyDescent="0.2">
      <c r="A32" s="417">
        <f>'SCC List'!A29</f>
        <v>30.04</v>
      </c>
      <c r="B32" s="414" t="str">
        <f>'SCC List'!B29</f>
        <v>Storage or Maintenance of Way Building</v>
      </c>
      <c r="C32" s="415"/>
    </row>
    <row r="33" spans="1:55" s="49" customFormat="1" x14ac:dyDescent="0.2">
      <c r="A33" s="417">
        <f>'SCC List'!A30</f>
        <v>30.05</v>
      </c>
      <c r="B33" s="414" t="str">
        <f>'SCC List'!B30</f>
        <v>Yard and Yard Track</v>
      </c>
      <c r="C33" s="415" t="s">
        <v>130</v>
      </c>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22"/>
      <c r="BA33" s="22"/>
      <c r="BB33" s="22"/>
      <c r="BC33" s="22"/>
    </row>
    <row r="34" spans="1:55" s="46" customFormat="1" ht="24.75" customHeight="1" x14ac:dyDescent="0.2">
      <c r="A34" s="998" t="str">
        <f>'SCC List'!A31</f>
        <v>40 SITEWORK &amp; SPECIAL CONDITIONS</v>
      </c>
      <c r="B34" s="999"/>
      <c r="C34" s="415" t="s">
        <v>233</v>
      </c>
      <c r="D34" s="22"/>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AY34" s="22"/>
      <c r="AZ34" s="22"/>
      <c r="BA34" s="22"/>
      <c r="BB34" s="22"/>
      <c r="BC34" s="22"/>
    </row>
    <row r="35" spans="1:55" s="47" customFormat="1" x14ac:dyDescent="0.2">
      <c r="A35" s="417">
        <f>'SCC List'!A32</f>
        <v>40.01</v>
      </c>
      <c r="B35" s="414" t="str">
        <f>'SCC List'!B32</f>
        <v>Demolition, Clearing, Earthwork</v>
      </c>
      <c r="C35" s="415" t="s">
        <v>32</v>
      </c>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22"/>
      <c r="AV35" s="22"/>
      <c r="AW35" s="22"/>
      <c r="AX35" s="22"/>
      <c r="AY35" s="22"/>
      <c r="AZ35" s="22"/>
      <c r="BA35" s="22"/>
      <c r="BB35" s="22"/>
      <c r="BC35" s="22"/>
    </row>
    <row r="36" spans="1:55" s="47" customFormat="1" x14ac:dyDescent="0.2">
      <c r="A36" s="417">
        <f>'SCC List'!A33</f>
        <v>40.020000000000003</v>
      </c>
      <c r="B36" s="414" t="str">
        <f>'SCC List'!B33</f>
        <v>Site Utilities, Utility Relocation</v>
      </c>
      <c r="C36" s="415" t="s">
        <v>51</v>
      </c>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row>
    <row r="37" spans="1:55" s="47" customFormat="1" ht="25.5" x14ac:dyDescent="0.2">
      <c r="A37" s="417">
        <f>'SCC List'!A34</f>
        <v>40.03</v>
      </c>
      <c r="B37" s="414" t="str">
        <f>'SCC List'!B34</f>
        <v>Haz. mat'l, contam'd soil removal/mitigation, ground water treatments</v>
      </c>
      <c r="C37" s="415" t="s">
        <v>234</v>
      </c>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2"/>
      <c r="AT37" s="22"/>
      <c r="AU37" s="22"/>
      <c r="AV37" s="22"/>
      <c r="AW37" s="22"/>
      <c r="AX37" s="22"/>
      <c r="AY37" s="22"/>
      <c r="AZ37" s="22"/>
      <c r="BA37" s="22"/>
      <c r="BB37" s="22"/>
      <c r="BC37" s="22"/>
    </row>
    <row r="38" spans="1:55" s="47" customFormat="1" ht="12.75" customHeight="1" x14ac:dyDescent="0.2">
      <c r="A38" s="417">
        <f>'SCC List'!A35</f>
        <v>40.04</v>
      </c>
      <c r="B38" s="414" t="str">
        <f>'SCC List'!B35</f>
        <v>Environmental mitigation, e.g. wetlands, historic/archeologic, parks</v>
      </c>
      <c r="C38" s="415" t="s">
        <v>52</v>
      </c>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2"/>
      <c r="AS38" s="22"/>
      <c r="AT38" s="22"/>
      <c r="AU38" s="22"/>
      <c r="AV38" s="22"/>
      <c r="AW38" s="22"/>
      <c r="AX38" s="22"/>
      <c r="AY38" s="22"/>
      <c r="AZ38" s="22"/>
      <c r="BA38" s="22"/>
      <c r="BB38" s="22"/>
      <c r="BC38" s="22"/>
    </row>
    <row r="39" spans="1:55" s="47" customFormat="1" x14ac:dyDescent="0.2">
      <c r="A39" s="417">
        <f>'SCC List'!A36</f>
        <v>40.049999999999997</v>
      </c>
      <c r="B39" s="414" t="str">
        <f>'SCC List'!B36</f>
        <v>Site structures including retaining walls, sound walls</v>
      </c>
      <c r="C39" s="415"/>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22"/>
      <c r="AT39" s="22"/>
      <c r="AU39" s="22"/>
      <c r="AV39" s="22"/>
      <c r="AW39" s="22"/>
      <c r="AX39" s="22"/>
      <c r="AY39" s="22"/>
      <c r="AZ39" s="22"/>
      <c r="BA39" s="22"/>
      <c r="BB39" s="22"/>
      <c r="BC39" s="22"/>
    </row>
    <row r="40" spans="1:55" s="47" customFormat="1" ht="25.5" x14ac:dyDescent="0.2">
      <c r="A40" s="417">
        <f>'SCC List'!A37</f>
        <v>40.06</v>
      </c>
      <c r="B40" s="414" t="str">
        <f>'SCC List'!B37</f>
        <v>Pedestrian / bike access and accommodation, landscaping</v>
      </c>
      <c r="C40" s="412" t="s">
        <v>300</v>
      </c>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2"/>
      <c r="AW40" s="22"/>
      <c r="AX40" s="22"/>
      <c r="AY40" s="22"/>
      <c r="AZ40" s="22"/>
      <c r="BA40" s="22"/>
      <c r="BB40" s="22"/>
      <c r="BC40" s="22"/>
    </row>
    <row r="41" spans="1:55" s="47" customFormat="1" x14ac:dyDescent="0.2">
      <c r="A41" s="417">
        <f>'SCC List'!A38</f>
        <v>40.07</v>
      </c>
      <c r="B41" s="414" t="str">
        <f>'SCC List'!B38</f>
        <v>Automobile, bus, van accessways including roads, parking lots</v>
      </c>
      <c r="C41" s="415" t="s">
        <v>238</v>
      </c>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22"/>
    </row>
    <row r="42" spans="1:55" s="47" customFormat="1" ht="147" customHeight="1" x14ac:dyDescent="0.2">
      <c r="A42" s="417">
        <f>'SCC List'!A39</f>
        <v>40.08</v>
      </c>
      <c r="B42" s="414" t="str">
        <f>'SCC List'!B39</f>
        <v>Temporary Facilities and other indirect costs during construction</v>
      </c>
      <c r="C42" s="412" t="s">
        <v>260</v>
      </c>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22"/>
      <c r="AV42" s="22"/>
      <c r="AW42" s="22"/>
      <c r="AX42" s="22"/>
      <c r="AY42" s="22"/>
      <c r="AZ42" s="22"/>
      <c r="BA42" s="22"/>
      <c r="BB42" s="22"/>
      <c r="BC42" s="22"/>
    </row>
    <row r="43" spans="1:55" s="48" customFormat="1" ht="28.5" customHeight="1" x14ac:dyDescent="0.2">
      <c r="A43" s="998" t="str">
        <f>'SCC List'!A40</f>
        <v>50  SYSTEMS</v>
      </c>
      <c r="B43" s="999"/>
      <c r="C43" s="415" t="s">
        <v>233</v>
      </c>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2"/>
      <c r="AT43" s="22"/>
      <c r="AU43" s="22"/>
      <c r="AV43" s="22"/>
      <c r="AW43" s="22"/>
      <c r="AX43" s="22"/>
      <c r="AY43" s="22"/>
      <c r="AZ43" s="22"/>
      <c r="BA43" s="22"/>
      <c r="BB43" s="22"/>
      <c r="BC43" s="22"/>
    </row>
    <row r="44" spans="1:55" x14ac:dyDescent="0.2">
      <c r="A44" s="417">
        <f>'SCC List'!A41</f>
        <v>50.01</v>
      </c>
      <c r="B44" s="414" t="str">
        <f>'SCC List'!B41</f>
        <v>Train control and signals</v>
      </c>
      <c r="C44" s="415"/>
    </row>
    <row r="45" spans="1:55" s="49" customFormat="1" x14ac:dyDescent="0.2">
      <c r="A45" s="417">
        <f>'SCC List'!A42</f>
        <v>50.02</v>
      </c>
      <c r="B45" s="414" t="str">
        <f>'SCC List'!B42</f>
        <v>Traffic signals and crossing protection</v>
      </c>
      <c r="C45" s="415" t="s">
        <v>179</v>
      </c>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2"/>
      <c r="AS45" s="22"/>
      <c r="AT45" s="22"/>
      <c r="AU45" s="22"/>
      <c r="AV45" s="22"/>
      <c r="AW45" s="22"/>
      <c r="AX45" s="22"/>
      <c r="AY45" s="22"/>
      <c r="AZ45" s="22"/>
      <c r="BA45" s="22"/>
      <c r="BB45" s="22"/>
      <c r="BC45" s="22"/>
    </row>
    <row r="46" spans="1:55" s="46" customFormat="1" x14ac:dyDescent="0.2">
      <c r="A46" s="417">
        <f>'SCC List'!A43</f>
        <v>50.03</v>
      </c>
      <c r="B46" s="414" t="str">
        <f>'SCC List'!B43</f>
        <v xml:space="preserve">Traction power supply:  substations </v>
      </c>
      <c r="C46" s="418"/>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2"/>
      <c r="AS46" s="22"/>
      <c r="AT46" s="22"/>
      <c r="AU46" s="22"/>
      <c r="AV46" s="22"/>
      <c r="AW46" s="22"/>
      <c r="AX46" s="22"/>
      <c r="AY46" s="22"/>
      <c r="AZ46" s="22"/>
      <c r="BA46" s="22"/>
      <c r="BB46" s="22"/>
      <c r="BC46" s="22"/>
    </row>
    <row r="47" spans="1:55" s="47" customFormat="1" x14ac:dyDescent="0.2">
      <c r="A47" s="417">
        <f>'SCC List'!A44</f>
        <v>50.04</v>
      </c>
      <c r="B47" s="414" t="str">
        <f>'SCC List'!B44</f>
        <v>Traction power distribution:  catenary and third rail</v>
      </c>
      <c r="C47" s="415"/>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2"/>
      <c r="AS47" s="22"/>
      <c r="AT47" s="22"/>
      <c r="AU47" s="22"/>
      <c r="AV47" s="22"/>
      <c r="AW47" s="22"/>
      <c r="AX47" s="22"/>
      <c r="AY47" s="22"/>
      <c r="AZ47" s="22"/>
      <c r="BA47" s="22"/>
      <c r="BB47" s="22"/>
      <c r="BC47" s="22"/>
    </row>
    <row r="48" spans="1:55" s="47" customFormat="1" ht="51" x14ac:dyDescent="0.2">
      <c r="A48" s="417">
        <f>'SCC List'!A45</f>
        <v>50.05</v>
      </c>
      <c r="B48" s="414" t="str">
        <f>'SCC List'!B45</f>
        <v>Communications</v>
      </c>
      <c r="C48" s="415" t="s">
        <v>180</v>
      </c>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2"/>
      <c r="AS48" s="22"/>
      <c r="AT48" s="22"/>
      <c r="AU48" s="22"/>
      <c r="AV48" s="22"/>
      <c r="AW48" s="22"/>
      <c r="AX48" s="22"/>
      <c r="AY48" s="22"/>
      <c r="AZ48" s="22"/>
      <c r="BA48" s="22"/>
      <c r="BB48" s="22"/>
      <c r="BC48" s="22"/>
    </row>
    <row r="49" spans="1:55" s="47" customFormat="1" x14ac:dyDescent="0.2">
      <c r="A49" s="417">
        <f>'SCC List'!A46</f>
        <v>50.06</v>
      </c>
      <c r="B49" s="414" t="str">
        <f>'SCC List'!B46</f>
        <v>Fare collection system and equipment</v>
      </c>
      <c r="C49" s="415" t="s">
        <v>54</v>
      </c>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22"/>
      <c r="AI49" s="22"/>
      <c r="AJ49" s="22"/>
      <c r="AK49" s="22"/>
      <c r="AL49" s="22"/>
      <c r="AM49" s="22"/>
      <c r="AN49" s="22"/>
      <c r="AO49" s="22"/>
      <c r="AP49" s="22"/>
      <c r="AQ49" s="22"/>
      <c r="AR49" s="22"/>
      <c r="AS49" s="22"/>
      <c r="AT49" s="22"/>
      <c r="AU49" s="22"/>
      <c r="AV49" s="22"/>
      <c r="AW49" s="22"/>
      <c r="AX49" s="22"/>
      <c r="AY49" s="22"/>
      <c r="AZ49" s="22"/>
      <c r="BA49" s="22"/>
      <c r="BB49" s="22"/>
      <c r="BC49" s="22"/>
    </row>
    <row r="50" spans="1:55" s="47" customFormat="1" x14ac:dyDescent="0.2">
      <c r="A50" s="417">
        <f>'SCC List'!A47</f>
        <v>50.07</v>
      </c>
      <c r="B50" s="414" t="str">
        <f>'SCC List'!B47</f>
        <v>Central Control</v>
      </c>
      <c r="C50" s="415"/>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2"/>
      <c r="AR50" s="22"/>
      <c r="AS50" s="22"/>
      <c r="AT50" s="22"/>
      <c r="AU50" s="22"/>
      <c r="AV50" s="22"/>
      <c r="AW50" s="22"/>
      <c r="AX50" s="22"/>
      <c r="AY50" s="22"/>
      <c r="AZ50" s="22"/>
      <c r="BA50" s="22"/>
      <c r="BB50" s="22"/>
      <c r="BC50" s="22"/>
    </row>
    <row r="51" spans="1:55" s="44" customFormat="1" ht="15.75" customHeight="1" x14ac:dyDescent="0.2">
      <c r="A51" s="1005" t="s">
        <v>143</v>
      </c>
      <c r="B51" s="1006"/>
      <c r="C51" s="415"/>
      <c r="D51" s="34"/>
      <c r="E51" s="34"/>
      <c r="F51" s="34"/>
      <c r="G51" s="34"/>
      <c r="H51" s="34"/>
      <c r="I51" s="34"/>
      <c r="J51" s="34"/>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c r="AS51" s="34"/>
      <c r="AT51" s="34"/>
      <c r="AU51" s="34"/>
      <c r="AV51" s="34"/>
      <c r="AW51" s="34"/>
      <c r="AX51" s="34"/>
      <c r="AY51" s="34"/>
      <c r="AZ51" s="34"/>
      <c r="BA51" s="34"/>
      <c r="BB51" s="34"/>
      <c r="BC51" s="34"/>
    </row>
    <row r="52" spans="1:55" s="47" customFormat="1" ht="51.75" customHeight="1" x14ac:dyDescent="0.2">
      <c r="A52" s="998" t="str">
        <f>'SCC List'!A48</f>
        <v>60 ROW, LAND, EXISTING IMPROVEMENTS</v>
      </c>
      <c r="B52" s="999"/>
      <c r="C52" s="418" t="s">
        <v>14</v>
      </c>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2"/>
      <c r="AS52" s="22"/>
      <c r="AT52" s="22"/>
      <c r="AU52" s="22"/>
      <c r="AV52" s="22"/>
      <c r="AW52" s="22"/>
      <c r="AX52" s="22"/>
      <c r="AY52" s="22"/>
      <c r="AZ52" s="22"/>
      <c r="BA52" s="22"/>
      <c r="BB52" s="22"/>
      <c r="BC52" s="22"/>
    </row>
    <row r="53" spans="1:55" s="47" customFormat="1" ht="81" customHeight="1" x14ac:dyDescent="0.2">
      <c r="A53" s="417">
        <f>'SCC List'!A49</f>
        <v>60.01</v>
      </c>
      <c r="B53" s="414" t="str">
        <f>'SCC List'!B49</f>
        <v xml:space="preserve">Purchase or lease of real estate  </v>
      </c>
      <c r="C53" s="412" t="s">
        <v>236</v>
      </c>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22"/>
      <c r="AQ53" s="22"/>
      <c r="AR53" s="22"/>
      <c r="AS53" s="22"/>
      <c r="AT53" s="22"/>
      <c r="AU53" s="22"/>
      <c r="AV53" s="22"/>
      <c r="AW53" s="22"/>
      <c r="AX53" s="22"/>
      <c r="AY53" s="22"/>
      <c r="AZ53" s="22"/>
      <c r="BA53" s="22"/>
      <c r="BB53" s="22"/>
      <c r="BC53" s="22"/>
    </row>
    <row r="54" spans="1:55" s="50" customFormat="1" ht="15.75" customHeight="1" x14ac:dyDescent="0.2">
      <c r="A54" s="417">
        <f>'SCC List'!A50</f>
        <v>60.02</v>
      </c>
      <c r="B54" s="414" t="str">
        <f>'SCC List'!B50</f>
        <v>Relocation of existing households and businesses</v>
      </c>
      <c r="C54" s="415" t="s">
        <v>178</v>
      </c>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2"/>
      <c r="AS54" s="22"/>
      <c r="AT54" s="22"/>
      <c r="AU54" s="22"/>
      <c r="AV54" s="22"/>
      <c r="AW54" s="22"/>
      <c r="AX54" s="22"/>
      <c r="AY54" s="22"/>
      <c r="AZ54" s="22"/>
      <c r="BA54" s="22"/>
      <c r="BB54" s="22"/>
      <c r="BC54" s="22"/>
    </row>
    <row r="55" spans="1:55" s="48" customFormat="1" ht="57.75" customHeight="1" x14ac:dyDescent="0.2">
      <c r="A55" s="998" t="str">
        <f>'SCC List'!A51</f>
        <v>70 VEHICLES (number)</v>
      </c>
      <c r="B55" s="999"/>
      <c r="C55" s="418" t="s">
        <v>13</v>
      </c>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c r="AQ55" s="22"/>
      <c r="AR55" s="22"/>
      <c r="AS55" s="22"/>
      <c r="AT55" s="22"/>
      <c r="AU55" s="22"/>
      <c r="AV55" s="22"/>
      <c r="AW55" s="22"/>
      <c r="AX55" s="22"/>
      <c r="AY55" s="22"/>
      <c r="AZ55" s="22"/>
      <c r="BA55" s="22"/>
      <c r="BB55" s="22"/>
      <c r="BC55" s="22"/>
    </row>
    <row r="56" spans="1:55" x14ac:dyDescent="0.2">
      <c r="A56" s="417">
        <f>'SCC List'!A52</f>
        <v>70.010000000000005</v>
      </c>
      <c r="B56" s="414" t="str">
        <f>'SCC List'!B52</f>
        <v>Light Rail</v>
      </c>
      <c r="C56" s="415" t="s">
        <v>235</v>
      </c>
    </row>
    <row r="57" spans="1:55" x14ac:dyDescent="0.2">
      <c r="A57" s="417">
        <f>'SCC List'!A53</f>
        <v>70.02</v>
      </c>
      <c r="B57" s="414" t="str">
        <f>'SCC List'!B53</f>
        <v>Heavy Rail</v>
      </c>
      <c r="C57" s="415"/>
    </row>
    <row r="58" spans="1:55" ht="28.5" customHeight="1" x14ac:dyDescent="0.2">
      <c r="A58" s="417">
        <f>'SCC List'!A54</f>
        <v>70.03</v>
      </c>
      <c r="B58" s="414" t="str">
        <f>'SCC List'!B54</f>
        <v>Commuter Rail</v>
      </c>
      <c r="C58" s="412" t="s">
        <v>239</v>
      </c>
    </row>
    <row r="59" spans="1:55" ht="25.5" x14ac:dyDescent="0.2">
      <c r="A59" s="417">
        <f>'SCC List'!A55</f>
        <v>70.040000000000006</v>
      </c>
      <c r="B59" s="414" t="str">
        <f>'SCC List'!B55</f>
        <v>Bus</v>
      </c>
      <c r="C59" s="412" t="s">
        <v>240</v>
      </c>
    </row>
    <row r="60" spans="1:55" ht="25.5" x14ac:dyDescent="0.2">
      <c r="A60" s="417">
        <f>'SCC List'!A56</f>
        <v>70.05</v>
      </c>
      <c r="B60" s="414" t="str">
        <f>'SCC List'!B56</f>
        <v>Other</v>
      </c>
      <c r="C60" s="412" t="s">
        <v>55</v>
      </c>
    </row>
    <row r="61" spans="1:55" x14ac:dyDescent="0.2">
      <c r="A61" s="417">
        <f>'SCC List'!A57</f>
        <v>70.06</v>
      </c>
      <c r="B61" s="414" t="str">
        <f>'SCC List'!B57</f>
        <v>Non-revenue vehicles</v>
      </c>
      <c r="C61" s="419"/>
    </row>
    <row r="62" spans="1:55" x14ac:dyDescent="0.2">
      <c r="A62" s="417">
        <f>'SCC List'!A58</f>
        <v>70.069999999999993</v>
      </c>
      <c r="B62" s="414" t="str">
        <f>'SCC List'!B58</f>
        <v>Spare parts</v>
      </c>
      <c r="C62" s="415"/>
    </row>
    <row r="63" spans="1:55" s="46" customFormat="1" ht="19.5" customHeight="1" x14ac:dyDescent="0.2">
      <c r="A63" s="998" t="str">
        <f>'SCC List'!A59</f>
        <v>80 PROFESSIONAL SERVICES (applies to Cats. 10-50)</v>
      </c>
      <c r="B63" s="999"/>
      <c r="C63" s="1000" t="s">
        <v>289</v>
      </c>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row>
    <row r="64" spans="1:55" s="47" customFormat="1" ht="38.25" customHeight="1" x14ac:dyDescent="0.2">
      <c r="A64" s="417">
        <f>'SCC List'!A60</f>
        <v>80.010000000000005</v>
      </c>
      <c r="B64" s="414" t="str">
        <f>'SCC List'!B60</f>
        <v>Project Development</v>
      </c>
      <c r="C64" s="1001"/>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c r="AE64" s="22"/>
      <c r="AF64" s="22"/>
      <c r="AG64" s="22"/>
      <c r="AH64" s="22"/>
      <c r="AI64" s="22"/>
      <c r="AJ64" s="22"/>
      <c r="AK64" s="22"/>
      <c r="AL64" s="22"/>
      <c r="AM64" s="22"/>
      <c r="AN64" s="22"/>
      <c r="AO64" s="22"/>
      <c r="AP64" s="22"/>
      <c r="AQ64" s="22"/>
      <c r="AR64" s="22"/>
      <c r="AS64" s="22"/>
      <c r="AT64" s="22"/>
      <c r="AU64" s="22"/>
      <c r="AV64" s="22"/>
      <c r="AW64" s="22"/>
      <c r="AX64" s="22"/>
      <c r="AY64" s="22"/>
      <c r="AZ64" s="22"/>
      <c r="BA64" s="22"/>
      <c r="BB64" s="22"/>
      <c r="BC64" s="22"/>
    </row>
    <row r="65" spans="1:55" s="47" customFormat="1" ht="38.25" customHeight="1" x14ac:dyDescent="0.2">
      <c r="A65" s="417">
        <f>'SCC List'!A61</f>
        <v>80.02</v>
      </c>
      <c r="B65" s="414" t="str">
        <f>'SCC List'!B61</f>
        <v>Engineering (not applicable to Small Starts)</v>
      </c>
      <c r="C65" s="1001"/>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22"/>
      <c r="AQ65" s="22"/>
      <c r="AR65" s="22"/>
      <c r="AS65" s="22"/>
      <c r="AT65" s="22"/>
      <c r="AU65" s="22"/>
      <c r="AV65" s="22"/>
      <c r="AW65" s="22"/>
      <c r="AX65" s="22"/>
      <c r="AY65" s="22"/>
      <c r="AZ65" s="22"/>
      <c r="BA65" s="22"/>
      <c r="BB65" s="22"/>
      <c r="BC65" s="22"/>
    </row>
    <row r="66" spans="1:55" s="47" customFormat="1" ht="38.25" customHeight="1" x14ac:dyDescent="0.2">
      <c r="A66" s="417">
        <f>'SCC List'!A62</f>
        <v>80.03</v>
      </c>
      <c r="B66" s="414" t="str">
        <f>'SCC List'!B62</f>
        <v>Project Management for Design and Construction</v>
      </c>
      <c r="C66" s="1001"/>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2"/>
      <c r="AR66" s="22"/>
      <c r="AS66" s="22"/>
      <c r="AT66" s="22"/>
      <c r="AU66" s="22"/>
      <c r="AV66" s="22"/>
      <c r="AW66" s="22"/>
      <c r="AX66" s="22"/>
      <c r="AY66" s="22"/>
      <c r="AZ66" s="22"/>
      <c r="BA66" s="22"/>
      <c r="BB66" s="22"/>
      <c r="BC66" s="22"/>
    </row>
    <row r="67" spans="1:55" s="47" customFormat="1" ht="38.25" customHeight="1" x14ac:dyDescent="0.2">
      <c r="A67" s="417">
        <f>'SCC List'!A63</f>
        <v>80.040000000000006</v>
      </c>
      <c r="B67" s="414" t="str">
        <f>'SCC List'!B63</f>
        <v xml:space="preserve">Construction Administration &amp; Management </v>
      </c>
      <c r="C67" s="1001"/>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2"/>
      <c r="AS67" s="22"/>
      <c r="AT67" s="22"/>
      <c r="AU67" s="22"/>
      <c r="AV67" s="22"/>
      <c r="AW67" s="22"/>
      <c r="AX67" s="22"/>
      <c r="AY67" s="22"/>
      <c r="AZ67" s="22"/>
      <c r="BA67" s="22"/>
      <c r="BB67" s="22"/>
      <c r="BC67" s="22"/>
    </row>
    <row r="68" spans="1:55" s="47" customFormat="1" ht="38.25" customHeight="1" x14ac:dyDescent="0.2">
      <c r="A68" s="417">
        <f>'SCC List'!A64</f>
        <v>80.05</v>
      </c>
      <c r="B68" s="414" t="str">
        <f>'SCC List'!B64</f>
        <v xml:space="preserve">Professional Liability and other Non-Construction Insurance </v>
      </c>
      <c r="C68" s="1001"/>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c r="AQ68" s="22"/>
      <c r="AR68" s="22"/>
      <c r="AS68" s="22"/>
      <c r="AT68" s="22"/>
      <c r="AU68" s="22"/>
      <c r="AV68" s="22"/>
      <c r="AW68" s="22"/>
      <c r="AX68" s="22"/>
      <c r="AY68" s="22"/>
      <c r="AZ68" s="22"/>
      <c r="BA68" s="22"/>
      <c r="BB68" s="22"/>
      <c r="BC68" s="22"/>
    </row>
    <row r="69" spans="1:55" s="47" customFormat="1" ht="38.25" customHeight="1" x14ac:dyDescent="0.2">
      <c r="A69" s="417">
        <f>'SCC List'!A65</f>
        <v>80.06</v>
      </c>
      <c r="B69" s="414" t="str">
        <f>'SCC List'!B65</f>
        <v>Legal; Permits; Review Fees by other agencies, cities, etc.</v>
      </c>
      <c r="C69" s="1001"/>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row>
    <row r="70" spans="1:55" s="47" customFormat="1" ht="46.5" customHeight="1" x14ac:dyDescent="0.2">
      <c r="A70" s="417">
        <f>'SCC List'!A66</f>
        <v>80.069999999999993</v>
      </c>
      <c r="B70" s="414" t="str">
        <f>'SCC List'!B66</f>
        <v>Surveys, Testing, Investigation, Inspection</v>
      </c>
      <c r="C70" s="100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row>
    <row r="71" spans="1:55" s="47" customFormat="1" ht="33" customHeight="1" x14ac:dyDescent="0.2">
      <c r="A71" s="417">
        <f>'SCC List'!A67</f>
        <v>80.08</v>
      </c>
      <c r="B71" s="414" t="str">
        <f>'SCC List'!B67</f>
        <v>Start up</v>
      </c>
      <c r="C71" s="412" t="s">
        <v>208</v>
      </c>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2"/>
      <c r="AY71" s="22"/>
      <c r="AZ71" s="22"/>
      <c r="BA71" s="22"/>
      <c r="BB71" s="22"/>
      <c r="BC71" s="22"/>
    </row>
    <row r="72" spans="1:55" s="47" customFormat="1" ht="12.75" customHeight="1" x14ac:dyDescent="0.2">
      <c r="A72" s="420" t="s">
        <v>140</v>
      </c>
      <c r="B72" s="421"/>
      <c r="C72" s="415"/>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22"/>
      <c r="AT72" s="22"/>
      <c r="AU72" s="22"/>
      <c r="AV72" s="22"/>
      <c r="AW72" s="22"/>
      <c r="AX72" s="22"/>
      <c r="AY72" s="22"/>
      <c r="AZ72" s="22"/>
      <c r="BA72" s="22"/>
      <c r="BB72" s="22"/>
      <c r="BC72" s="22"/>
    </row>
    <row r="73" spans="1:55" s="47" customFormat="1" ht="25.5" x14ac:dyDescent="0.2">
      <c r="A73" s="1003" t="str">
        <f>'SCC List'!A68</f>
        <v>90 UNALLOCATED CONTINGENCY</v>
      </c>
      <c r="B73" s="1004"/>
      <c r="C73" s="412" t="s">
        <v>290</v>
      </c>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2"/>
      <c r="AY73" s="22"/>
      <c r="AZ73" s="22"/>
      <c r="BA73" s="22"/>
      <c r="BB73" s="22"/>
      <c r="BC73" s="22"/>
    </row>
    <row r="74" spans="1:55" s="47" customFormat="1" ht="12.75" customHeight="1" x14ac:dyDescent="0.2">
      <c r="A74" s="420" t="s">
        <v>141</v>
      </c>
      <c r="B74" s="421"/>
      <c r="C74" s="415"/>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2"/>
      <c r="AY74" s="22"/>
      <c r="AZ74" s="22"/>
      <c r="BA74" s="22"/>
      <c r="BB74" s="22"/>
      <c r="BC74" s="22"/>
    </row>
    <row r="75" spans="1:55" s="51" customFormat="1" ht="144" customHeight="1" x14ac:dyDescent="0.2">
      <c r="A75" s="998" t="str">
        <f>'SCC List'!A69</f>
        <v>100  FINANCE CHARGES</v>
      </c>
      <c r="B75" s="999"/>
      <c r="C75" s="412" t="s">
        <v>291</v>
      </c>
      <c r="D75" s="22"/>
      <c r="E75" s="22"/>
      <c r="F75" s="22"/>
      <c r="G75" s="22"/>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2"/>
      <c r="AT75" s="22"/>
      <c r="AU75" s="22"/>
      <c r="AV75" s="22"/>
      <c r="AW75" s="22"/>
      <c r="AX75" s="22"/>
      <c r="AY75" s="22"/>
      <c r="AZ75" s="22"/>
      <c r="BA75" s="22"/>
      <c r="BB75" s="22"/>
      <c r="BC75" s="22"/>
    </row>
    <row r="76" spans="1:55" s="52" customFormat="1" ht="12.75" customHeight="1" x14ac:dyDescent="0.2">
      <c r="A76" s="420" t="s">
        <v>142</v>
      </c>
      <c r="B76" s="421"/>
      <c r="C76" s="415"/>
      <c r="D76" s="34"/>
      <c r="E76" s="34"/>
      <c r="F76" s="34"/>
      <c r="G76" s="34"/>
      <c r="H76" s="34"/>
      <c r="I76" s="34"/>
      <c r="J76" s="34"/>
      <c r="K76" s="34"/>
      <c r="L76" s="34"/>
      <c r="M76" s="34"/>
      <c r="N76" s="34"/>
      <c r="O76" s="34"/>
      <c r="P76" s="34"/>
      <c r="Q76" s="34"/>
      <c r="R76" s="34"/>
      <c r="S76" s="34"/>
      <c r="T76" s="34"/>
      <c r="U76" s="34"/>
      <c r="V76" s="34"/>
      <c r="W76" s="34"/>
      <c r="X76" s="34"/>
      <c r="Y76" s="34"/>
      <c r="Z76" s="34"/>
      <c r="AA76" s="34"/>
      <c r="AB76" s="34"/>
      <c r="AC76" s="34"/>
      <c r="AD76" s="34"/>
      <c r="AE76" s="34"/>
      <c r="AF76" s="34"/>
      <c r="AG76" s="34"/>
      <c r="AH76" s="34"/>
      <c r="AI76" s="34"/>
      <c r="AJ76" s="34"/>
      <c r="AK76" s="34"/>
      <c r="AL76" s="34"/>
      <c r="AM76" s="34"/>
      <c r="AN76" s="34"/>
      <c r="AO76" s="34"/>
      <c r="AP76" s="34"/>
      <c r="AQ76" s="34"/>
      <c r="AR76" s="34"/>
      <c r="AS76" s="34"/>
      <c r="AT76" s="34"/>
      <c r="AU76" s="34"/>
      <c r="AV76" s="34"/>
      <c r="AW76" s="34"/>
      <c r="AX76" s="34"/>
      <c r="AY76" s="34"/>
      <c r="AZ76" s="34"/>
      <c r="BA76" s="34"/>
      <c r="BB76" s="34"/>
      <c r="BC76" s="34"/>
    </row>
    <row r="77" spans="1:55" x14ac:dyDescent="0.2">
      <c r="A77" s="31"/>
      <c r="B77" s="31"/>
      <c r="C77" s="43"/>
    </row>
    <row r="78" spans="1:55" s="44" customFormat="1" x14ac:dyDescent="0.2">
      <c r="A78" s="31"/>
      <c r="B78" s="31"/>
      <c r="C78" s="43"/>
      <c r="D78" s="34"/>
      <c r="E78" s="34"/>
      <c r="F78" s="34"/>
      <c r="G78" s="34"/>
      <c r="H78" s="34"/>
      <c r="I78" s="34"/>
      <c r="J78" s="34"/>
      <c r="K78" s="34"/>
      <c r="L78" s="34"/>
      <c r="M78" s="34"/>
      <c r="N78" s="34"/>
      <c r="O78" s="34"/>
      <c r="P78" s="34"/>
      <c r="Q78" s="34"/>
      <c r="R78" s="34"/>
      <c r="S78" s="34"/>
      <c r="T78" s="34"/>
      <c r="U78" s="34"/>
      <c r="V78" s="34"/>
      <c r="W78" s="34"/>
      <c r="X78" s="34"/>
      <c r="Y78" s="34"/>
      <c r="Z78" s="34"/>
      <c r="AA78" s="34"/>
      <c r="AB78" s="34"/>
      <c r="AC78" s="34"/>
      <c r="AD78" s="34"/>
      <c r="AE78" s="34"/>
      <c r="AF78" s="34"/>
      <c r="AG78" s="34"/>
      <c r="AH78" s="34"/>
      <c r="AI78" s="34"/>
      <c r="AJ78" s="34"/>
      <c r="AK78" s="34"/>
      <c r="AL78" s="34"/>
      <c r="AM78" s="34"/>
      <c r="AN78" s="34"/>
      <c r="AO78" s="34"/>
      <c r="AP78" s="34"/>
      <c r="AQ78" s="34"/>
      <c r="AR78" s="34"/>
      <c r="AS78" s="34"/>
      <c r="AT78" s="34"/>
      <c r="AU78" s="34"/>
      <c r="AV78" s="34"/>
      <c r="AW78" s="34"/>
      <c r="AX78" s="34"/>
      <c r="AY78" s="34"/>
      <c r="AZ78" s="34"/>
      <c r="BA78" s="34"/>
      <c r="BB78" s="34"/>
      <c r="BC78" s="34"/>
    </row>
  </sheetData>
  <sheetProtection password="C80C" sheet="1" formatCells="0" formatColumns="0" formatRows="0" insertColumns="0" insertRows="0" insertHyperlinks="0" deleteColumns="0" deleteRows="0" sort="0" autoFilter="0" pivotTables="0"/>
  <mergeCells count="13">
    <mergeCell ref="A34:B34"/>
    <mergeCell ref="A43:B43"/>
    <mergeCell ref="A51:B51"/>
    <mergeCell ref="A1:B1"/>
    <mergeCell ref="A3:B3"/>
    <mergeCell ref="A26:B28"/>
    <mergeCell ref="A17:B18"/>
    <mergeCell ref="A52:B52"/>
    <mergeCell ref="A75:B75"/>
    <mergeCell ref="C63:C70"/>
    <mergeCell ref="A73:B73"/>
    <mergeCell ref="A55:B55"/>
    <mergeCell ref="A63:B63"/>
  </mergeCells>
  <phoneticPr fontId="0" type="noConversion"/>
  <pageMargins left="0.51" right="0.35" top="0.59" bottom="0.35" header="0.23" footer="0.26"/>
  <pageSetup scale="73" fitToHeight="0" orientation="portrait" r:id="rId1"/>
  <headerFooter alignWithMargins="0">
    <oddFooter xml:space="preserve">&amp;R
</oddFooter>
  </headerFooter>
  <rowBreaks count="2" manualBreakCount="2">
    <brk id="33" max="2" man="1"/>
    <brk id="51" max="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H296"/>
  <sheetViews>
    <sheetView zoomScale="75" zoomScaleNormal="75" workbookViewId="0">
      <selection activeCell="D23" sqref="D23"/>
    </sheetView>
  </sheetViews>
  <sheetFormatPr defaultColWidth="9.140625" defaultRowHeight="12.75" x14ac:dyDescent="0.2"/>
  <cols>
    <col min="1" max="1" width="52.7109375" style="41" customWidth="1"/>
    <col min="2" max="2" width="9.7109375" style="41" customWidth="1"/>
    <col min="3" max="3" width="8.140625" style="41" customWidth="1"/>
    <col min="4" max="4" width="43.42578125" style="41" customWidth="1"/>
    <col min="5" max="5" width="2.140625" style="41" customWidth="1"/>
    <col min="6" max="6" width="19.42578125" style="65" customWidth="1"/>
    <col min="7" max="7" width="2.140625" style="65" customWidth="1"/>
    <col min="8" max="8" width="32.28515625" style="22" customWidth="1"/>
    <col min="9" max="16384" width="9.140625" style="41"/>
  </cols>
  <sheetData>
    <row r="1" spans="1:8" ht="52.5" customHeight="1" x14ac:dyDescent="0.2">
      <c r="A1" s="1019" t="s">
        <v>301</v>
      </c>
      <c r="B1" s="1020"/>
      <c r="C1" s="1020"/>
      <c r="D1" s="1020"/>
      <c r="E1" s="1020"/>
      <c r="F1" s="1020"/>
      <c r="G1" s="1020"/>
      <c r="H1" s="1021"/>
    </row>
    <row r="2" spans="1:8" ht="15" customHeight="1" x14ac:dyDescent="0.2">
      <c r="A2" s="1022" t="str">
        <f>'SCC List'!A2</f>
        <v>(Rev.19, June 2017)</v>
      </c>
      <c r="B2" s="1023"/>
      <c r="C2" s="1023"/>
      <c r="D2" s="1023"/>
      <c r="E2" s="1023"/>
      <c r="F2" s="1023"/>
      <c r="G2" s="1023"/>
      <c r="H2" s="1024"/>
    </row>
    <row r="3" spans="1:8" ht="30.75" customHeight="1" x14ac:dyDescent="0.2">
      <c r="A3" s="1031" t="s">
        <v>302</v>
      </c>
      <c r="B3" s="422" t="s">
        <v>261</v>
      </c>
      <c r="C3" s="423" t="s">
        <v>2</v>
      </c>
      <c r="D3" s="424"/>
      <c r="E3" s="425"/>
      <c r="F3" s="425"/>
      <c r="G3" s="425"/>
      <c r="H3" s="426"/>
    </row>
    <row r="4" spans="1:8" ht="30.75" customHeight="1" x14ac:dyDescent="0.2">
      <c r="A4" s="1032"/>
      <c r="B4" s="427"/>
      <c r="C4" s="428"/>
      <c r="D4" s="429"/>
      <c r="E4" s="425"/>
      <c r="F4" s="425"/>
      <c r="G4" s="425"/>
      <c r="H4" s="426"/>
    </row>
    <row r="5" spans="1:8" s="53" customFormat="1" ht="19.5" customHeight="1" x14ac:dyDescent="0.2">
      <c r="A5" s="1032"/>
      <c r="B5" s="427" t="s">
        <v>262</v>
      </c>
      <c r="C5" s="428" t="s">
        <v>121</v>
      </c>
      <c r="D5" s="429"/>
      <c r="E5" s="429"/>
      <c r="F5" s="430"/>
      <c r="G5" s="430"/>
      <c r="H5" s="431" t="s">
        <v>148</v>
      </c>
    </row>
    <row r="6" spans="1:8" s="53" customFormat="1" ht="19.5" customHeight="1" x14ac:dyDescent="0.2">
      <c r="A6" s="1032"/>
      <c r="B6" s="432"/>
      <c r="C6" s="433"/>
      <c r="D6" s="434"/>
      <c r="E6" s="434"/>
      <c r="F6" s="430"/>
      <c r="G6" s="430"/>
      <c r="H6" s="431" t="s">
        <v>149</v>
      </c>
    </row>
    <row r="7" spans="1:8" s="53" customFormat="1" ht="19.5" customHeight="1" x14ac:dyDescent="0.2">
      <c r="A7" s="1032"/>
      <c r="B7" s="432"/>
      <c r="C7" s="433"/>
      <c r="D7" s="434"/>
      <c r="E7" s="434"/>
      <c r="F7" s="430"/>
      <c r="G7" s="430"/>
      <c r="H7" s="431" t="s">
        <v>150</v>
      </c>
    </row>
    <row r="8" spans="1:8" s="53" customFormat="1" ht="19.5" customHeight="1" x14ac:dyDescent="0.2">
      <c r="A8" s="1032"/>
      <c r="B8" s="427" t="s">
        <v>263</v>
      </c>
      <c r="C8" s="428" t="s">
        <v>122</v>
      </c>
      <c r="D8" s="428"/>
      <c r="E8" s="428"/>
      <c r="F8" s="430"/>
      <c r="G8" s="435"/>
      <c r="H8" s="436" t="s">
        <v>151</v>
      </c>
    </row>
    <row r="9" spans="1:8" s="53" customFormat="1" ht="19.5" customHeight="1" x14ac:dyDescent="0.2">
      <c r="A9" s="1032"/>
      <c r="B9" s="432"/>
      <c r="C9" s="433"/>
      <c r="D9" s="434"/>
      <c r="E9" s="434"/>
      <c r="F9" s="430"/>
      <c r="G9" s="435"/>
      <c r="H9" s="436" t="s">
        <v>152</v>
      </c>
    </row>
    <row r="10" spans="1:8" s="53" customFormat="1" ht="19.5" customHeight="1" x14ac:dyDescent="0.2">
      <c r="A10" s="1032"/>
      <c r="B10" s="432"/>
      <c r="C10" s="433"/>
      <c r="D10" s="434"/>
      <c r="E10" s="434"/>
      <c r="F10" s="430"/>
      <c r="G10" s="435"/>
      <c r="H10" s="436" t="s">
        <v>153</v>
      </c>
    </row>
    <row r="11" spans="1:8" s="53" customFormat="1" ht="19.5" customHeight="1" x14ac:dyDescent="0.2">
      <c r="A11" s="1032"/>
      <c r="B11" s="427" t="s">
        <v>264</v>
      </c>
      <c r="C11" s="428" t="s">
        <v>123</v>
      </c>
      <c r="D11" s="428"/>
      <c r="E11" s="428"/>
      <c r="F11" s="430"/>
      <c r="G11" s="435"/>
      <c r="H11" s="436" t="s">
        <v>166</v>
      </c>
    </row>
    <row r="12" spans="1:8" s="53" customFormat="1" ht="19.5" customHeight="1" x14ac:dyDescent="0.2">
      <c r="A12" s="1032"/>
      <c r="B12" s="432"/>
      <c r="C12" s="433"/>
      <c r="D12" s="433"/>
      <c r="E12" s="433"/>
      <c r="F12" s="430"/>
      <c r="G12" s="435"/>
      <c r="H12" s="436" t="s">
        <v>154</v>
      </c>
    </row>
    <row r="13" spans="1:8" s="53" customFormat="1" ht="19.5" customHeight="1" x14ac:dyDescent="0.2">
      <c r="A13" s="1032"/>
      <c r="B13" s="432"/>
      <c r="C13" s="433"/>
      <c r="D13" s="433"/>
      <c r="E13" s="433"/>
      <c r="F13" s="430"/>
      <c r="G13" s="435"/>
      <c r="H13" s="436" t="s">
        <v>155</v>
      </c>
    </row>
    <row r="14" spans="1:8" s="53" customFormat="1" ht="19.5" customHeight="1" x14ac:dyDescent="0.2">
      <c r="A14" s="1032"/>
      <c r="B14" s="427" t="s">
        <v>265</v>
      </c>
      <c r="C14" s="428" t="s">
        <v>124</v>
      </c>
      <c r="D14" s="434"/>
      <c r="E14" s="434"/>
      <c r="F14" s="437" t="s">
        <v>189</v>
      </c>
      <c r="G14" s="438"/>
      <c r="H14" s="436" t="s">
        <v>156</v>
      </c>
    </row>
    <row r="15" spans="1:8" s="53" customFormat="1" ht="19.5" customHeight="1" x14ac:dyDescent="0.2">
      <c r="A15" s="1032"/>
      <c r="B15" s="432"/>
      <c r="C15" s="433"/>
      <c r="D15" s="434"/>
      <c r="E15" s="434"/>
      <c r="F15" s="437" t="s">
        <v>190</v>
      </c>
      <c r="G15" s="435"/>
      <c r="H15" s="436" t="s">
        <v>157</v>
      </c>
    </row>
    <row r="16" spans="1:8" s="53" customFormat="1" ht="19.5" customHeight="1" x14ac:dyDescent="0.2">
      <c r="A16" s="1032"/>
      <c r="B16" s="432"/>
      <c r="C16" s="433"/>
      <c r="D16" s="434"/>
      <c r="E16" s="434"/>
      <c r="F16" s="439"/>
      <c r="G16" s="435"/>
      <c r="H16" s="436" t="s">
        <v>158</v>
      </c>
    </row>
    <row r="17" spans="1:8" s="53" customFormat="1" ht="19.5" customHeight="1" x14ac:dyDescent="0.2">
      <c r="A17" s="1032"/>
      <c r="B17" s="427" t="s">
        <v>266</v>
      </c>
      <c r="C17" s="428" t="s">
        <v>125</v>
      </c>
      <c r="D17" s="428"/>
      <c r="E17" s="428"/>
      <c r="F17" s="437" t="s">
        <v>191</v>
      </c>
      <c r="G17" s="438"/>
      <c r="H17" s="436" t="s">
        <v>15</v>
      </c>
    </row>
    <row r="18" spans="1:8" s="53" customFormat="1" ht="19.5" customHeight="1" x14ac:dyDescent="0.2">
      <c r="A18" s="1032"/>
      <c r="B18" s="432"/>
      <c r="C18" s="433"/>
      <c r="D18" s="434"/>
      <c r="E18" s="434"/>
      <c r="F18" s="437" t="s">
        <v>192</v>
      </c>
      <c r="G18" s="435"/>
      <c r="H18" s="436" t="s">
        <v>16</v>
      </c>
    </row>
    <row r="19" spans="1:8" s="53" customFormat="1" ht="19.5" customHeight="1" x14ac:dyDescent="0.2">
      <c r="A19" s="1032"/>
      <c r="B19" s="432"/>
      <c r="C19" s="433"/>
      <c r="D19" s="434"/>
      <c r="E19" s="434"/>
      <c r="F19" s="439"/>
      <c r="G19" s="435"/>
      <c r="H19" s="436" t="s">
        <v>159</v>
      </c>
    </row>
    <row r="20" spans="1:8" s="53" customFormat="1" ht="19.5" customHeight="1" x14ac:dyDescent="0.2">
      <c r="A20" s="1032"/>
      <c r="B20" s="427" t="s">
        <v>267</v>
      </c>
      <c r="C20" s="1027" t="s">
        <v>126</v>
      </c>
      <c r="D20" s="1028"/>
      <c r="E20" s="434"/>
      <c r="F20" s="440" t="s">
        <v>193</v>
      </c>
      <c r="G20" s="438"/>
      <c r="H20" s="436" t="s">
        <v>160</v>
      </c>
    </row>
    <row r="21" spans="1:8" s="53" customFormat="1" ht="19.5" customHeight="1" x14ac:dyDescent="0.2">
      <c r="A21" s="1032"/>
      <c r="B21" s="432"/>
      <c r="C21" s="1029"/>
      <c r="D21" s="1026"/>
      <c r="E21" s="434"/>
      <c r="F21" s="437" t="s">
        <v>168</v>
      </c>
      <c r="G21" s="435"/>
      <c r="H21" s="436" t="s">
        <v>17</v>
      </c>
    </row>
    <row r="22" spans="1:8" s="53" customFormat="1" ht="19.5" customHeight="1" x14ac:dyDescent="0.2">
      <c r="A22" s="1032"/>
      <c r="B22" s="432"/>
      <c r="C22" s="441"/>
      <c r="D22" s="434"/>
      <c r="E22" s="434"/>
      <c r="F22" s="442"/>
      <c r="G22" s="430"/>
      <c r="H22" s="431" t="s">
        <v>18</v>
      </c>
    </row>
    <row r="23" spans="1:8" s="53" customFormat="1" ht="19.5" customHeight="1" x14ac:dyDescent="0.2">
      <c r="A23" s="1032"/>
      <c r="B23" s="443" t="s">
        <v>131</v>
      </c>
      <c r="C23" s="444" t="s">
        <v>268</v>
      </c>
      <c r="D23" s="444"/>
      <c r="E23" s="444"/>
      <c r="F23" s="440" t="s">
        <v>194</v>
      </c>
      <c r="G23" s="445"/>
      <c r="H23" s="431" t="s">
        <v>20</v>
      </c>
    </row>
    <row r="24" spans="1:8" s="53" customFormat="1" ht="19.5" customHeight="1" x14ac:dyDescent="0.2">
      <c r="A24" s="1032"/>
      <c r="B24" s="446"/>
      <c r="C24" s="447"/>
      <c r="D24" s="447"/>
      <c r="E24" s="448"/>
      <c r="F24" s="437" t="s">
        <v>188</v>
      </c>
      <c r="G24" s="430"/>
      <c r="H24" s="431" t="s">
        <v>19</v>
      </c>
    </row>
    <row r="25" spans="1:8" s="53" customFormat="1" ht="19.5" customHeight="1" x14ac:dyDescent="0.2">
      <c r="A25" s="1032"/>
      <c r="B25" s="449"/>
      <c r="C25" s="448"/>
      <c r="D25" s="448"/>
      <c r="E25" s="448"/>
      <c r="F25" s="442"/>
      <c r="G25" s="430"/>
      <c r="H25" s="431" t="s">
        <v>21</v>
      </c>
    </row>
    <row r="26" spans="1:8" s="53" customFormat="1" ht="19.5" customHeight="1" x14ac:dyDescent="0.2">
      <c r="A26" s="1032"/>
      <c r="B26" s="427" t="s">
        <v>269</v>
      </c>
      <c r="C26" s="1030" t="s">
        <v>132</v>
      </c>
      <c r="D26" s="1026"/>
      <c r="E26" s="434"/>
      <c r="F26" s="437" t="s">
        <v>195</v>
      </c>
      <c r="G26" s="445"/>
      <c r="H26" s="431" t="s">
        <v>22</v>
      </c>
    </row>
    <row r="27" spans="1:8" s="53" customFormat="1" ht="19.5" customHeight="1" x14ac:dyDescent="0.2">
      <c r="A27" s="1032"/>
      <c r="B27" s="432"/>
      <c r="C27" s="1025"/>
      <c r="D27" s="1026"/>
      <c r="E27" s="434"/>
      <c r="F27" s="450" t="s">
        <v>196</v>
      </c>
      <c r="G27" s="435"/>
      <c r="H27" s="436" t="s">
        <v>23</v>
      </c>
    </row>
    <row r="28" spans="1:8" s="53" customFormat="1" ht="19.5" customHeight="1" x14ac:dyDescent="0.2">
      <c r="A28" s="1032"/>
      <c r="B28" s="432"/>
      <c r="C28" s="433"/>
      <c r="D28" s="434"/>
      <c r="E28" s="434"/>
      <c r="F28" s="439"/>
      <c r="G28" s="435"/>
      <c r="H28" s="436" t="s">
        <v>24</v>
      </c>
    </row>
    <row r="29" spans="1:8" s="53" customFormat="1" ht="19.5" customHeight="1" x14ac:dyDescent="0.2">
      <c r="A29" s="1032"/>
      <c r="B29" s="427" t="s">
        <v>270</v>
      </c>
      <c r="C29" s="451" t="s">
        <v>133</v>
      </c>
      <c r="D29" s="434"/>
      <c r="E29" s="434"/>
      <c r="F29" s="437" t="s">
        <v>197</v>
      </c>
      <c r="G29" s="438"/>
      <c r="H29" s="436" t="s">
        <v>25</v>
      </c>
    </row>
    <row r="30" spans="1:8" s="53" customFormat="1" ht="19.5" customHeight="1" x14ac:dyDescent="0.2">
      <c r="A30" s="1032"/>
      <c r="B30" s="432"/>
      <c r="C30" s="452"/>
      <c r="D30" s="434"/>
      <c r="E30" s="434"/>
      <c r="F30" s="437" t="s">
        <v>198</v>
      </c>
      <c r="G30" s="435"/>
      <c r="H30" s="436" t="s">
        <v>161</v>
      </c>
    </row>
    <row r="31" spans="1:8" s="53" customFormat="1" ht="19.5" customHeight="1" x14ac:dyDescent="0.2">
      <c r="A31" s="1032"/>
      <c r="B31" s="432"/>
      <c r="C31" s="452"/>
      <c r="D31" s="434"/>
      <c r="E31" s="434"/>
      <c r="F31" s="453"/>
      <c r="G31" s="435"/>
      <c r="H31" s="431" t="s">
        <v>162</v>
      </c>
    </row>
    <row r="32" spans="1:8" s="53" customFormat="1" ht="19.5" customHeight="1" x14ac:dyDescent="0.2">
      <c r="A32" s="1032"/>
      <c r="B32" s="427" t="s">
        <v>271</v>
      </c>
      <c r="C32" s="429" t="s">
        <v>128</v>
      </c>
      <c r="D32" s="428"/>
      <c r="E32" s="428"/>
      <c r="F32" s="454" t="s">
        <v>199</v>
      </c>
      <c r="G32" s="438"/>
      <c r="H32" s="431" t="s">
        <v>163</v>
      </c>
    </row>
    <row r="33" spans="1:8" s="53" customFormat="1" ht="20.25" customHeight="1" x14ac:dyDescent="0.2">
      <c r="A33" s="1032"/>
      <c r="B33" s="432"/>
      <c r="C33" s="434"/>
      <c r="D33" s="434"/>
      <c r="E33" s="434"/>
      <c r="F33" s="454" t="s">
        <v>200</v>
      </c>
      <c r="G33" s="435"/>
      <c r="H33" s="431" t="s">
        <v>164</v>
      </c>
    </row>
    <row r="34" spans="1:8" s="53" customFormat="1" ht="20.25" customHeight="1" x14ac:dyDescent="0.2">
      <c r="A34" s="1032"/>
      <c r="B34" s="455"/>
      <c r="C34" s="434"/>
      <c r="D34" s="434"/>
      <c r="E34" s="434"/>
      <c r="F34" s="453"/>
      <c r="G34" s="435"/>
      <c r="H34" s="431" t="s">
        <v>165</v>
      </c>
    </row>
    <row r="35" spans="1:8" s="53" customFormat="1" ht="20.25" customHeight="1" x14ac:dyDescent="0.2">
      <c r="A35" s="1032"/>
      <c r="B35" s="455"/>
      <c r="C35" s="434"/>
      <c r="D35" s="434"/>
      <c r="E35" s="434"/>
      <c r="F35" s="454" t="s">
        <v>201</v>
      </c>
      <c r="G35" s="438"/>
      <c r="H35" s="431" t="s">
        <v>167</v>
      </c>
    </row>
    <row r="36" spans="1:8" s="53" customFormat="1" ht="20.25" customHeight="1" x14ac:dyDescent="0.2">
      <c r="A36" s="1033"/>
      <c r="B36" s="456"/>
      <c r="C36" s="457"/>
      <c r="D36" s="457"/>
      <c r="E36" s="457"/>
      <c r="F36" s="458" t="s">
        <v>202</v>
      </c>
      <c r="G36" s="459"/>
      <c r="H36" s="450" t="s">
        <v>169</v>
      </c>
    </row>
    <row r="37" spans="1:8" s="53" customFormat="1" ht="12" x14ac:dyDescent="0.2">
      <c r="G37" s="64"/>
      <c r="H37" s="27"/>
    </row>
    <row r="38" spans="1:8" s="53" customFormat="1" ht="12" x14ac:dyDescent="0.2">
      <c r="G38" s="64"/>
      <c r="H38" s="27"/>
    </row>
    <row r="39" spans="1:8" s="53" customFormat="1" ht="12" x14ac:dyDescent="0.2">
      <c r="F39" s="64"/>
      <c r="G39" s="64"/>
      <c r="H39" s="27"/>
    </row>
    <row r="40" spans="1:8" s="53" customFormat="1" ht="12" x14ac:dyDescent="0.2">
      <c r="F40" s="64"/>
      <c r="G40" s="64"/>
      <c r="H40" s="27"/>
    </row>
    <row r="41" spans="1:8" s="53" customFormat="1" ht="12" x14ac:dyDescent="0.2">
      <c r="F41" s="64"/>
      <c r="G41" s="64"/>
      <c r="H41" s="27"/>
    </row>
    <row r="42" spans="1:8" s="53" customFormat="1" ht="12" x14ac:dyDescent="0.2">
      <c r="F42" s="64"/>
      <c r="G42" s="64"/>
      <c r="H42" s="27"/>
    </row>
    <row r="43" spans="1:8" s="53" customFormat="1" ht="12" x14ac:dyDescent="0.2">
      <c r="F43" s="64"/>
      <c r="G43" s="64"/>
      <c r="H43" s="27"/>
    </row>
    <row r="44" spans="1:8" s="53" customFormat="1" ht="12" x14ac:dyDescent="0.2">
      <c r="F44" s="64"/>
      <c r="G44" s="64"/>
      <c r="H44" s="27"/>
    </row>
    <row r="45" spans="1:8" s="53" customFormat="1" ht="12" x14ac:dyDescent="0.2">
      <c r="F45" s="64"/>
      <c r="G45" s="64"/>
      <c r="H45" s="27"/>
    </row>
    <row r="46" spans="1:8" s="53" customFormat="1" ht="12" x14ac:dyDescent="0.2">
      <c r="F46" s="64"/>
      <c r="G46" s="64"/>
      <c r="H46" s="27"/>
    </row>
    <row r="47" spans="1:8" s="53" customFormat="1" ht="12" x14ac:dyDescent="0.2">
      <c r="F47" s="64"/>
      <c r="G47" s="64"/>
      <c r="H47" s="27"/>
    </row>
    <row r="48" spans="1:8" s="53" customFormat="1" ht="12" x14ac:dyDescent="0.2">
      <c r="F48" s="64"/>
      <c r="G48" s="64"/>
      <c r="H48" s="27"/>
    </row>
    <row r="49" spans="6:8" s="53" customFormat="1" ht="12" x14ac:dyDescent="0.2">
      <c r="F49" s="64"/>
      <c r="G49" s="64"/>
      <c r="H49" s="27"/>
    </row>
    <row r="50" spans="6:8" s="53" customFormat="1" ht="12" x14ac:dyDescent="0.2">
      <c r="F50" s="64"/>
      <c r="G50" s="64"/>
      <c r="H50" s="27"/>
    </row>
    <row r="51" spans="6:8" s="53" customFormat="1" ht="12" x14ac:dyDescent="0.2">
      <c r="F51" s="64"/>
      <c r="G51" s="64"/>
      <c r="H51" s="27"/>
    </row>
    <row r="52" spans="6:8" s="53" customFormat="1" ht="12" x14ac:dyDescent="0.2">
      <c r="F52" s="64"/>
      <c r="G52" s="64"/>
      <c r="H52" s="27"/>
    </row>
    <row r="53" spans="6:8" s="53" customFormat="1" ht="12" x14ac:dyDescent="0.2">
      <c r="F53" s="64"/>
      <c r="G53" s="64"/>
      <c r="H53" s="27"/>
    </row>
    <row r="54" spans="6:8" s="53" customFormat="1" ht="12" x14ac:dyDescent="0.2">
      <c r="F54" s="64"/>
      <c r="G54" s="64"/>
      <c r="H54" s="27"/>
    </row>
    <row r="55" spans="6:8" s="53" customFormat="1" ht="12" x14ac:dyDescent="0.2">
      <c r="F55" s="64"/>
      <c r="G55" s="64"/>
      <c r="H55" s="27"/>
    </row>
    <row r="56" spans="6:8" s="53" customFormat="1" ht="12" x14ac:dyDescent="0.2">
      <c r="F56" s="64"/>
      <c r="G56" s="64"/>
      <c r="H56" s="27"/>
    </row>
    <row r="57" spans="6:8" s="53" customFormat="1" ht="12" x14ac:dyDescent="0.2">
      <c r="F57" s="64"/>
      <c r="G57" s="64"/>
      <c r="H57" s="27"/>
    </row>
    <row r="58" spans="6:8" s="53" customFormat="1" ht="12" x14ac:dyDescent="0.2">
      <c r="F58" s="64"/>
      <c r="G58" s="64"/>
      <c r="H58" s="27"/>
    </row>
    <row r="59" spans="6:8" s="53" customFormat="1" ht="12" x14ac:dyDescent="0.2">
      <c r="F59" s="64"/>
      <c r="G59" s="64"/>
      <c r="H59" s="27"/>
    </row>
    <row r="60" spans="6:8" s="53" customFormat="1" ht="12" x14ac:dyDescent="0.2">
      <c r="F60" s="64"/>
      <c r="G60" s="64"/>
      <c r="H60" s="27"/>
    </row>
    <row r="61" spans="6:8" s="53" customFormat="1" ht="12" x14ac:dyDescent="0.2">
      <c r="F61" s="64"/>
      <c r="G61" s="64"/>
      <c r="H61" s="27"/>
    </row>
    <row r="62" spans="6:8" s="53" customFormat="1" ht="12" x14ac:dyDescent="0.2">
      <c r="F62" s="64"/>
      <c r="G62" s="64"/>
      <c r="H62" s="27"/>
    </row>
    <row r="63" spans="6:8" s="53" customFormat="1" ht="12" x14ac:dyDescent="0.2">
      <c r="F63" s="64"/>
      <c r="G63" s="64"/>
      <c r="H63" s="27"/>
    </row>
    <row r="64" spans="6:8" s="53" customFormat="1" ht="12" x14ac:dyDescent="0.2">
      <c r="F64" s="64"/>
      <c r="G64" s="64"/>
      <c r="H64" s="27"/>
    </row>
    <row r="65" spans="6:8" s="53" customFormat="1" ht="12" x14ac:dyDescent="0.2">
      <c r="F65" s="64"/>
      <c r="G65" s="64"/>
      <c r="H65" s="27"/>
    </row>
    <row r="66" spans="6:8" s="53" customFormat="1" ht="12" x14ac:dyDescent="0.2">
      <c r="F66" s="64"/>
      <c r="G66" s="64"/>
      <c r="H66" s="27"/>
    </row>
    <row r="67" spans="6:8" s="53" customFormat="1" ht="12" x14ac:dyDescent="0.2">
      <c r="F67" s="64"/>
      <c r="G67" s="64"/>
      <c r="H67" s="27"/>
    </row>
    <row r="68" spans="6:8" s="53" customFormat="1" ht="12" x14ac:dyDescent="0.2">
      <c r="F68" s="64"/>
      <c r="G68" s="64"/>
      <c r="H68" s="27"/>
    </row>
    <row r="69" spans="6:8" s="53" customFormat="1" ht="12" x14ac:dyDescent="0.2">
      <c r="F69" s="64"/>
      <c r="G69" s="64"/>
      <c r="H69" s="27"/>
    </row>
    <row r="70" spans="6:8" s="53" customFormat="1" ht="12" x14ac:dyDescent="0.2">
      <c r="F70" s="64"/>
      <c r="G70" s="64"/>
      <c r="H70" s="27"/>
    </row>
    <row r="71" spans="6:8" s="53" customFormat="1" ht="12" x14ac:dyDescent="0.2">
      <c r="F71" s="64"/>
      <c r="G71" s="64"/>
      <c r="H71" s="27"/>
    </row>
    <row r="72" spans="6:8" s="53" customFormat="1" ht="12" x14ac:dyDescent="0.2">
      <c r="F72" s="64"/>
      <c r="G72" s="64"/>
      <c r="H72" s="27"/>
    </row>
    <row r="73" spans="6:8" s="53" customFormat="1" ht="12" x14ac:dyDescent="0.2">
      <c r="F73" s="64"/>
      <c r="G73" s="64"/>
      <c r="H73" s="27"/>
    </row>
    <row r="74" spans="6:8" s="53" customFormat="1" ht="12" x14ac:dyDescent="0.2">
      <c r="F74" s="64"/>
      <c r="G74" s="64"/>
      <c r="H74" s="27"/>
    </row>
    <row r="75" spans="6:8" s="53" customFormat="1" ht="12" x14ac:dyDescent="0.2">
      <c r="F75" s="64"/>
      <c r="G75" s="64"/>
      <c r="H75" s="27"/>
    </row>
    <row r="76" spans="6:8" s="53" customFormat="1" ht="12" x14ac:dyDescent="0.2">
      <c r="F76" s="64"/>
      <c r="G76" s="64"/>
      <c r="H76" s="27"/>
    </row>
    <row r="77" spans="6:8" s="53" customFormat="1" ht="12" x14ac:dyDescent="0.2">
      <c r="F77" s="64"/>
      <c r="G77" s="64"/>
      <c r="H77" s="27"/>
    </row>
    <row r="78" spans="6:8" s="53" customFormat="1" ht="12" x14ac:dyDescent="0.2">
      <c r="F78" s="64"/>
      <c r="G78" s="64"/>
      <c r="H78" s="27"/>
    </row>
    <row r="79" spans="6:8" s="53" customFormat="1" ht="12" x14ac:dyDescent="0.2">
      <c r="F79" s="64"/>
      <c r="G79" s="64"/>
      <c r="H79" s="27"/>
    </row>
    <row r="80" spans="6:8" s="53" customFormat="1" ht="12" x14ac:dyDescent="0.2">
      <c r="F80" s="64"/>
      <c r="G80" s="64"/>
      <c r="H80" s="27"/>
    </row>
    <row r="81" spans="6:8" s="53" customFormat="1" ht="12" x14ac:dyDescent="0.2">
      <c r="F81" s="64"/>
      <c r="G81" s="64"/>
      <c r="H81" s="27"/>
    </row>
    <row r="82" spans="6:8" s="53" customFormat="1" ht="12" x14ac:dyDescent="0.2">
      <c r="F82" s="64"/>
      <c r="G82" s="64"/>
      <c r="H82" s="27"/>
    </row>
    <row r="83" spans="6:8" s="53" customFormat="1" ht="12" x14ac:dyDescent="0.2">
      <c r="F83" s="64"/>
      <c r="G83" s="64"/>
      <c r="H83" s="27"/>
    </row>
    <row r="84" spans="6:8" s="53" customFormat="1" ht="12" x14ac:dyDescent="0.2">
      <c r="F84" s="64"/>
      <c r="G84" s="64"/>
      <c r="H84" s="27"/>
    </row>
    <row r="85" spans="6:8" s="53" customFormat="1" ht="12" x14ac:dyDescent="0.2">
      <c r="F85" s="64"/>
      <c r="G85" s="64"/>
      <c r="H85" s="27"/>
    </row>
    <row r="86" spans="6:8" s="53" customFormat="1" ht="12" x14ac:dyDescent="0.2">
      <c r="F86" s="64"/>
      <c r="G86" s="64"/>
      <c r="H86" s="27"/>
    </row>
    <row r="87" spans="6:8" s="53" customFormat="1" ht="12" x14ac:dyDescent="0.2">
      <c r="F87" s="64"/>
      <c r="G87" s="64"/>
      <c r="H87" s="27"/>
    </row>
    <row r="88" spans="6:8" s="53" customFormat="1" ht="12" x14ac:dyDescent="0.2">
      <c r="F88" s="64"/>
      <c r="G88" s="64"/>
      <c r="H88" s="27"/>
    </row>
    <row r="89" spans="6:8" s="53" customFormat="1" ht="12" x14ac:dyDescent="0.2">
      <c r="F89" s="64"/>
      <c r="G89" s="64"/>
      <c r="H89" s="27"/>
    </row>
    <row r="90" spans="6:8" s="53" customFormat="1" ht="12" x14ac:dyDescent="0.2">
      <c r="F90" s="64"/>
      <c r="G90" s="64"/>
      <c r="H90" s="27"/>
    </row>
    <row r="91" spans="6:8" s="53" customFormat="1" ht="12" x14ac:dyDescent="0.2">
      <c r="F91" s="64"/>
      <c r="G91" s="64"/>
      <c r="H91" s="27"/>
    </row>
    <row r="92" spans="6:8" s="53" customFormat="1" ht="12" x14ac:dyDescent="0.2">
      <c r="F92" s="64"/>
      <c r="G92" s="64"/>
      <c r="H92" s="27"/>
    </row>
    <row r="93" spans="6:8" s="53" customFormat="1" ht="12" x14ac:dyDescent="0.2">
      <c r="F93" s="64"/>
      <c r="G93" s="64"/>
      <c r="H93" s="27"/>
    </row>
    <row r="94" spans="6:8" s="53" customFormat="1" ht="12" x14ac:dyDescent="0.2">
      <c r="F94" s="64"/>
      <c r="G94" s="64"/>
      <c r="H94" s="27"/>
    </row>
    <row r="95" spans="6:8" s="53" customFormat="1" ht="12" x14ac:dyDescent="0.2">
      <c r="F95" s="64"/>
      <c r="G95" s="64"/>
      <c r="H95" s="27"/>
    </row>
    <row r="96" spans="6:8" s="53" customFormat="1" ht="12" x14ac:dyDescent="0.2">
      <c r="F96" s="64"/>
      <c r="G96" s="64"/>
      <c r="H96" s="27"/>
    </row>
    <row r="97" spans="6:8" s="53" customFormat="1" ht="12" x14ac:dyDescent="0.2">
      <c r="F97" s="64"/>
      <c r="G97" s="64"/>
      <c r="H97" s="27"/>
    </row>
    <row r="98" spans="6:8" s="53" customFormat="1" ht="12" x14ac:dyDescent="0.2">
      <c r="F98" s="64"/>
      <c r="G98" s="64"/>
      <c r="H98" s="27"/>
    </row>
    <row r="99" spans="6:8" s="53" customFormat="1" ht="12" x14ac:dyDescent="0.2">
      <c r="F99" s="64"/>
      <c r="G99" s="64"/>
      <c r="H99" s="27"/>
    </row>
    <row r="100" spans="6:8" s="53" customFormat="1" ht="12" x14ac:dyDescent="0.2">
      <c r="F100" s="64"/>
      <c r="G100" s="64"/>
      <c r="H100" s="27"/>
    </row>
    <row r="101" spans="6:8" s="53" customFormat="1" ht="12" x14ac:dyDescent="0.2">
      <c r="F101" s="64"/>
      <c r="G101" s="64"/>
      <c r="H101" s="27"/>
    </row>
    <row r="102" spans="6:8" s="53" customFormat="1" ht="12" x14ac:dyDescent="0.2">
      <c r="F102" s="64"/>
      <c r="G102" s="64"/>
      <c r="H102" s="27"/>
    </row>
    <row r="103" spans="6:8" s="53" customFormat="1" ht="12" x14ac:dyDescent="0.2">
      <c r="F103" s="64"/>
      <c r="G103" s="64"/>
      <c r="H103" s="27"/>
    </row>
    <row r="104" spans="6:8" s="53" customFormat="1" ht="12" x14ac:dyDescent="0.2">
      <c r="F104" s="64"/>
      <c r="G104" s="64"/>
      <c r="H104" s="27"/>
    </row>
    <row r="105" spans="6:8" s="53" customFormat="1" ht="12" x14ac:dyDescent="0.2">
      <c r="F105" s="64"/>
      <c r="G105" s="64"/>
      <c r="H105" s="27"/>
    </row>
    <row r="106" spans="6:8" s="53" customFormat="1" ht="12" x14ac:dyDescent="0.2">
      <c r="F106" s="64"/>
      <c r="G106" s="64"/>
      <c r="H106" s="27"/>
    </row>
    <row r="107" spans="6:8" s="53" customFormat="1" ht="12" x14ac:dyDescent="0.2">
      <c r="F107" s="64"/>
      <c r="G107" s="64"/>
      <c r="H107" s="27"/>
    </row>
    <row r="108" spans="6:8" s="53" customFormat="1" ht="12" x14ac:dyDescent="0.2">
      <c r="F108" s="64"/>
      <c r="G108" s="64"/>
      <c r="H108" s="27"/>
    </row>
    <row r="109" spans="6:8" s="53" customFormat="1" ht="12" x14ac:dyDescent="0.2">
      <c r="F109" s="64"/>
      <c r="G109" s="64"/>
      <c r="H109" s="27"/>
    </row>
    <row r="110" spans="6:8" s="53" customFormat="1" ht="12" x14ac:dyDescent="0.2">
      <c r="F110" s="64"/>
      <c r="G110" s="64"/>
      <c r="H110" s="27"/>
    </row>
    <row r="111" spans="6:8" s="53" customFormat="1" ht="12" x14ac:dyDescent="0.2">
      <c r="F111" s="64"/>
      <c r="G111" s="64"/>
      <c r="H111" s="27"/>
    </row>
    <row r="112" spans="6:8" s="53" customFormat="1" ht="12" x14ac:dyDescent="0.2">
      <c r="F112" s="64"/>
      <c r="G112" s="64"/>
      <c r="H112" s="27"/>
    </row>
    <row r="113" spans="6:8" s="53" customFormat="1" ht="12" x14ac:dyDescent="0.2">
      <c r="F113" s="64"/>
      <c r="G113" s="64"/>
      <c r="H113" s="27"/>
    </row>
    <row r="114" spans="6:8" s="53" customFormat="1" ht="12" x14ac:dyDescent="0.2">
      <c r="F114" s="64"/>
      <c r="G114" s="64"/>
      <c r="H114" s="27"/>
    </row>
    <row r="115" spans="6:8" s="53" customFormat="1" ht="12" x14ac:dyDescent="0.2">
      <c r="F115" s="64"/>
      <c r="G115" s="64"/>
      <c r="H115" s="27"/>
    </row>
    <row r="116" spans="6:8" s="53" customFormat="1" ht="12" x14ac:dyDescent="0.2">
      <c r="F116" s="64"/>
      <c r="G116" s="64"/>
      <c r="H116" s="27"/>
    </row>
    <row r="117" spans="6:8" s="53" customFormat="1" ht="12" x14ac:dyDescent="0.2">
      <c r="F117" s="64"/>
      <c r="G117" s="64"/>
      <c r="H117" s="27"/>
    </row>
    <row r="118" spans="6:8" s="53" customFormat="1" ht="12" x14ac:dyDescent="0.2">
      <c r="F118" s="64"/>
      <c r="G118" s="64"/>
      <c r="H118" s="27"/>
    </row>
    <row r="119" spans="6:8" s="53" customFormat="1" ht="12" x14ac:dyDescent="0.2">
      <c r="F119" s="64"/>
      <c r="G119" s="64"/>
      <c r="H119" s="27"/>
    </row>
    <row r="120" spans="6:8" s="53" customFormat="1" ht="12" x14ac:dyDescent="0.2">
      <c r="F120" s="64"/>
      <c r="G120" s="64"/>
      <c r="H120" s="27"/>
    </row>
    <row r="121" spans="6:8" s="53" customFormat="1" ht="12" x14ac:dyDescent="0.2">
      <c r="F121" s="64"/>
      <c r="G121" s="64"/>
      <c r="H121" s="27"/>
    </row>
    <row r="122" spans="6:8" s="53" customFormat="1" ht="12" x14ac:dyDescent="0.2">
      <c r="F122" s="64"/>
      <c r="G122" s="64"/>
      <c r="H122" s="27"/>
    </row>
    <row r="123" spans="6:8" s="53" customFormat="1" ht="12" x14ac:dyDescent="0.2">
      <c r="F123" s="64"/>
      <c r="G123" s="64"/>
      <c r="H123" s="27"/>
    </row>
    <row r="124" spans="6:8" s="53" customFormat="1" ht="12" x14ac:dyDescent="0.2">
      <c r="F124" s="64"/>
      <c r="G124" s="64"/>
      <c r="H124" s="27"/>
    </row>
    <row r="125" spans="6:8" s="53" customFormat="1" ht="12" x14ac:dyDescent="0.2">
      <c r="F125" s="64"/>
      <c r="G125" s="64"/>
      <c r="H125" s="27"/>
    </row>
    <row r="126" spans="6:8" s="53" customFormat="1" ht="12" x14ac:dyDescent="0.2">
      <c r="F126" s="64"/>
      <c r="G126" s="64"/>
      <c r="H126" s="27"/>
    </row>
    <row r="127" spans="6:8" s="53" customFormat="1" ht="12" x14ac:dyDescent="0.2">
      <c r="F127" s="64"/>
      <c r="G127" s="64"/>
      <c r="H127" s="27"/>
    </row>
    <row r="128" spans="6:8" s="53" customFormat="1" ht="12" x14ac:dyDescent="0.2">
      <c r="F128" s="64"/>
      <c r="G128" s="64"/>
      <c r="H128" s="27"/>
    </row>
    <row r="129" spans="6:8" s="53" customFormat="1" ht="12" x14ac:dyDescent="0.2">
      <c r="F129" s="64"/>
      <c r="G129" s="64"/>
      <c r="H129" s="27"/>
    </row>
    <row r="130" spans="6:8" s="53" customFormat="1" ht="12" x14ac:dyDescent="0.2">
      <c r="F130" s="64"/>
      <c r="G130" s="64"/>
      <c r="H130" s="27"/>
    </row>
    <row r="131" spans="6:8" s="53" customFormat="1" ht="12" x14ac:dyDescent="0.2">
      <c r="F131" s="64"/>
      <c r="G131" s="64"/>
      <c r="H131" s="27"/>
    </row>
    <row r="132" spans="6:8" s="53" customFormat="1" ht="12" x14ac:dyDescent="0.2">
      <c r="F132" s="64"/>
      <c r="G132" s="64"/>
      <c r="H132" s="27"/>
    </row>
    <row r="133" spans="6:8" s="53" customFormat="1" ht="12" x14ac:dyDescent="0.2">
      <c r="F133" s="64"/>
      <c r="G133" s="64"/>
      <c r="H133" s="27"/>
    </row>
    <row r="134" spans="6:8" s="53" customFormat="1" ht="12" x14ac:dyDescent="0.2">
      <c r="F134" s="64"/>
      <c r="G134" s="64"/>
      <c r="H134" s="27"/>
    </row>
    <row r="135" spans="6:8" s="53" customFormat="1" ht="12" x14ac:dyDescent="0.2">
      <c r="F135" s="64"/>
      <c r="G135" s="64"/>
      <c r="H135" s="27"/>
    </row>
    <row r="136" spans="6:8" s="53" customFormat="1" ht="12" x14ac:dyDescent="0.2">
      <c r="F136" s="64"/>
      <c r="G136" s="64"/>
      <c r="H136" s="27"/>
    </row>
    <row r="137" spans="6:8" s="53" customFormat="1" ht="12" x14ac:dyDescent="0.2">
      <c r="F137" s="64"/>
      <c r="G137" s="64"/>
      <c r="H137" s="27"/>
    </row>
    <row r="138" spans="6:8" s="53" customFormat="1" ht="12" x14ac:dyDescent="0.2">
      <c r="F138" s="64"/>
      <c r="G138" s="64"/>
      <c r="H138" s="27"/>
    </row>
    <row r="139" spans="6:8" s="53" customFormat="1" ht="12" x14ac:dyDescent="0.2">
      <c r="F139" s="64"/>
      <c r="G139" s="64"/>
      <c r="H139" s="27"/>
    </row>
    <row r="140" spans="6:8" s="53" customFormat="1" ht="12" x14ac:dyDescent="0.2">
      <c r="F140" s="64"/>
      <c r="G140" s="64"/>
      <c r="H140" s="27"/>
    </row>
    <row r="141" spans="6:8" s="53" customFormat="1" ht="12" x14ac:dyDescent="0.2">
      <c r="F141" s="64"/>
      <c r="G141" s="64"/>
      <c r="H141" s="27"/>
    </row>
    <row r="142" spans="6:8" s="53" customFormat="1" ht="12" x14ac:dyDescent="0.2">
      <c r="F142" s="64"/>
      <c r="G142" s="64"/>
      <c r="H142" s="27"/>
    </row>
    <row r="143" spans="6:8" s="53" customFormat="1" ht="12" x14ac:dyDescent="0.2">
      <c r="F143" s="64"/>
      <c r="G143" s="64"/>
      <c r="H143" s="27"/>
    </row>
    <row r="144" spans="6:8" s="53" customFormat="1" ht="12" x14ac:dyDescent="0.2">
      <c r="F144" s="64"/>
      <c r="G144" s="64"/>
      <c r="H144" s="27"/>
    </row>
    <row r="145" spans="6:8" s="53" customFormat="1" ht="12" x14ac:dyDescent="0.2">
      <c r="F145" s="64"/>
      <c r="G145" s="64"/>
      <c r="H145" s="27"/>
    </row>
    <row r="146" spans="6:8" s="53" customFormat="1" ht="12" x14ac:dyDescent="0.2">
      <c r="F146" s="64"/>
      <c r="G146" s="64"/>
      <c r="H146" s="27"/>
    </row>
    <row r="147" spans="6:8" s="53" customFormat="1" ht="12" x14ac:dyDescent="0.2">
      <c r="F147" s="64"/>
      <c r="G147" s="64"/>
      <c r="H147" s="27"/>
    </row>
    <row r="148" spans="6:8" s="53" customFormat="1" ht="12" x14ac:dyDescent="0.2">
      <c r="F148" s="64"/>
      <c r="G148" s="64"/>
      <c r="H148" s="27"/>
    </row>
    <row r="149" spans="6:8" s="53" customFormat="1" ht="12" x14ac:dyDescent="0.2">
      <c r="F149" s="64"/>
      <c r="G149" s="64"/>
      <c r="H149" s="27"/>
    </row>
    <row r="150" spans="6:8" s="53" customFormat="1" ht="12" x14ac:dyDescent="0.2">
      <c r="F150" s="64"/>
      <c r="G150" s="64"/>
      <c r="H150" s="27"/>
    </row>
    <row r="151" spans="6:8" s="53" customFormat="1" ht="12" x14ac:dyDescent="0.2">
      <c r="F151" s="64"/>
      <c r="G151" s="64"/>
      <c r="H151" s="27"/>
    </row>
    <row r="152" spans="6:8" s="53" customFormat="1" ht="12" x14ac:dyDescent="0.2">
      <c r="F152" s="64"/>
      <c r="G152" s="64"/>
      <c r="H152" s="27"/>
    </row>
    <row r="153" spans="6:8" s="53" customFormat="1" ht="12" x14ac:dyDescent="0.2">
      <c r="F153" s="64"/>
      <c r="G153" s="64"/>
      <c r="H153" s="27"/>
    </row>
    <row r="154" spans="6:8" s="53" customFormat="1" ht="12" x14ac:dyDescent="0.2">
      <c r="F154" s="64"/>
      <c r="G154" s="64"/>
      <c r="H154" s="27"/>
    </row>
    <row r="155" spans="6:8" s="53" customFormat="1" ht="12" x14ac:dyDescent="0.2">
      <c r="F155" s="64"/>
      <c r="G155" s="64"/>
      <c r="H155" s="27"/>
    </row>
    <row r="156" spans="6:8" s="53" customFormat="1" ht="12" x14ac:dyDescent="0.2">
      <c r="F156" s="64"/>
      <c r="G156" s="64"/>
      <c r="H156" s="27"/>
    </row>
    <row r="157" spans="6:8" s="53" customFormat="1" ht="12" x14ac:dyDescent="0.2">
      <c r="F157" s="64"/>
      <c r="G157" s="64"/>
      <c r="H157" s="27"/>
    </row>
    <row r="158" spans="6:8" s="53" customFormat="1" ht="12" x14ac:dyDescent="0.2">
      <c r="F158" s="64"/>
      <c r="G158" s="64"/>
      <c r="H158" s="27"/>
    </row>
    <row r="159" spans="6:8" s="53" customFormat="1" ht="12" x14ac:dyDescent="0.2">
      <c r="F159" s="64"/>
      <c r="G159" s="64"/>
      <c r="H159" s="27"/>
    </row>
    <row r="160" spans="6:8" s="53" customFormat="1" ht="12" x14ac:dyDescent="0.2">
      <c r="F160" s="64"/>
      <c r="G160" s="64"/>
      <c r="H160" s="27"/>
    </row>
    <row r="161" spans="6:8" s="53" customFormat="1" ht="12" x14ac:dyDescent="0.2">
      <c r="F161" s="64"/>
      <c r="G161" s="64"/>
      <c r="H161" s="27"/>
    </row>
    <row r="162" spans="6:8" s="53" customFormat="1" ht="12" x14ac:dyDescent="0.2">
      <c r="F162" s="64"/>
      <c r="G162" s="64"/>
      <c r="H162" s="27"/>
    </row>
    <row r="163" spans="6:8" s="53" customFormat="1" ht="12" x14ac:dyDescent="0.2">
      <c r="F163" s="64"/>
      <c r="G163" s="64"/>
      <c r="H163" s="27"/>
    </row>
    <row r="164" spans="6:8" s="53" customFormat="1" ht="12" x14ac:dyDescent="0.2">
      <c r="F164" s="64"/>
      <c r="G164" s="64"/>
      <c r="H164" s="27"/>
    </row>
    <row r="165" spans="6:8" s="53" customFormat="1" ht="12" x14ac:dyDescent="0.2">
      <c r="F165" s="64"/>
      <c r="G165" s="64"/>
      <c r="H165" s="27"/>
    </row>
    <row r="166" spans="6:8" s="53" customFormat="1" ht="12" x14ac:dyDescent="0.2">
      <c r="F166" s="64"/>
      <c r="G166" s="64"/>
      <c r="H166" s="27"/>
    </row>
    <row r="167" spans="6:8" s="53" customFormat="1" ht="12" x14ac:dyDescent="0.2">
      <c r="F167" s="64"/>
      <c r="G167" s="64"/>
      <c r="H167" s="27"/>
    </row>
    <row r="168" spans="6:8" s="53" customFormat="1" ht="12" x14ac:dyDescent="0.2">
      <c r="F168" s="64"/>
      <c r="G168" s="64"/>
      <c r="H168" s="27"/>
    </row>
    <row r="169" spans="6:8" s="53" customFormat="1" ht="12" x14ac:dyDescent="0.2">
      <c r="F169" s="64"/>
      <c r="G169" s="64"/>
      <c r="H169" s="27"/>
    </row>
    <row r="170" spans="6:8" s="53" customFormat="1" ht="12" x14ac:dyDescent="0.2">
      <c r="F170" s="64"/>
      <c r="G170" s="64"/>
      <c r="H170" s="27"/>
    </row>
    <row r="171" spans="6:8" s="53" customFormat="1" ht="12" x14ac:dyDescent="0.2">
      <c r="F171" s="64"/>
      <c r="G171" s="64"/>
      <c r="H171" s="27"/>
    </row>
    <row r="172" spans="6:8" s="53" customFormat="1" ht="12" x14ac:dyDescent="0.2">
      <c r="F172" s="64"/>
      <c r="G172" s="64"/>
      <c r="H172" s="27"/>
    </row>
    <row r="173" spans="6:8" s="53" customFormat="1" ht="12" x14ac:dyDescent="0.2">
      <c r="F173" s="64"/>
      <c r="G173" s="64"/>
      <c r="H173" s="27"/>
    </row>
    <row r="174" spans="6:8" s="53" customFormat="1" ht="12" x14ac:dyDescent="0.2">
      <c r="F174" s="64"/>
      <c r="G174" s="64"/>
      <c r="H174" s="27"/>
    </row>
    <row r="175" spans="6:8" s="53" customFormat="1" ht="12" x14ac:dyDescent="0.2">
      <c r="F175" s="64"/>
      <c r="G175" s="64"/>
      <c r="H175" s="27"/>
    </row>
    <row r="176" spans="6:8" s="53" customFormat="1" ht="12" x14ac:dyDescent="0.2">
      <c r="F176" s="64"/>
      <c r="G176" s="64"/>
      <c r="H176" s="27"/>
    </row>
    <row r="177" spans="6:8" s="53" customFormat="1" ht="12" x14ac:dyDescent="0.2">
      <c r="F177" s="64"/>
      <c r="G177" s="64"/>
      <c r="H177" s="27"/>
    </row>
    <row r="178" spans="6:8" s="53" customFormat="1" ht="12" x14ac:dyDescent="0.2">
      <c r="F178" s="64"/>
      <c r="G178" s="64"/>
      <c r="H178" s="27"/>
    </row>
    <row r="179" spans="6:8" s="53" customFormat="1" ht="12" x14ac:dyDescent="0.2">
      <c r="F179" s="64"/>
      <c r="G179" s="64"/>
      <c r="H179" s="27"/>
    </row>
    <row r="180" spans="6:8" s="53" customFormat="1" ht="12" x14ac:dyDescent="0.2">
      <c r="F180" s="64"/>
      <c r="G180" s="64"/>
      <c r="H180" s="27"/>
    </row>
    <row r="181" spans="6:8" s="53" customFormat="1" ht="12" x14ac:dyDescent="0.2">
      <c r="F181" s="64"/>
      <c r="G181" s="64"/>
      <c r="H181" s="27"/>
    </row>
    <row r="182" spans="6:8" s="53" customFormat="1" ht="12" x14ac:dyDescent="0.2">
      <c r="F182" s="64"/>
      <c r="G182" s="64"/>
      <c r="H182" s="27"/>
    </row>
    <row r="183" spans="6:8" s="53" customFormat="1" ht="12" x14ac:dyDescent="0.2">
      <c r="F183" s="64"/>
      <c r="G183" s="64"/>
      <c r="H183" s="27"/>
    </row>
    <row r="184" spans="6:8" s="53" customFormat="1" ht="12" x14ac:dyDescent="0.2">
      <c r="F184" s="64"/>
      <c r="G184" s="64"/>
      <c r="H184" s="27"/>
    </row>
    <row r="185" spans="6:8" s="53" customFormat="1" ht="12" x14ac:dyDescent="0.2">
      <c r="F185" s="64"/>
      <c r="G185" s="64"/>
      <c r="H185" s="27"/>
    </row>
    <row r="186" spans="6:8" s="53" customFormat="1" ht="12" x14ac:dyDescent="0.2">
      <c r="F186" s="64"/>
      <c r="G186" s="64"/>
      <c r="H186" s="27"/>
    </row>
    <row r="187" spans="6:8" s="53" customFormat="1" ht="12" x14ac:dyDescent="0.2">
      <c r="F187" s="64"/>
      <c r="G187" s="64"/>
      <c r="H187" s="27"/>
    </row>
    <row r="188" spans="6:8" s="53" customFormat="1" ht="12" x14ac:dyDescent="0.2">
      <c r="F188" s="64"/>
      <c r="G188" s="64"/>
      <c r="H188" s="27"/>
    </row>
    <row r="189" spans="6:8" s="53" customFormat="1" ht="12" x14ac:dyDescent="0.2">
      <c r="F189" s="64"/>
      <c r="G189" s="64"/>
      <c r="H189" s="27"/>
    </row>
    <row r="190" spans="6:8" s="53" customFormat="1" ht="12" x14ac:dyDescent="0.2">
      <c r="F190" s="64"/>
      <c r="G190" s="64"/>
      <c r="H190" s="27"/>
    </row>
    <row r="191" spans="6:8" s="53" customFormat="1" ht="12" x14ac:dyDescent="0.2">
      <c r="F191" s="64"/>
      <c r="G191" s="64"/>
      <c r="H191" s="27"/>
    </row>
    <row r="192" spans="6:8" s="53" customFormat="1" ht="12" x14ac:dyDescent="0.2">
      <c r="F192" s="64"/>
      <c r="G192" s="64"/>
      <c r="H192" s="27"/>
    </row>
    <row r="193" spans="6:8" s="53" customFormat="1" ht="12" x14ac:dyDescent="0.2">
      <c r="F193" s="64"/>
      <c r="G193" s="64"/>
      <c r="H193" s="27"/>
    </row>
    <row r="194" spans="6:8" s="53" customFormat="1" ht="12" x14ac:dyDescent="0.2">
      <c r="F194" s="64"/>
      <c r="G194" s="64"/>
      <c r="H194" s="27"/>
    </row>
    <row r="195" spans="6:8" s="53" customFormat="1" ht="12" x14ac:dyDescent="0.2">
      <c r="F195" s="64"/>
      <c r="G195" s="64"/>
      <c r="H195" s="27"/>
    </row>
    <row r="196" spans="6:8" s="53" customFormat="1" ht="12" x14ac:dyDescent="0.2">
      <c r="F196" s="64"/>
      <c r="G196" s="64"/>
      <c r="H196" s="27"/>
    </row>
    <row r="197" spans="6:8" s="53" customFormat="1" ht="12" x14ac:dyDescent="0.2">
      <c r="F197" s="64"/>
      <c r="G197" s="64"/>
      <c r="H197" s="27"/>
    </row>
    <row r="198" spans="6:8" s="53" customFormat="1" ht="12" x14ac:dyDescent="0.2">
      <c r="F198" s="64"/>
      <c r="G198" s="64"/>
      <c r="H198" s="27"/>
    </row>
    <row r="199" spans="6:8" s="53" customFormat="1" ht="12" x14ac:dyDescent="0.2">
      <c r="F199" s="64"/>
      <c r="G199" s="64"/>
      <c r="H199" s="27"/>
    </row>
    <row r="200" spans="6:8" s="53" customFormat="1" ht="12" x14ac:dyDescent="0.2">
      <c r="F200" s="64"/>
      <c r="G200" s="64"/>
      <c r="H200" s="27"/>
    </row>
    <row r="201" spans="6:8" s="53" customFormat="1" ht="12" x14ac:dyDescent="0.2">
      <c r="F201" s="64"/>
      <c r="G201" s="64"/>
      <c r="H201" s="27"/>
    </row>
    <row r="202" spans="6:8" s="53" customFormat="1" ht="12" x14ac:dyDescent="0.2">
      <c r="F202" s="64"/>
      <c r="G202" s="64"/>
      <c r="H202" s="27"/>
    </row>
    <row r="203" spans="6:8" s="53" customFormat="1" ht="12" x14ac:dyDescent="0.2">
      <c r="F203" s="64"/>
      <c r="G203" s="64"/>
      <c r="H203" s="27"/>
    </row>
    <row r="204" spans="6:8" s="53" customFormat="1" ht="12" x14ac:dyDescent="0.2">
      <c r="F204" s="64"/>
      <c r="G204" s="64"/>
      <c r="H204" s="27"/>
    </row>
    <row r="205" spans="6:8" s="53" customFormat="1" ht="12" x14ac:dyDescent="0.2">
      <c r="F205" s="64"/>
      <c r="G205" s="64"/>
      <c r="H205" s="27"/>
    </row>
    <row r="206" spans="6:8" s="53" customFormat="1" ht="12" x14ac:dyDescent="0.2">
      <c r="F206" s="64"/>
      <c r="G206" s="64"/>
      <c r="H206" s="27"/>
    </row>
    <row r="207" spans="6:8" s="53" customFormat="1" ht="12" x14ac:dyDescent="0.2">
      <c r="F207" s="64"/>
      <c r="G207" s="64"/>
      <c r="H207" s="27"/>
    </row>
    <row r="208" spans="6:8" s="53" customFormat="1" ht="12" x14ac:dyDescent="0.2">
      <c r="F208" s="64"/>
      <c r="G208" s="64"/>
      <c r="H208" s="27"/>
    </row>
    <row r="209" spans="6:8" s="53" customFormat="1" ht="12" x14ac:dyDescent="0.2">
      <c r="F209" s="64"/>
      <c r="G209" s="64"/>
      <c r="H209" s="27"/>
    </row>
    <row r="210" spans="6:8" s="53" customFormat="1" ht="12" x14ac:dyDescent="0.2">
      <c r="F210" s="64"/>
      <c r="G210" s="64"/>
      <c r="H210" s="27"/>
    </row>
    <row r="211" spans="6:8" s="53" customFormat="1" ht="12" x14ac:dyDescent="0.2">
      <c r="F211" s="64"/>
      <c r="G211" s="64"/>
      <c r="H211" s="27"/>
    </row>
    <row r="212" spans="6:8" s="53" customFormat="1" ht="12" x14ac:dyDescent="0.2">
      <c r="F212" s="64"/>
      <c r="G212" s="64"/>
      <c r="H212" s="27"/>
    </row>
    <row r="213" spans="6:8" s="53" customFormat="1" ht="12" x14ac:dyDescent="0.2">
      <c r="F213" s="64"/>
      <c r="G213" s="64"/>
      <c r="H213" s="27"/>
    </row>
    <row r="214" spans="6:8" s="53" customFormat="1" ht="12" x14ac:dyDescent="0.2">
      <c r="F214" s="64"/>
      <c r="G214" s="64"/>
      <c r="H214" s="27"/>
    </row>
    <row r="215" spans="6:8" s="53" customFormat="1" ht="12" x14ac:dyDescent="0.2">
      <c r="F215" s="64"/>
      <c r="G215" s="64"/>
      <c r="H215" s="27"/>
    </row>
    <row r="216" spans="6:8" s="53" customFormat="1" ht="12" x14ac:dyDescent="0.2">
      <c r="F216" s="64"/>
      <c r="G216" s="64"/>
      <c r="H216" s="27"/>
    </row>
    <row r="217" spans="6:8" s="53" customFormat="1" ht="12" x14ac:dyDescent="0.2">
      <c r="F217" s="64"/>
      <c r="G217" s="64"/>
      <c r="H217" s="27"/>
    </row>
    <row r="218" spans="6:8" s="53" customFormat="1" ht="12" x14ac:dyDescent="0.2">
      <c r="F218" s="64"/>
      <c r="G218" s="64"/>
      <c r="H218" s="27"/>
    </row>
    <row r="219" spans="6:8" s="53" customFormat="1" ht="12" x14ac:dyDescent="0.2">
      <c r="F219" s="64"/>
      <c r="G219" s="64"/>
      <c r="H219" s="27"/>
    </row>
    <row r="220" spans="6:8" s="53" customFormat="1" ht="12" x14ac:dyDescent="0.2">
      <c r="F220" s="64"/>
      <c r="G220" s="64"/>
      <c r="H220" s="27"/>
    </row>
    <row r="221" spans="6:8" s="53" customFormat="1" ht="12" x14ac:dyDescent="0.2">
      <c r="F221" s="64"/>
      <c r="G221" s="64"/>
      <c r="H221" s="27"/>
    </row>
    <row r="222" spans="6:8" s="53" customFormat="1" ht="12" x14ac:dyDescent="0.2">
      <c r="F222" s="64"/>
      <c r="G222" s="64"/>
      <c r="H222" s="27"/>
    </row>
    <row r="223" spans="6:8" s="53" customFormat="1" ht="12" x14ac:dyDescent="0.2">
      <c r="F223" s="64"/>
      <c r="G223" s="64"/>
      <c r="H223" s="27"/>
    </row>
    <row r="224" spans="6:8" s="53" customFormat="1" ht="12" x14ac:dyDescent="0.2">
      <c r="F224" s="64"/>
      <c r="G224" s="64"/>
      <c r="H224" s="27"/>
    </row>
    <row r="225" spans="6:8" s="53" customFormat="1" ht="12" x14ac:dyDescent="0.2">
      <c r="F225" s="64"/>
      <c r="G225" s="64"/>
      <c r="H225" s="27"/>
    </row>
    <row r="226" spans="6:8" s="53" customFormat="1" ht="12" x14ac:dyDescent="0.2">
      <c r="F226" s="64"/>
      <c r="G226" s="64"/>
      <c r="H226" s="27"/>
    </row>
    <row r="227" spans="6:8" s="53" customFormat="1" ht="12" x14ac:dyDescent="0.2">
      <c r="F227" s="64"/>
      <c r="G227" s="64"/>
      <c r="H227" s="27"/>
    </row>
    <row r="228" spans="6:8" s="53" customFormat="1" ht="12" x14ac:dyDescent="0.2">
      <c r="F228" s="64"/>
      <c r="G228" s="64"/>
      <c r="H228" s="27"/>
    </row>
    <row r="229" spans="6:8" s="53" customFormat="1" ht="12" x14ac:dyDescent="0.2">
      <c r="F229" s="64"/>
      <c r="G229" s="64"/>
      <c r="H229" s="27"/>
    </row>
    <row r="230" spans="6:8" s="53" customFormat="1" ht="12" x14ac:dyDescent="0.2">
      <c r="F230" s="64"/>
      <c r="G230" s="64"/>
      <c r="H230" s="27"/>
    </row>
    <row r="231" spans="6:8" s="53" customFormat="1" ht="12" x14ac:dyDescent="0.2">
      <c r="F231" s="64"/>
      <c r="G231" s="64"/>
      <c r="H231" s="27"/>
    </row>
    <row r="232" spans="6:8" s="53" customFormat="1" ht="12" x14ac:dyDescent="0.2">
      <c r="F232" s="64"/>
      <c r="G232" s="64"/>
      <c r="H232" s="27"/>
    </row>
    <row r="233" spans="6:8" s="53" customFormat="1" ht="12" x14ac:dyDescent="0.2">
      <c r="F233" s="64"/>
      <c r="G233" s="64"/>
      <c r="H233" s="27"/>
    </row>
    <row r="234" spans="6:8" s="53" customFormat="1" ht="12" x14ac:dyDescent="0.2">
      <c r="F234" s="64"/>
      <c r="G234" s="64"/>
      <c r="H234" s="27"/>
    </row>
    <row r="235" spans="6:8" s="53" customFormat="1" ht="12" x14ac:dyDescent="0.2">
      <c r="F235" s="64"/>
      <c r="G235" s="64"/>
      <c r="H235" s="27"/>
    </row>
    <row r="236" spans="6:8" s="53" customFormat="1" ht="12" x14ac:dyDescent="0.2">
      <c r="F236" s="64"/>
      <c r="G236" s="64"/>
      <c r="H236" s="27"/>
    </row>
    <row r="237" spans="6:8" s="53" customFormat="1" ht="12" x14ac:dyDescent="0.2">
      <c r="F237" s="64"/>
      <c r="G237" s="64"/>
      <c r="H237" s="27"/>
    </row>
    <row r="238" spans="6:8" s="53" customFormat="1" ht="12" x14ac:dyDescent="0.2">
      <c r="F238" s="64"/>
      <c r="G238" s="64"/>
      <c r="H238" s="27"/>
    </row>
    <row r="239" spans="6:8" s="53" customFormat="1" ht="12" x14ac:dyDescent="0.2">
      <c r="F239" s="64"/>
      <c r="G239" s="64"/>
      <c r="H239" s="27"/>
    </row>
    <row r="240" spans="6:8" s="53" customFormat="1" ht="12" x14ac:dyDescent="0.2">
      <c r="F240" s="64"/>
      <c r="G240" s="64"/>
      <c r="H240" s="27"/>
    </row>
    <row r="241" spans="6:8" s="53" customFormat="1" ht="12" x14ac:dyDescent="0.2">
      <c r="F241" s="64"/>
      <c r="G241" s="64"/>
      <c r="H241" s="27"/>
    </row>
    <row r="242" spans="6:8" s="53" customFormat="1" ht="12" x14ac:dyDescent="0.2">
      <c r="F242" s="64"/>
      <c r="G242" s="64"/>
      <c r="H242" s="27"/>
    </row>
    <row r="243" spans="6:8" s="53" customFormat="1" ht="12" x14ac:dyDescent="0.2">
      <c r="F243" s="64"/>
      <c r="G243" s="64"/>
      <c r="H243" s="27"/>
    </row>
    <row r="244" spans="6:8" s="53" customFormat="1" ht="12" x14ac:dyDescent="0.2">
      <c r="F244" s="64"/>
      <c r="G244" s="64"/>
      <c r="H244" s="27"/>
    </row>
    <row r="245" spans="6:8" s="53" customFormat="1" ht="12" x14ac:dyDescent="0.2">
      <c r="F245" s="64"/>
      <c r="G245" s="64"/>
      <c r="H245" s="27"/>
    </row>
    <row r="246" spans="6:8" s="53" customFormat="1" ht="12" x14ac:dyDescent="0.2">
      <c r="F246" s="64"/>
      <c r="G246" s="64"/>
      <c r="H246" s="27"/>
    </row>
    <row r="247" spans="6:8" s="53" customFormat="1" ht="12" x14ac:dyDescent="0.2">
      <c r="F247" s="64"/>
      <c r="G247" s="64"/>
      <c r="H247" s="27"/>
    </row>
    <row r="248" spans="6:8" s="53" customFormat="1" ht="12" x14ac:dyDescent="0.2">
      <c r="F248" s="64"/>
      <c r="G248" s="64"/>
      <c r="H248" s="27"/>
    </row>
    <row r="249" spans="6:8" s="53" customFormat="1" ht="12" x14ac:dyDescent="0.2">
      <c r="F249" s="64"/>
      <c r="G249" s="64"/>
      <c r="H249" s="27"/>
    </row>
    <row r="250" spans="6:8" s="53" customFormat="1" ht="12" x14ac:dyDescent="0.2">
      <c r="F250" s="64"/>
      <c r="G250" s="64"/>
      <c r="H250" s="27"/>
    </row>
    <row r="251" spans="6:8" s="53" customFormat="1" ht="12" x14ac:dyDescent="0.2">
      <c r="F251" s="64"/>
      <c r="G251" s="64"/>
      <c r="H251" s="27"/>
    </row>
    <row r="252" spans="6:8" s="53" customFormat="1" ht="12" x14ac:dyDescent="0.2">
      <c r="F252" s="64"/>
      <c r="G252" s="64"/>
      <c r="H252" s="27"/>
    </row>
    <row r="253" spans="6:8" s="53" customFormat="1" ht="12" x14ac:dyDescent="0.2">
      <c r="F253" s="64"/>
      <c r="G253" s="64"/>
      <c r="H253" s="27"/>
    </row>
    <row r="254" spans="6:8" s="53" customFormat="1" ht="12" x14ac:dyDescent="0.2">
      <c r="F254" s="64"/>
      <c r="G254" s="64"/>
      <c r="H254" s="27"/>
    </row>
    <row r="255" spans="6:8" s="53" customFormat="1" ht="12" x14ac:dyDescent="0.2">
      <c r="F255" s="64"/>
      <c r="G255" s="64"/>
      <c r="H255" s="27"/>
    </row>
    <row r="256" spans="6:8" s="53" customFormat="1" ht="12" x14ac:dyDescent="0.2">
      <c r="F256" s="64"/>
      <c r="G256" s="64"/>
      <c r="H256" s="27"/>
    </row>
    <row r="257" spans="6:8" s="53" customFormat="1" ht="12" x14ac:dyDescent="0.2">
      <c r="F257" s="64"/>
      <c r="G257" s="64"/>
      <c r="H257" s="27"/>
    </row>
    <row r="258" spans="6:8" s="53" customFormat="1" ht="12" x14ac:dyDescent="0.2">
      <c r="F258" s="64"/>
      <c r="G258" s="64"/>
      <c r="H258" s="27"/>
    </row>
    <row r="259" spans="6:8" s="53" customFormat="1" ht="12" x14ac:dyDescent="0.2">
      <c r="F259" s="64"/>
      <c r="G259" s="64"/>
      <c r="H259" s="27"/>
    </row>
    <row r="260" spans="6:8" s="53" customFormat="1" ht="12" x14ac:dyDescent="0.2">
      <c r="F260" s="64"/>
      <c r="G260" s="64"/>
      <c r="H260" s="27"/>
    </row>
    <row r="261" spans="6:8" s="53" customFormat="1" ht="12" x14ac:dyDescent="0.2">
      <c r="F261" s="64"/>
      <c r="G261" s="64"/>
      <c r="H261" s="27"/>
    </row>
    <row r="262" spans="6:8" s="53" customFormat="1" ht="12" x14ac:dyDescent="0.2">
      <c r="F262" s="64"/>
      <c r="G262" s="64"/>
      <c r="H262" s="27"/>
    </row>
    <row r="263" spans="6:8" s="53" customFormat="1" ht="12" x14ac:dyDescent="0.2">
      <c r="F263" s="64"/>
      <c r="G263" s="64"/>
      <c r="H263" s="27"/>
    </row>
    <row r="264" spans="6:8" s="53" customFormat="1" ht="12" x14ac:dyDescent="0.2">
      <c r="F264" s="64"/>
      <c r="G264" s="64"/>
      <c r="H264" s="27"/>
    </row>
    <row r="265" spans="6:8" s="53" customFormat="1" ht="12" x14ac:dyDescent="0.2">
      <c r="F265" s="64"/>
      <c r="G265" s="64"/>
      <c r="H265" s="27"/>
    </row>
    <row r="266" spans="6:8" s="53" customFormat="1" ht="12" x14ac:dyDescent="0.2">
      <c r="F266" s="64"/>
      <c r="G266" s="64"/>
      <c r="H266" s="27"/>
    </row>
    <row r="267" spans="6:8" s="53" customFormat="1" ht="12" x14ac:dyDescent="0.2">
      <c r="F267" s="64"/>
      <c r="G267" s="64"/>
      <c r="H267" s="27"/>
    </row>
    <row r="268" spans="6:8" s="53" customFormat="1" ht="12" x14ac:dyDescent="0.2">
      <c r="F268" s="64"/>
      <c r="G268" s="64"/>
      <c r="H268" s="27"/>
    </row>
    <row r="269" spans="6:8" s="53" customFormat="1" ht="12" x14ac:dyDescent="0.2">
      <c r="F269" s="64"/>
      <c r="G269" s="64"/>
      <c r="H269" s="27"/>
    </row>
    <row r="270" spans="6:8" s="53" customFormat="1" ht="12" x14ac:dyDescent="0.2">
      <c r="F270" s="64"/>
      <c r="G270" s="64"/>
      <c r="H270" s="27"/>
    </row>
    <row r="271" spans="6:8" s="53" customFormat="1" ht="12" x14ac:dyDescent="0.2">
      <c r="F271" s="64"/>
      <c r="G271" s="64"/>
      <c r="H271" s="27"/>
    </row>
    <row r="272" spans="6:8" s="53" customFormat="1" ht="12" x14ac:dyDescent="0.2">
      <c r="F272" s="64"/>
      <c r="G272" s="64"/>
      <c r="H272" s="27"/>
    </row>
    <row r="273" spans="6:8" s="53" customFormat="1" ht="12" x14ac:dyDescent="0.2">
      <c r="F273" s="64"/>
      <c r="G273" s="64"/>
      <c r="H273" s="27"/>
    </row>
    <row r="274" spans="6:8" s="53" customFormat="1" ht="12" x14ac:dyDescent="0.2">
      <c r="F274" s="64"/>
      <c r="G274" s="64"/>
      <c r="H274" s="27"/>
    </row>
    <row r="275" spans="6:8" s="53" customFormat="1" ht="12" x14ac:dyDescent="0.2">
      <c r="F275" s="64"/>
      <c r="G275" s="64"/>
      <c r="H275" s="27"/>
    </row>
    <row r="276" spans="6:8" s="53" customFormat="1" ht="12" x14ac:dyDescent="0.2">
      <c r="F276" s="64"/>
      <c r="G276" s="64"/>
      <c r="H276" s="27"/>
    </row>
    <row r="277" spans="6:8" s="53" customFormat="1" ht="12" x14ac:dyDescent="0.2">
      <c r="F277" s="64"/>
      <c r="G277" s="64"/>
      <c r="H277" s="27"/>
    </row>
    <row r="278" spans="6:8" s="53" customFormat="1" ht="12" x14ac:dyDescent="0.2">
      <c r="F278" s="64"/>
      <c r="G278" s="64"/>
      <c r="H278" s="27"/>
    </row>
    <row r="279" spans="6:8" s="53" customFormat="1" ht="12" x14ac:dyDescent="0.2">
      <c r="F279" s="64"/>
      <c r="G279" s="64"/>
      <c r="H279" s="27"/>
    </row>
    <row r="280" spans="6:8" s="53" customFormat="1" ht="12" x14ac:dyDescent="0.2">
      <c r="F280" s="64"/>
      <c r="G280" s="64"/>
      <c r="H280" s="27"/>
    </row>
    <row r="281" spans="6:8" s="53" customFormat="1" ht="12" x14ac:dyDescent="0.2">
      <c r="F281" s="64"/>
      <c r="G281" s="64"/>
      <c r="H281" s="27"/>
    </row>
    <row r="282" spans="6:8" s="53" customFormat="1" ht="12" x14ac:dyDescent="0.2">
      <c r="F282" s="64"/>
      <c r="G282" s="64"/>
      <c r="H282" s="27"/>
    </row>
    <row r="283" spans="6:8" s="53" customFormat="1" ht="12" x14ac:dyDescent="0.2">
      <c r="F283" s="64"/>
      <c r="G283" s="64"/>
      <c r="H283" s="27"/>
    </row>
    <row r="284" spans="6:8" s="53" customFormat="1" ht="12" x14ac:dyDescent="0.2">
      <c r="F284" s="64"/>
      <c r="G284" s="64"/>
      <c r="H284" s="27"/>
    </row>
    <row r="285" spans="6:8" s="53" customFormat="1" ht="12" x14ac:dyDescent="0.2">
      <c r="F285" s="64"/>
      <c r="G285" s="64"/>
      <c r="H285" s="27"/>
    </row>
    <row r="286" spans="6:8" s="53" customFormat="1" ht="12" x14ac:dyDescent="0.2">
      <c r="F286" s="64"/>
      <c r="G286" s="64"/>
      <c r="H286" s="27"/>
    </row>
    <row r="287" spans="6:8" s="53" customFormat="1" ht="12" x14ac:dyDescent="0.2">
      <c r="F287" s="64"/>
      <c r="G287" s="64"/>
      <c r="H287" s="27"/>
    </row>
    <row r="288" spans="6:8" s="53" customFormat="1" ht="12" x14ac:dyDescent="0.2">
      <c r="F288" s="64"/>
      <c r="G288" s="64"/>
      <c r="H288" s="27"/>
    </row>
    <row r="289" spans="6:8" s="53" customFormat="1" ht="12" x14ac:dyDescent="0.2">
      <c r="F289" s="64"/>
      <c r="G289" s="64"/>
      <c r="H289" s="27"/>
    </row>
    <row r="290" spans="6:8" s="53" customFormat="1" ht="12" x14ac:dyDescent="0.2">
      <c r="F290" s="64"/>
      <c r="G290" s="64"/>
      <c r="H290" s="27"/>
    </row>
    <row r="291" spans="6:8" s="53" customFormat="1" ht="12" x14ac:dyDescent="0.2">
      <c r="F291" s="64"/>
      <c r="G291" s="64"/>
      <c r="H291" s="27"/>
    </row>
    <row r="292" spans="6:8" s="53" customFormat="1" ht="12" x14ac:dyDescent="0.2">
      <c r="F292" s="64"/>
      <c r="G292" s="64"/>
      <c r="H292" s="27"/>
    </row>
    <row r="293" spans="6:8" s="53" customFormat="1" ht="12" x14ac:dyDescent="0.2">
      <c r="F293" s="64"/>
      <c r="G293" s="64"/>
      <c r="H293" s="27"/>
    </row>
    <row r="294" spans="6:8" s="53" customFormat="1" ht="12" x14ac:dyDescent="0.2">
      <c r="F294" s="64"/>
      <c r="G294" s="64"/>
      <c r="H294" s="27"/>
    </row>
    <row r="295" spans="6:8" s="53" customFormat="1" ht="12" x14ac:dyDescent="0.2">
      <c r="F295" s="64"/>
      <c r="G295" s="64"/>
      <c r="H295" s="27"/>
    </row>
    <row r="296" spans="6:8" s="53" customFormat="1" ht="12" x14ac:dyDescent="0.2">
      <c r="F296" s="64"/>
      <c r="G296" s="64"/>
      <c r="H296" s="27"/>
    </row>
  </sheetData>
  <sheetProtection password="C80C" sheet="1" formatCells="0" formatColumns="0" formatRows="0" insertColumns="0" insertRows="0" insertHyperlinks="0" deleteColumns="0" deleteRows="0" sort="0" autoFilter="0" pivotTables="0"/>
  <mergeCells count="7">
    <mergeCell ref="A1:H1"/>
    <mergeCell ref="A2:H2"/>
    <mergeCell ref="C27:D27"/>
    <mergeCell ref="C20:D20"/>
    <mergeCell ref="C21:D21"/>
    <mergeCell ref="C26:D26"/>
    <mergeCell ref="A3:A36"/>
  </mergeCells>
  <phoneticPr fontId="0" type="noConversion"/>
  <printOptions horizontalCentered="1"/>
  <pageMargins left="0.77" right="0.4" top="0.67" bottom="1" header="0.35" footer="0.5"/>
  <pageSetup scale="69" orientation="landscape"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BR1739"/>
  <sheetViews>
    <sheetView zoomScale="75" zoomScaleNormal="75" workbookViewId="0">
      <selection activeCell="A4" sqref="A4"/>
    </sheetView>
  </sheetViews>
  <sheetFormatPr defaultColWidth="9.140625" defaultRowHeight="12.75" x14ac:dyDescent="0.2"/>
  <cols>
    <col min="1" max="1" width="9.28515625" style="5" bestFit="1" customWidth="1"/>
    <col min="2" max="2" width="58.85546875" style="6" customWidth="1"/>
    <col min="3" max="3" width="11.28515625" style="9" customWidth="1"/>
    <col min="4" max="4" width="12.5703125" style="9" customWidth="1"/>
    <col min="5" max="5" width="13.28515625" style="9" customWidth="1"/>
    <col min="6" max="7" width="12.5703125" style="9" customWidth="1"/>
    <col min="8" max="9" width="10.7109375" style="9" customWidth="1"/>
    <col min="10" max="10" width="13.140625" style="9" customWidth="1"/>
    <col min="11" max="11" width="13.7109375" style="87" customWidth="1"/>
    <col min="12" max="16384" width="9.140625" style="6"/>
  </cols>
  <sheetData>
    <row r="1" spans="1:11" ht="24" customHeight="1" x14ac:dyDescent="0.2">
      <c r="A1" s="460" t="s">
        <v>205</v>
      </c>
      <c r="B1" s="461"/>
      <c r="C1" s="462"/>
      <c r="D1" s="462"/>
      <c r="E1" s="463"/>
      <c r="F1" s="463"/>
      <c r="G1" s="463"/>
      <c r="H1" s="462"/>
      <c r="I1" s="464"/>
      <c r="J1" s="465" t="str">
        <f>'SCC List'!A2</f>
        <v>(Rev.19, June 2017)</v>
      </c>
      <c r="K1" s="562"/>
    </row>
    <row r="2" spans="1:11" s="17" customFormat="1" ht="24" customHeight="1" x14ac:dyDescent="0.2">
      <c r="A2" s="466" t="s">
        <v>305</v>
      </c>
      <c r="B2" s="467"/>
      <c r="C2" s="467"/>
      <c r="D2" s="467"/>
      <c r="E2" s="467"/>
      <c r="F2" s="467"/>
      <c r="G2" s="467"/>
      <c r="H2" s="1039" t="s">
        <v>67</v>
      </c>
      <c r="I2" s="1040"/>
      <c r="J2" s="468">
        <f ca="1">NOW()</f>
        <v>43536.479296296297</v>
      </c>
      <c r="K2" s="563"/>
    </row>
    <row r="3" spans="1:11" s="17" customFormat="1" ht="24" customHeight="1" x14ac:dyDescent="0.2">
      <c r="A3" s="466" t="s">
        <v>306</v>
      </c>
      <c r="B3" s="467"/>
      <c r="C3" s="467"/>
      <c r="D3" s="467"/>
      <c r="E3" s="467"/>
      <c r="F3" s="467"/>
      <c r="G3" s="467"/>
      <c r="H3" s="1041" t="s">
        <v>181</v>
      </c>
      <c r="I3" s="1042"/>
      <c r="J3" s="469">
        <v>2018</v>
      </c>
      <c r="K3" s="563"/>
    </row>
    <row r="4" spans="1:11" s="17" customFormat="1" ht="24" customHeight="1" x14ac:dyDescent="0.2">
      <c r="A4" s="470" t="s">
        <v>361</v>
      </c>
      <c r="B4" s="471"/>
      <c r="C4" s="471"/>
      <c r="D4" s="471"/>
      <c r="E4" s="471"/>
      <c r="F4" s="471"/>
      <c r="G4" s="471"/>
      <c r="H4" s="1043" t="s">
        <v>68</v>
      </c>
      <c r="I4" s="1044"/>
      <c r="J4" s="472">
        <v>2021</v>
      </c>
      <c r="K4" s="563"/>
    </row>
    <row r="5" spans="1:11" s="7" customFormat="1" ht="6" customHeight="1" x14ac:dyDescent="0.2">
      <c r="A5" s="1036"/>
      <c r="B5" s="1037"/>
      <c r="C5" s="1037"/>
      <c r="D5" s="1037"/>
      <c r="E5" s="1037"/>
      <c r="F5" s="1037"/>
      <c r="G5" s="1037"/>
      <c r="H5" s="1037"/>
      <c r="I5" s="1037"/>
      <c r="J5" s="1038"/>
      <c r="K5" s="564"/>
    </row>
    <row r="6" spans="1:11" ht="72" customHeight="1" x14ac:dyDescent="0.2">
      <c r="A6" s="1045"/>
      <c r="B6" s="1046"/>
      <c r="C6" s="473" t="s">
        <v>69</v>
      </c>
      <c r="D6" s="474" t="s">
        <v>145</v>
      </c>
      <c r="E6" s="474" t="s">
        <v>146</v>
      </c>
      <c r="F6" s="474" t="s">
        <v>147</v>
      </c>
      <c r="G6" s="474" t="s">
        <v>117</v>
      </c>
      <c r="H6" s="475" t="s">
        <v>118</v>
      </c>
      <c r="I6" s="475" t="s">
        <v>119</v>
      </c>
      <c r="J6" s="474" t="s">
        <v>120</v>
      </c>
      <c r="K6" s="562"/>
    </row>
    <row r="7" spans="1:11" s="11" customFormat="1" ht="15" customHeight="1" x14ac:dyDescent="0.2">
      <c r="A7" s="484" t="str">
        <f>'SCC List'!A3:B3</f>
        <v>10 GUIDEWAY &amp; TRACK ELEMENTS (route miles)</v>
      </c>
      <c r="B7" s="476"/>
      <c r="C7" s="477">
        <f>SUM(C8:C15)</f>
        <v>10.45</v>
      </c>
      <c r="D7" s="478">
        <f>SUM(D8:D20)</f>
        <v>22192550.433649994</v>
      </c>
      <c r="E7" s="478">
        <f>SUM(E8:E20)</f>
        <v>3328882.5650474993</v>
      </c>
      <c r="F7" s="479">
        <f>SUM(F8:F20)</f>
        <v>25521432.998697493</v>
      </c>
      <c r="G7" s="480">
        <f t="shared" ref="G7:G15" si="0">IF(C7&gt;0,F7/C7,"")</f>
        <v>2442242.3922198559</v>
      </c>
      <c r="H7" s="481">
        <f>SUM(F7/$F$52)</f>
        <v>0.22506116712023452</v>
      </c>
      <c r="I7" s="482">
        <f>SUM(F7/$F$77)</f>
        <v>0.14276400580698151</v>
      </c>
      <c r="J7" s="483">
        <f>Inflation!C24</f>
        <v>27890395.72831187</v>
      </c>
      <c r="K7" s="565">
        <f>SUM(J7/F7)</f>
        <v>1.0928224810000002</v>
      </c>
    </row>
    <row r="8" spans="1:11" s="12" customFormat="1" ht="15" customHeight="1" x14ac:dyDescent="0.2">
      <c r="A8" s="485">
        <f>'SCC List'!A4:B4</f>
        <v>10.01</v>
      </c>
      <c r="B8" s="486" t="str">
        <f>'SCC List'!B4</f>
        <v>Guideway: At-grade exclusive right-of-way</v>
      </c>
      <c r="C8" s="24"/>
      <c r="D8" s="266"/>
      <c r="E8" s="266"/>
      <c r="F8" s="507">
        <f>SUM(D8:E8)</f>
        <v>0</v>
      </c>
      <c r="G8" s="546" t="str">
        <f t="shared" si="0"/>
        <v/>
      </c>
      <c r="H8" s="547"/>
      <c r="I8" s="548"/>
      <c r="J8" s="478">
        <f t="shared" ref="J8:J20" si="1">SUM(F8/$F$7)*$J$7</f>
        <v>0</v>
      </c>
      <c r="K8" s="566"/>
    </row>
    <row r="9" spans="1:11" s="12" customFormat="1" ht="15" customHeight="1" x14ac:dyDescent="0.2">
      <c r="A9" s="485" t="str">
        <f>'SCC List'!A5:B5</f>
        <v>10.02</v>
      </c>
      <c r="B9" s="486" t="str">
        <f>'SCC List'!B5</f>
        <v>Guideway: At-grade semi-exclusive (allows cross-traffic)</v>
      </c>
      <c r="C9" s="24">
        <v>10.45</v>
      </c>
      <c r="D9" s="266">
        <f>ConstructionPivotTable!B2</f>
        <v>22192550.433649994</v>
      </c>
      <c r="E9" s="266">
        <f>D9*ConstructionPivotTable!$B$36</f>
        <v>3328882.5650474993</v>
      </c>
      <c r="F9" s="507">
        <f t="shared" ref="F9:F22" si="2">SUM(D9:E9)</f>
        <v>25521432.998697493</v>
      </c>
      <c r="G9" s="546">
        <f t="shared" si="0"/>
        <v>2442242.3922198559</v>
      </c>
      <c r="H9" s="547"/>
      <c r="I9" s="548"/>
      <c r="J9" s="478">
        <f t="shared" si="1"/>
        <v>27890395.72831187</v>
      </c>
      <c r="K9" s="566"/>
    </row>
    <row r="10" spans="1:11" s="12" customFormat="1" ht="15" customHeight="1" x14ac:dyDescent="0.2">
      <c r="A10" s="485">
        <f>'SCC List'!A6:B6</f>
        <v>10.029999999999999</v>
      </c>
      <c r="B10" s="486" t="str">
        <f>'SCC List'!B6</f>
        <v>Guideway: At-grade in mixed traffic</v>
      </c>
      <c r="C10" s="24"/>
      <c r="D10" s="266"/>
      <c r="E10" s="266"/>
      <c r="F10" s="507">
        <f t="shared" si="2"/>
        <v>0</v>
      </c>
      <c r="G10" s="546" t="str">
        <f t="shared" si="0"/>
        <v/>
      </c>
      <c r="H10" s="547"/>
      <c r="I10" s="548"/>
      <c r="J10" s="478">
        <f t="shared" si="1"/>
        <v>0</v>
      </c>
      <c r="K10" s="566"/>
    </row>
    <row r="11" spans="1:11" s="12" customFormat="1" ht="15" customHeight="1" x14ac:dyDescent="0.2">
      <c r="A11" s="485">
        <f>'SCC List'!A7:B7</f>
        <v>10.039999999999999</v>
      </c>
      <c r="B11" s="486" t="str">
        <f>'SCC List'!B7</f>
        <v>Guideway: Aerial structure</v>
      </c>
      <c r="C11" s="24"/>
      <c r="D11" s="266"/>
      <c r="E11" s="266"/>
      <c r="F11" s="507">
        <f t="shared" si="2"/>
        <v>0</v>
      </c>
      <c r="G11" s="546" t="str">
        <f t="shared" si="0"/>
        <v/>
      </c>
      <c r="H11" s="547"/>
      <c r="I11" s="548"/>
      <c r="J11" s="478">
        <f t="shared" si="1"/>
        <v>0</v>
      </c>
      <c r="K11" s="566"/>
    </row>
    <row r="12" spans="1:11" s="12" customFormat="1" ht="15" customHeight="1" x14ac:dyDescent="0.2">
      <c r="A12" s="485">
        <f>'SCC List'!A8:B8</f>
        <v>10.050000000000001</v>
      </c>
      <c r="B12" s="486" t="str">
        <f>'SCC List'!B8</f>
        <v>Guideway: Built-up fill</v>
      </c>
      <c r="C12" s="24"/>
      <c r="D12" s="266"/>
      <c r="E12" s="266"/>
      <c r="F12" s="507">
        <f t="shared" si="2"/>
        <v>0</v>
      </c>
      <c r="G12" s="546" t="str">
        <f t="shared" si="0"/>
        <v/>
      </c>
      <c r="H12" s="547"/>
      <c r="I12" s="548"/>
      <c r="J12" s="478">
        <f t="shared" si="1"/>
        <v>0</v>
      </c>
      <c r="K12" s="566"/>
    </row>
    <row r="13" spans="1:11" s="12" customFormat="1" ht="15" customHeight="1" x14ac:dyDescent="0.2">
      <c r="A13" s="485">
        <f>'SCC List'!A9:B9</f>
        <v>10.06</v>
      </c>
      <c r="B13" s="486" t="str">
        <f>'SCC List'!B9</f>
        <v>Guideway: Underground cut &amp; cover</v>
      </c>
      <c r="C13" s="24"/>
      <c r="D13" s="266"/>
      <c r="E13" s="266"/>
      <c r="F13" s="507">
        <f t="shared" si="2"/>
        <v>0</v>
      </c>
      <c r="G13" s="546" t="str">
        <f t="shared" si="0"/>
        <v/>
      </c>
      <c r="H13" s="547"/>
      <c r="I13" s="548"/>
      <c r="J13" s="478">
        <f t="shared" si="1"/>
        <v>0</v>
      </c>
      <c r="K13" s="566"/>
    </row>
    <row r="14" spans="1:11" s="12" customFormat="1" ht="15" customHeight="1" x14ac:dyDescent="0.2">
      <c r="A14" s="485">
        <f>'SCC List'!A10:B10</f>
        <v>10.07</v>
      </c>
      <c r="B14" s="486" t="str">
        <f>'SCC List'!B10</f>
        <v>Guideway: Underground tunnel</v>
      </c>
      <c r="C14" s="24"/>
      <c r="D14" s="266"/>
      <c r="E14" s="266"/>
      <c r="F14" s="507">
        <f t="shared" si="2"/>
        <v>0</v>
      </c>
      <c r="G14" s="546" t="str">
        <f t="shared" si="0"/>
        <v/>
      </c>
      <c r="H14" s="547"/>
      <c r="I14" s="548"/>
      <c r="J14" s="478">
        <f t="shared" si="1"/>
        <v>0</v>
      </c>
      <c r="K14" s="566"/>
    </row>
    <row r="15" spans="1:11" s="12" customFormat="1" ht="15" customHeight="1" x14ac:dyDescent="0.2">
      <c r="A15" s="485">
        <f>'SCC List'!A11:B11</f>
        <v>10.08</v>
      </c>
      <c r="B15" s="486" t="str">
        <f>'SCC List'!B11</f>
        <v>Guideway: Retained cut or fill</v>
      </c>
      <c r="C15" s="36"/>
      <c r="D15" s="266"/>
      <c r="E15" s="266"/>
      <c r="F15" s="507">
        <f t="shared" si="2"/>
        <v>0</v>
      </c>
      <c r="G15" s="546" t="str">
        <f t="shared" si="0"/>
        <v/>
      </c>
      <c r="H15" s="547"/>
      <c r="I15" s="548"/>
      <c r="J15" s="478">
        <f t="shared" si="1"/>
        <v>0</v>
      </c>
      <c r="K15" s="566"/>
    </row>
    <row r="16" spans="1:11" s="12" customFormat="1" ht="15" customHeight="1" x14ac:dyDescent="0.2">
      <c r="A16" s="485">
        <f>'SCC List'!A12:B12</f>
        <v>10.09</v>
      </c>
      <c r="B16" s="486" t="str">
        <f>'SCC List'!B12</f>
        <v>Track:  Direct fixation</v>
      </c>
      <c r="C16" s="377"/>
      <c r="D16" s="266"/>
      <c r="E16" s="266"/>
      <c r="F16" s="507">
        <f t="shared" si="2"/>
        <v>0</v>
      </c>
      <c r="G16" s="546"/>
      <c r="H16" s="547"/>
      <c r="I16" s="548"/>
      <c r="J16" s="478">
        <f t="shared" si="1"/>
        <v>0</v>
      </c>
      <c r="K16" s="566"/>
    </row>
    <row r="17" spans="1:11" s="12" customFormat="1" ht="15" customHeight="1" x14ac:dyDescent="0.2">
      <c r="A17" s="485">
        <f>'SCC List'!A13:B13</f>
        <v>10.1</v>
      </c>
      <c r="B17" s="486" t="str">
        <f>'SCC List'!B13</f>
        <v>Track:  Embedded</v>
      </c>
      <c r="C17" s="378"/>
      <c r="D17" s="266"/>
      <c r="E17" s="266"/>
      <c r="F17" s="507">
        <f t="shared" si="2"/>
        <v>0</v>
      </c>
      <c r="G17" s="549"/>
      <c r="H17" s="547"/>
      <c r="I17" s="548"/>
      <c r="J17" s="478">
        <f t="shared" si="1"/>
        <v>0</v>
      </c>
      <c r="K17" s="566"/>
    </row>
    <row r="18" spans="1:11" s="12" customFormat="1" ht="15" customHeight="1" x14ac:dyDescent="0.2">
      <c r="A18" s="485">
        <f>'SCC List'!A14:B14</f>
        <v>10.11</v>
      </c>
      <c r="B18" s="486" t="str">
        <f>'SCC List'!B14</f>
        <v>Track:  Ballasted</v>
      </c>
      <c r="C18" s="378"/>
      <c r="D18" s="266"/>
      <c r="E18" s="266"/>
      <c r="F18" s="507">
        <f t="shared" si="2"/>
        <v>0</v>
      </c>
      <c r="G18" s="549"/>
      <c r="H18" s="547"/>
      <c r="I18" s="548"/>
      <c r="J18" s="478">
        <f t="shared" si="1"/>
        <v>0</v>
      </c>
      <c r="K18" s="566"/>
    </row>
    <row r="19" spans="1:11" s="12" customFormat="1" ht="15" customHeight="1" x14ac:dyDescent="0.2">
      <c r="A19" s="485">
        <f>'SCC List'!A15:B15</f>
        <v>10.119999999999999</v>
      </c>
      <c r="B19" s="486" t="str">
        <f>'SCC List'!B15</f>
        <v>Track:  Special (switches, turnouts)</v>
      </c>
      <c r="C19" s="378"/>
      <c r="D19" s="266"/>
      <c r="E19" s="266"/>
      <c r="F19" s="507">
        <f t="shared" si="2"/>
        <v>0</v>
      </c>
      <c r="G19" s="549"/>
      <c r="H19" s="547"/>
      <c r="I19" s="548"/>
      <c r="J19" s="478">
        <f t="shared" si="1"/>
        <v>0</v>
      </c>
      <c r="K19" s="566"/>
    </row>
    <row r="20" spans="1:11" s="12" customFormat="1" ht="15" customHeight="1" x14ac:dyDescent="0.2">
      <c r="A20" s="485">
        <f>'SCC List'!A16:B16</f>
        <v>10.130000000000001</v>
      </c>
      <c r="B20" s="486" t="str">
        <f>'SCC List'!B16</f>
        <v>Track:  Vibration and noise dampening</v>
      </c>
      <c r="C20" s="379"/>
      <c r="D20" s="266"/>
      <c r="E20" s="266"/>
      <c r="F20" s="507">
        <f t="shared" si="2"/>
        <v>0</v>
      </c>
      <c r="G20" s="550"/>
      <c r="H20" s="547"/>
      <c r="I20" s="548"/>
      <c r="J20" s="478">
        <f t="shared" si="1"/>
        <v>0</v>
      </c>
      <c r="K20" s="566"/>
    </row>
    <row r="21" spans="1:11" s="11" customFormat="1" ht="15" customHeight="1" x14ac:dyDescent="0.2">
      <c r="A21" s="484" t="str">
        <f>'SCC List'!A17:B17</f>
        <v>20 STATIONS, STOPS, TERMINALS, INTERMODAL (number)</v>
      </c>
      <c r="B21" s="476"/>
      <c r="C21" s="571">
        <f>SUM(C22:C28)</f>
        <v>44</v>
      </c>
      <c r="D21" s="478">
        <f>SUM(D22:D28)</f>
        <v>13080635</v>
      </c>
      <c r="E21" s="478">
        <f>SUM(E22:E28)</f>
        <v>1962095.25</v>
      </c>
      <c r="F21" s="508">
        <f t="shared" si="2"/>
        <v>15042730.25</v>
      </c>
      <c r="G21" s="551">
        <f t="shared" ref="G21:G29" si="3">IF(C21&gt;0,F21/C21,"")</f>
        <v>341880.23295454547</v>
      </c>
      <c r="H21" s="481">
        <f>SUM(F21/$F$52)</f>
        <v>0.13265455850040397</v>
      </c>
      <c r="I21" s="482">
        <f>SUM(F21/$F$77)</f>
        <v>8.4147329378936486E-2</v>
      </c>
      <c r="J21" s="479">
        <f>Inflation!C25</f>
        <v>16537659.377806101</v>
      </c>
      <c r="K21" s="565">
        <f>SUM(J21/F21)</f>
        <v>1.099378843</v>
      </c>
    </row>
    <row r="22" spans="1:11" s="12" customFormat="1" ht="15" customHeight="1" x14ac:dyDescent="0.2">
      <c r="A22" s="487">
        <f>'SCC List'!A18</f>
        <v>20.010000000000002</v>
      </c>
      <c r="B22" s="488" t="str">
        <f>'SCC List'!B18</f>
        <v>At-grade station, stop, shelter, mall, terminal, platform</v>
      </c>
      <c r="C22" s="25">
        <v>44</v>
      </c>
      <c r="D22" s="266">
        <f>ConstructionPivotTable!B3</f>
        <v>13080635</v>
      </c>
      <c r="E22" s="266">
        <f>D22*ConstructionPivotTable!$B$36+ConstructionPivotTable!B34</f>
        <v>1962095.25</v>
      </c>
      <c r="F22" s="507">
        <f t="shared" si="2"/>
        <v>15042730.25</v>
      </c>
      <c r="G22" s="552">
        <f t="shared" si="3"/>
        <v>341880.23295454547</v>
      </c>
      <c r="H22" s="547"/>
      <c r="I22" s="548"/>
      <c r="J22" s="478">
        <f t="shared" ref="J22:J28" si="4">SUM(F22/$F$21)*$J$21</f>
        <v>16537659.377806101</v>
      </c>
      <c r="K22" s="566"/>
    </row>
    <row r="23" spans="1:11" s="12" customFormat="1" ht="15" customHeight="1" x14ac:dyDescent="0.2">
      <c r="A23" s="487">
        <f>'SCC List'!A19</f>
        <v>20.02</v>
      </c>
      <c r="B23" s="488" t="str">
        <f>'SCC List'!B19</f>
        <v>Aerial station, stop, shelter, mall, terminal, platform</v>
      </c>
      <c r="C23" s="25"/>
      <c r="D23" s="266"/>
      <c r="E23" s="266"/>
      <c r="F23" s="478">
        <f t="shared" ref="F23:F29" si="5">SUM(D23:E23)</f>
        <v>0</v>
      </c>
      <c r="G23" s="552" t="str">
        <f t="shared" si="3"/>
        <v/>
      </c>
      <c r="H23" s="547"/>
      <c r="I23" s="548"/>
      <c r="J23" s="478">
        <f t="shared" si="4"/>
        <v>0</v>
      </c>
      <c r="K23" s="566"/>
    </row>
    <row r="24" spans="1:11" s="12" customFormat="1" ht="15" customHeight="1" x14ac:dyDescent="0.2">
      <c r="A24" s="487">
        <f>'SCC List'!A20</f>
        <v>20.03</v>
      </c>
      <c r="B24" s="488" t="str">
        <f>'SCC List'!B20</f>
        <v xml:space="preserve">Underground station, stop, shelter, mall, terminal, platform </v>
      </c>
      <c r="C24" s="25"/>
      <c r="D24" s="266"/>
      <c r="E24" s="266"/>
      <c r="F24" s="478">
        <f t="shared" si="5"/>
        <v>0</v>
      </c>
      <c r="G24" s="552" t="str">
        <f t="shared" si="3"/>
        <v/>
      </c>
      <c r="H24" s="547"/>
      <c r="I24" s="548"/>
      <c r="J24" s="478">
        <f t="shared" si="4"/>
        <v>0</v>
      </c>
      <c r="K24" s="566"/>
    </row>
    <row r="25" spans="1:11" s="12" customFormat="1" ht="15" customHeight="1" x14ac:dyDescent="0.2">
      <c r="A25" s="487">
        <f>'SCC List'!A21</f>
        <v>20.04</v>
      </c>
      <c r="B25" s="488" t="str">
        <f>'SCC List'!B21</f>
        <v xml:space="preserve">Other stations, landings, terminals:  Intermodal, ferry, trolley, etc. </v>
      </c>
      <c r="C25" s="26"/>
      <c r="D25" s="266"/>
      <c r="E25" s="266"/>
      <c r="F25" s="478">
        <f t="shared" si="5"/>
        <v>0</v>
      </c>
      <c r="G25" s="546" t="str">
        <f t="shared" si="3"/>
        <v/>
      </c>
      <c r="H25" s="547"/>
      <c r="I25" s="548"/>
      <c r="J25" s="478">
        <f t="shared" si="4"/>
        <v>0</v>
      </c>
      <c r="K25" s="566"/>
    </row>
    <row r="26" spans="1:11" s="12" customFormat="1" ht="15" customHeight="1" x14ac:dyDescent="0.2">
      <c r="A26" s="487">
        <f>'SCC List'!A22</f>
        <v>20.05</v>
      </c>
      <c r="B26" s="488" t="str">
        <f>'SCC List'!B22</f>
        <v xml:space="preserve">Joint development </v>
      </c>
      <c r="C26" s="26"/>
      <c r="D26" s="266"/>
      <c r="E26" s="266"/>
      <c r="F26" s="507">
        <f t="shared" si="5"/>
        <v>0</v>
      </c>
      <c r="G26" s="546" t="str">
        <f t="shared" si="3"/>
        <v/>
      </c>
      <c r="H26" s="553"/>
      <c r="I26" s="548"/>
      <c r="J26" s="478">
        <f t="shared" si="4"/>
        <v>0</v>
      </c>
      <c r="K26" s="566"/>
    </row>
    <row r="27" spans="1:11" s="12" customFormat="1" ht="15" customHeight="1" x14ac:dyDescent="0.2">
      <c r="A27" s="487">
        <f>'SCC List'!A23</f>
        <v>20.059999999999999</v>
      </c>
      <c r="B27" s="488" t="str">
        <f>'SCC List'!B23</f>
        <v>Automobile parking multi-story structure</v>
      </c>
      <c r="C27" s="380"/>
      <c r="D27" s="266"/>
      <c r="E27" s="266"/>
      <c r="F27" s="507">
        <f t="shared" si="5"/>
        <v>0</v>
      </c>
      <c r="G27" s="549" t="str">
        <f t="shared" si="3"/>
        <v/>
      </c>
      <c r="H27" s="553"/>
      <c r="I27" s="548"/>
      <c r="J27" s="478">
        <f t="shared" si="4"/>
        <v>0</v>
      </c>
      <c r="K27" s="566"/>
    </row>
    <row r="28" spans="1:11" s="12" customFormat="1" ht="15" customHeight="1" x14ac:dyDescent="0.2">
      <c r="A28" s="487">
        <f>'SCC List'!A24</f>
        <v>20.07</v>
      </c>
      <c r="B28" s="488" t="str">
        <f>'SCC List'!B24</f>
        <v>Elevators, escalators</v>
      </c>
      <c r="C28" s="381"/>
      <c r="D28" s="266"/>
      <c r="E28" s="266"/>
      <c r="F28" s="507">
        <f t="shared" si="5"/>
        <v>0</v>
      </c>
      <c r="G28" s="550" t="str">
        <f t="shared" si="3"/>
        <v/>
      </c>
      <c r="H28" s="553"/>
      <c r="I28" s="548"/>
      <c r="J28" s="478">
        <f t="shared" si="4"/>
        <v>0</v>
      </c>
      <c r="K28" s="566"/>
    </row>
    <row r="29" spans="1:11" s="11" customFormat="1" ht="15" customHeight="1" x14ac:dyDescent="0.2">
      <c r="A29" s="484" t="str">
        <f>'SCC List'!A25</f>
        <v>30 SUPPORT FACILITIES: YARDS, SHOPS, ADMIN. BLDGS</v>
      </c>
      <c r="B29" s="476"/>
      <c r="C29" s="568">
        <f>C7</f>
        <v>10.45</v>
      </c>
      <c r="D29" s="478">
        <f>SUM(D30:D34)</f>
        <v>8332766.4592500068</v>
      </c>
      <c r="E29" s="478">
        <f>SUM(E30:E34)</f>
        <v>1249914.9688875009</v>
      </c>
      <c r="F29" s="508">
        <f t="shared" si="5"/>
        <v>9582681.4281375073</v>
      </c>
      <c r="G29" s="551">
        <f t="shared" si="3"/>
        <v>917003.00747727347</v>
      </c>
      <c r="H29" s="481">
        <f>SUM(F29/$F$52)</f>
        <v>8.4505030202186984E-2</v>
      </c>
      <c r="I29" s="482">
        <f>SUM(F29/$F$77)</f>
        <v>5.3604434638246885E-2</v>
      </c>
      <c r="J29" s="479">
        <f>Inflation!C26</f>
        <v>10534997.2213034</v>
      </c>
      <c r="K29" s="565">
        <f>SUM(J29/F29)</f>
        <v>1.099378843</v>
      </c>
    </row>
    <row r="30" spans="1:11" s="12" customFormat="1" ht="15" customHeight="1" x14ac:dyDescent="0.2">
      <c r="A30" s="487">
        <f>'SCC List'!A26</f>
        <v>30.01</v>
      </c>
      <c r="B30" s="488" t="str">
        <f>'SCC List'!B26</f>
        <v>Administration Building:  Office, sales, storage, revenue counting</v>
      </c>
      <c r="C30" s="380"/>
      <c r="D30" s="266"/>
      <c r="E30" s="266"/>
      <c r="F30" s="478">
        <f t="shared" ref="F30:F36" si="6">SUM(D30:E30)</f>
        <v>0</v>
      </c>
      <c r="G30" s="546"/>
      <c r="H30" s="547"/>
      <c r="I30" s="548"/>
      <c r="J30" s="478">
        <f>SUM(F30/$F$29)*$J$29</f>
        <v>0</v>
      </c>
      <c r="K30" s="566"/>
    </row>
    <row r="31" spans="1:11" s="12" customFormat="1" ht="15" customHeight="1" x14ac:dyDescent="0.2">
      <c r="A31" s="487">
        <f>'SCC List'!A27</f>
        <v>30.02</v>
      </c>
      <c r="B31" s="489" t="str">
        <f>'SCC List'!B27</f>
        <v xml:space="preserve">Light Maintenance Facility </v>
      </c>
      <c r="C31" s="380"/>
      <c r="D31" s="266">
        <f>ConstructionPivotTable!B4</f>
        <v>8332766.4592500068</v>
      </c>
      <c r="E31" s="266">
        <f>D31*ConstructionPivotTable!$B$36</f>
        <v>1249914.9688875009</v>
      </c>
      <c r="F31" s="478">
        <f t="shared" si="6"/>
        <v>9582681.4281375073</v>
      </c>
      <c r="G31" s="549"/>
      <c r="H31" s="547"/>
      <c r="I31" s="548"/>
      <c r="J31" s="478">
        <f>SUM(F31/$F$29)*$J$29</f>
        <v>10534997.2213034</v>
      </c>
      <c r="K31" s="566"/>
    </row>
    <row r="32" spans="1:11" s="12" customFormat="1" ht="15" customHeight="1" x14ac:dyDescent="0.2">
      <c r="A32" s="487">
        <f>'SCC List'!A28</f>
        <v>30.03</v>
      </c>
      <c r="B32" s="489" t="str">
        <f>'SCC List'!B28</f>
        <v>Heavy Maintenance Facility</v>
      </c>
      <c r="C32" s="380"/>
      <c r="D32" s="266"/>
      <c r="E32" s="266"/>
      <c r="F32" s="478">
        <f t="shared" si="6"/>
        <v>0</v>
      </c>
      <c r="G32" s="549"/>
      <c r="H32" s="547"/>
      <c r="I32" s="548"/>
      <c r="J32" s="478">
        <f>SUM(F32/$F$29)*$J$29</f>
        <v>0</v>
      </c>
      <c r="K32" s="566"/>
    </row>
    <row r="33" spans="1:11" s="12" customFormat="1" ht="15" customHeight="1" x14ac:dyDescent="0.2">
      <c r="A33" s="487">
        <f>'SCC List'!A29</f>
        <v>30.04</v>
      </c>
      <c r="B33" s="489" t="str">
        <f>'SCC List'!B29</f>
        <v>Storage or Maintenance of Way Building</v>
      </c>
      <c r="C33" s="380"/>
      <c r="D33" s="266"/>
      <c r="E33" s="266"/>
      <c r="F33" s="478">
        <f t="shared" si="6"/>
        <v>0</v>
      </c>
      <c r="G33" s="549"/>
      <c r="H33" s="547"/>
      <c r="I33" s="548"/>
      <c r="J33" s="478">
        <f>SUM(F33/$F$29)*$J$29</f>
        <v>0</v>
      </c>
      <c r="K33" s="566"/>
    </row>
    <row r="34" spans="1:11" s="12" customFormat="1" ht="15" customHeight="1" x14ac:dyDescent="0.2">
      <c r="A34" s="487">
        <f>'SCC List'!A30</f>
        <v>30.05</v>
      </c>
      <c r="B34" s="489" t="str">
        <f>'SCC List'!B30</f>
        <v>Yard and Yard Track</v>
      </c>
      <c r="C34" s="381"/>
      <c r="D34" s="266"/>
      <c r="E34" s="266"/>
      <c r="F34" s="478">
        <f t="shared" si="6"/>
        <v>0</v>
      </c>
      <c r="G34" s="550"/>
      <c r="H34" s="547"/>
      <c r="I34" s="548"/>
      <c r="J34" s="478">
        <f>SUM(F34/$F$29)*$J$29</f>
        <v>0</v>
      </c>
      <c r="K34" s="566"/>
    </row>
    <row r="35" spans="1:11" s="11" customFormat="1" ht="15" customHeight="1" x14ac:dyDescent="0.2">
      <c r="A35" s="484" t="str">
        <f>'SCC List'!A31</f>
        <v>40 SITEWORK &amp; SPECIAL CONDITIONS</v>
      </c>
      <c r="B35" s="490"/>
      <c r="C35" s="568">
        <f>C7</f>
        <v>10.45</v>
      </c>
      <c r="D35" s="478">
        <f>SUM(D36:D43)</f>
        <v>14742358.698450003</v>
      </c>
      <c r="E35" s="507">
        <f>SUM(E36:E43)</f>
        <v>2211353.8047675006</v>
      </c>
      <c r="F35" s="479">
        <f t="shared" si="6"/>
        <v>16953712.503217503</v>
      </c>
      <c r="G35" s="551">
        <f>IF(C35&gt;0,F35/C35,"")</f>
        <v>1622364.8328437803</v>
      </c>
      <c r="H35" s="481">
        <f>SUM(F35/$F$52)</f>
        <v>0.14950658621676052</v>
      </c>
      <c r="I35" s="482">
        <f>SUM(F35/$F$77)</f>
        <v>9.4837147678297096E-2</v>
      </c>
      <c r="J35" s="479">
        <f>Inflation!C27</f>
        <v>18582975.498134382</v>
      </c>
      <c r="K35" s="565">
        <f>SUM(J35/F35)</f>
        <v>1.096100662</v>
      </c>
    </row>
    <row r="36" spans="1:11" s="12" customFormat="1" ht="15" customHeight="1" x14ac:dyDescent="0.2">
      <c r="A36" s="487">
        <f>'SCC List'!A32</f>
        <v>40.01</v>
      </c>
      <c r="B36" s="488" t="str">
        <f>'SCC List'!B32</f>
        <v>Demolition, Clearing, Earthwork</v>
      </c>
      <c r="C36" s="382"/>
      <c r="D36" s="266">
        <f>ConstructionPivotTable!B5</f>
        <v>260931.74200000003</v>
      </c>
      <c r="E36" s="266">
        <f>D36*ConstructionPivotTable!$B$36</f>
        <v>39139.761300000006</v>
      </c>
      <c r="F36" s="478">
        <f t="shared" si="6"/>
        <v>300071.50330000004</v>
      </c>
      <c r="G36" s="546"/>
      <c r="H36" s="554"/>
      <c r="I36" s="555"/>
      <c r="J36" s="478">
        <f t="shared" ref="J36:J43" si="7">SUM(F36/$F$35)*$J$35</f>
        <v>328908.57341446518</v>
      </c>
      <c r="K36" s="566"/>
    </row>
    <row r="37" spans="1:11" s="12" customFormat="1" ht="15" customHeight="1" x14ac:dyDescent="0.2">
      <c r="A37" s="487">
        <f>'SCC List'!A33</f>
        <v>40.020000000000003</v>
      </c>
      <c r="B37" s="488" t="str">
        <f>'SCC List'!B33</f>
        <v>Site Utilities, Utility Relocation</v>
      </c>
      <c r="C37" s="382"/>
      <c r="D37" s="266">
        <f>ConstructionPivotTable!B6</f>
        <v>4384298.6016000006</v>
      </c>
      <c r="E37" s="266">
        <f>D37*ConstructionPivotTable!$B$36</f>
        <v>657644.79024000012</v>
      </c>
      <c r="F37" s="478">
        <f t="shared" ref="F37:F44" si="8">SUM(D37:E37)</f>
        <v>5041943.3918400006</v>
      </c>
      <c r="G37" s="549"/>
      <c r="H37" s="556"/>
      <c r="I37" s="555"/>
      <c r="J37" s="478">
        <f t="shared" si="7"/>
        <v>5526477.4895623503</v>
      </c>
      <c r="K37" s="566"/>
    </row>
    <row r="38" spans="1:11" s="12" customFormat="1" x14ac:dyDescent="0.2">
      <c r="A38" s="487">
        <f>'SCC List'!A34</f>
        <v>40.03</v>
      </c>
      <c r="B38" s="488" t="str">
        <f>'SCC List'!B34</f>
        <v>Haz. mat'l, contam'd soil removal/mitigation, ground water treatments</v>
      </c>
      <c r="C38" s="382"/>
      <c r="D38" s="266">
        <f>ConstructionPivotTable!B7</f>
        <v>45000</v>
      </c>
      <c r="E38" s="266">
        <f>D38*ConstructionPivotTable!$B$36</f>
        <v>6750</v>
      </c>
      <c r="F38" s="478">
        <f t="shared" si="8"/>
        <v>51750</v>
      </c>
      <c r="G38" s="549"/>
      <c r="H38" s="556"/>
      <c r="I38" s="555"/>
      <c r="J38" s="478">
        <f t="shared" si="7"/>
        <v>56723.209258499999</v>
      </c>
      <c r="K38" s="566"/>
    </row>
    <row r="39" spans="1:11" s="12" customFormat="1" ht="12.75" customHeight="1" x14ac:dyDescent="0.2">
      <c r="A39" s="487">
        <f>'SCC List'!A35</f>
        <v>40.04</v>
      </c>
      <c r="B39" s="488" t="str">
        <f>'SCC List'!B35</f>
        <v>Environmental mitigation, e.g. wetlands, historic/archeologic, parks</v>
      </c>
      <c r="C39" s="382"/>
      <c r="D39" s="267"/>
      <c r="E39" s="266"/>
      <c r="F39" s="478">
        <f t="shared" si="8"/>
        <v>0</v>
      </c>
      <c r="G39" s="549"/>
      <c r="H39" s="556"/>
      <c r="I39" s="555"/>
      <c r="J39" s="478">
        <f t="shared" si="7"/>
        <v>0</v>
      </c>
      <c r="K39" s="566"/>
    </row>
    <row r="40" spans="1:11" s="12" customFormat="1" x14ac:dyDescent="0.2">
      <c r="A40" s="487">
        <f>'SCC List'!A36</f>
        <v>40.049999999999997</v>
      </c>
      <c r="B40" s="488" t="str">
        <f>'SCC List'!B36</f>
        <v>Site structures including retaining walls, sound walls</v>
      </c>
      <c r="C40" s="382"/>
      <c r="D40" s="267"/>
      <c r="E40" s="266"/>
      <c r="F40" s="478">
        <f t="shared" si="8"/>
        <v>0</v>
      </c>
      <c r="G40" s="549"/>
      <c r="H40" s="556"/>
      <c r="I40" s="555"/>
      <c r="J40" s="478">
        <f t="shared" si="7"/>
        <v>0</v>
      </c>
      <c r="K40" s="566"/>
    </row>
    <row r="41" spans="1:11" s="12" customFormat="1" ht="12.75" customHeight="1" x14ac:dyDescent="0.2">
      <c r="A41" s="487">
        <f>'SCC List'!A37</f>
        <v>40.06</v>
      </c>
      <c r="B41" s="491" t="str">
        <f>'SCC List'!B37</f>
        <v>Pedestrian / bike access and accommodation, landscaping</v>
      </c>
      <c r="C41" s="382"/>
      <c r="D41" s="266">
        <f>ConstructionPivotTable!B8</f>
        <v>10052128.354850002</v>
      </c>
      <c r="E41" s="266">
        <f>D41*ConstructionPivotTable!$B$36</f>
        <v>1507819.2532275002</v>
      </c>
      <c r="F41" s="478">
        <f t="shared" si="8"/>
        <v>11559947.608077502</v>
      </c>
      <c r="G41" s="549"/>
      <c r="H41" s="556"/>
      <c r="I41" s="555"/>
      <c r="J41" s="478">
        <f t="shared" si="7"/>
        <v>12670866.225899065</v>
      </c>
      <c r="K41" s="566"/>
    </row>
    <row r="42" spans="1:11" s="12" customFormat="1" ht="12.75" customHeight="1" x14ac:dyDescent="0.2">
      <c r="A42" s="487">
        <f>'SCC List'!A38</f>
        <v>40.07</v>
      </c>
      <c r="B42" s="491" t="str">
        <f>'SCC List'!B38</f>
        <v>Automobile, bus, van accessways including roads, parking lots</v>
      </c>
      <c r="C42" s="382"/>
      <c r="D42" s="267"/>
      <c r="E42" s="266"/>
      <c r="F42" s="478">
        <f t="shared" si="8"/>
        <v>0</v>
      </c>
      <c r="G42" s="549"/>
      <c r="H42" s="556"/>
      <c r="I42" s="555"/>
      <c r="J42" s="478">
        <f t="shared" si="7"/>
        <v>0</v>
      </c>
      <c r="K42" s="566"/>
    </row>
    <row r="43" spans="1:11" s="12" customFormat="1" x14ac:dyDescent="0.2">
      <c r="A43" s="487">
        <f>'SCC List'!A39</f>
        <v>40.08</v>
      </c>
      <c r="B43" s="488" t="str">
        <f>'SCC List'!B39</f>
        <v>Temporary Facilities and other indirect costs during construction</v>
      </c>
      <c r="C43" s="382"/>
      <c r="D43" s="267"/>
      <c r="E43" s="266"/>
      <c r="F43" s="478">
        <f t="shared" si="8"/>
        <v>0</v>
      </c>
      <c r="G43" s="549"/>
      <c r="H43" s="556"/>
      <c r="I43" s="555"/>
      <c r="J43" s="478">
        <f t="shared" si="7"/>
        <v>0</v>
      </c>
      <c r="K43" s="566"/>
    </row>
    <row r="44" spans="1:11" s="11" customFormat="1" ht="15" customHeight="1" x14ac:dyDescent="0.2">
      <c r="A44" s="484" t="str">
        <f>'SCC List'!A40</f>
        <v>50  SYSTEMS</v>
      </c>
      <c r="B44" s="476"/>
      <c r="C44" s="569">
        <f>C7</f>
        <v>10.45</v>
      </c>
      <c r="D44" s="478">
        <f>SUM(D45:D51)</f>
        <v>40258440.264936365</v>
      </c>
      <c r="E44" s="507">
        <f>SUM(E45:E51)</f>
        <v>6038766.0397404544</v>
      </c>
      <c r="F44" s="479">
        <f t="shared" si="8"/>
        <v>46297206.304676816</v>
      </c>
      <c r="G44" s="517">
        <f>IF(C44&gt;0,F44/C44,"")</f>
        <v>4430354.6703040022</v>
      </c>
      <c r="H44" s="481">
        <f>SUM(F44/$F$52)</f>
        <v>0.40827265796041401</v>
      </c>
      <c r="I44" s="482">
        <f>SUM(F44/$F$77)</f>
        <v>0.25898132875474617</v>
      </c>
      <c r="J44" s="479">
        <f>Inflation!C28</f>
        <v>51197289.841934875</v>
      </c>
      <c r="K44" s="565">
        <f>SUM(J44/F44)</f>
        <v>1.1058397240000002</v>
      </c>
    </row>
    <row r="45" spans="1:11" s="12" customFormat="1" ht="15" customHeight="1" x14ac:dyDescent="0.2">
      <c r="A45" s="487">
        <f>'SCC List'!A41</f>
        <v>50.01</v>
      </c>
      <c r="B45" s="488" t="str">
        <f>'SCC List'!B41</f>
        <v>Train control and signals</v>
      </c>
      <c r="C45" s="378"/>
      <c r="D45" s="267"/>
      <c r="E45" s="267"/>
      <c r="F45" s="478">
        <f>SUM(D45:E45)</f>
        <v>0</v>
      </c>
      <c r="G45" s="546"/>
      <c r="H45" s="554"/>
      <c r="I45" s="555"/>
      <c r="J45" s="478">
        <f t="shared" ref="J45:J51" si="9">SUM(F45/$F$44)*$J$44</f>
        <v>0</v>
      </c>
      <c r="K45" s="566"/>
    </row>
    <row r="46" spans="1:11" s="12" customFormat="1" ht="15" customHeight="1" x14ac:dyDescent="0.2">
      <c r="A46" s="487">
        <f>'SCC List'!A42</f>
        <v>50.02</v>
      </c>
      <c r="B46" s="488" t="str">
        <f>'SCC List'!B42</f>
        <v>Traffic signals and crossing protection</v>
      </c>
      <c r="C46" s="382"/>
      <c r="D46" s="266">
        <f>ConstructionPivotTable!B9</f>
        <v>24984353.25</v>
      </c>
      <c r="E46" s="266">
        <f>D46*ConstructionPivotTable!$B$36</f>
        <v>3747652.9874999998</v>
      </c>
      <c r="F46" s="478">
        <f t="shared" ref="F46:F51" si="10">SUM(D46:E46)</f>
        <v>28732006.237500001</v>
      </c>
      <c r="G46" s="549"/>
      <c r="H46" s="556"/>
      <c r="I46" s="555"/>
      <c r="J46" s="478">
        <f t="shared" si="9"/>
        <v>31772993.847643279</v>
      </c>
      <c r="K46" s="566"/>
    </row>
    <row r="47" spans="1:11" s="12" customFormat="1" ht="15" customHeight="1" x14ac:dyDescent="0.2">
      <c r="A47" s="487">
        <f>'SCC List'!A43</f>
        <v>50.03</v>
      </c>
      <c r="B47" s="488" t="str">
        <f>'SCC List'!B43</f>
        <v xml:space="preserve">Traction power supply:  substations </v>
      </c>
      <c r="C47" s="382"/>
      <c r="D47" s="267"/>
      <c r="E47" s="267"/>
      <c r="F47" s="478">
        <f t="shared" si="10"/>
        <v>0</v>
      </c>
      <c r="G47" s="549"/>
      <c r="H47" s="556"/>
      <c r="I47" s="555"/>
      <c r="J47" s="478">
        <f t="shared" si="9"/>
        <v>0</v>
      </c>
      <c r="K47" s="566"/>
    </row>
    <row r="48" spans="1:11" s="12" customFormat="1" ht="15" customHeight="1" x14ac:dyDescent="0.2">
      <c r="A48" s="487">
        <f>'SCC List'!A44</f>
        <v>50.04</v>
      </c>
      <c r="B48" s="488" t="str">
        <f>'SCC List'!B44</f>
        <v>Traction power distribution:  catenary and third rail</v>
      </c>
      <c r="C48" s="382"/>
      <c r="D48" s="267"/>
      <c r="E48" s="267"/>
      <c r="F48" s="478">
        <f t="shared" si="10"/>
        <v>0</v>
      </c>
      <c r="G48" s="549"/>
      <c r="H48" s="556"/>
      <c r="I48" s="555"/>
      <c r="J48" s="478">
        <f t="shared" si="9"/>
        <v>0</v>
      </c>
      <c r="K48" s="566"/>
    </row>
    <row r="49" spans="1:70" s="12" customFormat="1" ht="15" customHeight="1" x14ac:dyDescent="0.2">
      <c r="A49" s="487">
        <f>'SCC List'!A45</f>
        <v>50.05</v>
      </c>
      <c r="B49" s="488" t="str">
        <f>'SCC List'!B45</f>
        <v>Communications</v>
      </c>
      <c r="C49" s="382"/>
      <c r="D49" s="266">
        <f>ConstructionPivotTable!B10</f>
        <v>3013087.0149363638</v>
      </c>
      <c r="E49" s="266">
        <f>D49*ConstructionPivotTable!$B$36</f>
        <v>451963.05224045453</v>
      </c>
      <c r="F49" s="478">
        <f t="shared" si="10"/>
        <v>3465050.0671768184</v>
      </c>
      <c r="G49" s="549"/>
      <c r="H49" s="556"/>
      <c r="I49" s="555"/>
      <c r="J49" s="478">
        <f t="shared" si="9"/>
        <v>3831790.0099329944</v>
      </c>
      <c r="K49" s="566"/>
    </row>
    <row r="50" spans="1:70" s="12" customFormat="1" ht="15" customHeight="1" x14ac:dyDescent="0.2">
      <c r="A50" s="487">
        <f>'SCC List'!A46</f>
        <v>50.06</v>
      </c>
      <c r="B50" s="488" t="str">
        <f>'SCC List'!B46</f>
        <v>Fare collection system and equipment</v>
      </c>
      <c r="C50" s="382"/>
      <c r="D50" s="266">
        <f>ConstructionPivotTable!B11</f>
        <v>12261000</v>
      </c>
      <c r="E50" s="266">
        <f>D50*ConstructionPivotTable!$B$36</f>
        <v>1839150</v>
      </c>
      <c r="F50" s="478">
        <f t="shared" si="10"/>
        <v>14100150</v>
      </c>
      <c r="G50" s="549"/>
      <c r="H50" s="556"/>
      <c r="I50" s="555"/>
      <c r="J50" s="478">
        <f t="shared" si="9"/>
        <v>15592505.984358599</v>
      </c>
      <c r="K50" s="566"/>
    </row>
    <row r="51" spans="1:70" s="12" customFormat="1" ht="15" customHeight="1" x14ac:dyDescent="0.2">
      <c r="A51" s="487">
        <f>'SCC List'!A47</f>
        <v>50.07</v>
      </c>
      <c r="B51" s="488" t="str">
        <f>'SCC List'!B47</f>
        <v>Central Control</v>
      </c>
      <c r="C51" s="382"/>
      <c r="D51" s="267"/>
      <c r="E51" s="267"/>
      <c r="F51" s="478">
        <f t="shared" si="10"/>
        <v>0</v>
      </c>
      <c r="G51" s="549"/>
      <c r="H51" s="556"/>
      <c r="I51" s="555"/>
      <c r="J51" s="478">
        <f t="shared" si="9"/>
        <v>0</v>
      </c>
      <c r="K51" s="566"/>
    </row>
    <row r="52" spans="1:70" s="32" customFormat="1" ht="15.95" customHeight="1" x14ac:dyDescent="0.2">
      <c r="A52" s="1034" t="str">
        <f>'SCC Definitions'!A51:B51</f>
        <v>Construction Subtotal (10 - 50)</v>
      </c>
      <c r="B52" s="1035"/>
      <c r="C52" s="570">
        <f>C7</f>
        <v>10.45</v>
      </c>
      <c r="D52" s="478">
        <f>SUM(D44,D35,D29,D21,D7)</f>
        <v>98606750.856286377</v>
      </c>
      <c r="E52" s="478">
        <f>SUM(E44,E35,E29,E21,E7)</f>
        <v>14791012.628442954</v>
      </c>
      <c r="F52" s="509">
        <f>SUM(F44,F35,F29,F21,F7)</f>
        <v>113397763.48472932</v>
      </c>
      <c r="G52" s="517">
        <f>IF(C52&gt;0,F52/C52,"")</f>
        <v>10851460.620548261</v>
      </c>
      <c r="H52" s="534">
        <f>SUM(H44,H35,H29,H21,H7)</f>
        <v>1</v>
      </c>
      <c r="I52" s="482">
        <f>SUM(F52/$F$77)</f>
        <v>0.63433424625720813</v>
      </c>
      <c r="J52" s="479">
        <f>SUM(J44,J35,J29,J21,J7)</f>
        <v>124743317.66749063</v>
      </c>
      <c r="K52" s="565"/>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row>
    <row r="53" spans="1:70" s="11" customFormat="1" ht="15" x14ac:dyDescent="0.2">
      <c r="A53" s="484" t="str">
        <f>'SCC List'!A48:B48</f>
        <v>60 ROW, LAND, EXISTING IMPROVEMENTS</v>
      </c>
      <c r="B53" s="490"/>
      <c r="C53" s="569">
        <f>C7</f>
        <v>10.45</v>
      </c>
      <c r="D53" s="478">
        <f>SUM(D54:D55)</f>
        <v>1254737</v>
      </c>
      <c r="E53" s="478">
        <f>SUM(E54:E55)</f>
        <v>125473.70000000001</v>
      </c>
      <c r="F53" s="510">
        <f>SUM(F54:F55)</f>
        <v>1380210.7</v>
      </c>
      <c r="G53" s="557">
        <f>IF(C53&gt;0,F53/C53,"")</f>
        <v>132077.57894736843</v>
      </c>
      <c r="H53" s="531"/>
      <c r="I53" s="482">
        <f>SUM(F53/$F$77)</f>
        <v>7.7207423423173117E-3</v>
      </c>
      <c r="J53" s="479">
        <f>Inflation!C29</f>
        <v>1464265.5316299999</v>
      </c>
      <c r="K53" s="565">
        <f>SUM(J53/F53)</f>
        <v>1.0609</v>
      </c>
    </row>
    <row r="54" spans="1:70" s="12" customFormat="1" x14ac:dyDescent="0.2">
      <c r="A54" s="487">
        <f>'SCC List'!A49</f>
        <v>60.01</v>
      </c>
      <c r="B54" s="488" t="str">
        <f>'SCC List'!B49</f>
        <v xml:space="preserve">Purchase or lease of real estate  </v>
      </c>
      <c r="C54" s="383"/>
      <c r="D54" s="267">
        <v>1254737</v>
      </c>
      <c r="E54" s="267">
        <f>D54*0.1</f>
        <v>125473.70000000001</v>
      </c>
      <c r="F54" s="478">
        <f>SUM(D54:E54)</f>
        <v>1380210.7</v>
      </c>
      <c r="G54" s="558"/>
      <c r="H54" s="556"/>
      <c r="I54" s="555"/>
      <c r="J54" s="478">
        <f>SUM(F54/$F$53)*$J$53</f>
        <v>1464265.5316299999</v>
      </c>
      <c r="K54" s="566"/>
    </row>
    <row r="55" spans="1:70" s="12" customFormat="1" x14ac:dyDescent="0.2">
      <c r="A55" s="487">
        <f>'SCC List'!A50</f>
        <v>60.02</v>
      </c>
      <c r="B55" s="488" t="str">
        <f>'SCC List'!B50</f>
        <v>Relocation of existing households and businesses</v>
      </c>
      <c r="C55" s="384"/>
      <c r="D55" s="267"/>
      <c r="E55" s="267"/>
      <c r="F55" s="478">
        <f>SUM(D55:E55)</f>
        <v>0</v>
      </c>
      <c r="G55" s="559"/>
      <c r="H55" s="556"/>
      <c r="I55" s="555"/>
      <c r="J55" s="478">
        <f>SUM(F55/$F$53)*$J$53</f>
        <v>0</v>
      </c>
      <c r="K55" s="566"/>
    </row>
    <row r="56" spans="1:70" s="11" customFormat="1" ht="15" customHeight="1" x14ac:dyDescent="0.2">
      <c r="A56" s="492" t="str">
        <f>'SCC List'!A51</f>
        <v>70 VEHICLES (number)</v>
      </c>
      <c r="B56" s="476"/>
      <c r="C56" s="571">
        <f>SUM(C57:C63)</f>
        <v>25</v>
      </c>
      <c r="D56" s="478">
        <f>SUM(D57:D63)</f>
        <v>33486039</v>
      </c>
      <c r="E56" s="507">
        <f>SUM(E57:E63)</f>
        <v>334860.39</v>
      </c>
      <c r="F56" s="479">
        <f>SUM(D56:E56)</f>
        <v>33820899.390000001</v>
      </c>
      <c r="G56" s="560">
        <f t="shared" ref="G56:G64" si="11">IF(C56&gt;0,F56/C56,"")</f>
        <v>1352835.9756</v>
      </c>
      <c r="H56" s="531"/>
      <c r="I56" s="482">
        <f>SUM(F56/$F$77)</f>
        <v>0.1891902808575725</v>
      </c>
      <c r="J56" s="479">
        <f>Inflation!C30</f>
        <v>36965083.060973167</v>
      </c>
      <c r="K56" s="565">
        <f>SUM(J56/F56)</f>
        <v>1.0929657024999999</v>
      </c>
    </row>
    <row r="57" spans="1:70" s="12" customFormat="1" ht="15" customHeight="1" x14ac:dyDescent="0.2">
      <c r="A57" s="487">
        <f>'SCC List'!A52</f>
        <v>70.010000000000005</v>
      </c>
      <c r="B57" s="488" t="str">
        <f>'SCC List'!B52</f>
        <v>Light Rail</v>
      </c>
      <c r="C57" s="25"/>
      <c r="D57" s="266"/>
      <c r="E57" s="266"/>
      <c r="F57" s="478">
        <f>SUM(D57:E57)</f>
        <v>0</v>
      </c>
      <c r="G57" s="552" t="str">
        <f t="shared" si="11"/>
        <v/>
      </c>
      <c r="H57" s="556"/>
      <c r="I57" s="555"/>
      <c r="J57" s="478">
        <f t="shared" ref="J57:J63" si="12">SUM(F57/$F$56)*$J$56</f>
        <v>0</v>
      </c>
      <c r="K57" s="566"/>
    </row>
    <row r="58" spans="1:70" s="12" customFormat="1" ht="15" customHeight="1" x14ac:dyDescent="0.2">
      <c r="A58" s="487">
        <f>'SCC List'!A53</f>
        <v>70.02</v>
      </c>
      <c r="B58" s="488" t="str">
        <f>'SCC List'!B53</f>
        <v>Heavy Rail</v>
      </c>
      <c r="C58" s="25"/>
      <c r="D58" s="266"/>
      <c r="E58" s="266"/>
      <c r="F58" s="478">
        <f t="shared" ref="F58:F64" si="13">SUM(D58:E58)</f>
        <v>0</v>
      </c>
      <c r="G58" s="552" t="str">
        <f t="shared" si="11"/>
        <v/>
      </c>
      <c r="H58" s="556"/>
      <c r="I58" s="555"/>
      <c r="J58" s="478">
        <f t="shared" si="12"/>
        <v>0</v>
      </c>
      <c r="K58" s="566"/>
    </row>
    <row r="59" spans="1:70" s="12" customFormat="1" ht="15" customHeight="1" x14ac:dyDescent="0.2">
      <c r="A59" s="487">
        <f>'SCC List'!A54</f>
        <v>70.03</v>
      </c>
      <c r="B59" s="488" t="str">
        <f>'SCC List'!B54</f>
        <v>Commuter Rail</v>
      </c>
      <c r="C59" s="25"/>
      <c r="D59" s="266"/>
      <c r="E59" s="266"/>
      <c r="F59" s="478">
        <f t="shared" si="13"/>
        <v>0</v>
      </c>
      <c r="G59" s="552" t="str">
        <f t="shared" si="11"/>
        <v/>
      </c>
      <c r="H59" s="556"/>
      <c r="I59" s="555"/>
      <c r="J59" s="478">
        <f t="shared" si="12"/>
        <v>0</v>
      </c>
      <c r="K59" s="566"/>
    </row>
    <row r="60" spans="1:70" s="12" customFormat="1" ht="15" customHeight="1" x14ac:dyDescent="0.2">
      <c r="A60" s="487">
        <f>'SCC List'!A55</f>
        <v>70.040000000000006</v>
      </c>
      <c r="B60" s="488" t="str">
        <f>'SCC List'!B55</f>
        <v>Bus</v>
      </c>
      <c r="C60" s="25">
        <v>25</v>
      </c>
      <c r="D60" s="266">
        <f>ConstructionPivotTable!B12</f>
        <v>33486039</v>
      </c>
      <c r="E60" s="266">
        <f>D60*0.01</f>
        <v>334860.39</v>
      </c>
      <c r="F60" s="478">
        <f t="shared" si="13"/>
        <v>33820899.390000001</v>
      </c>
      <c r="G60" s="552">
        <f t="shared" si="11"/>
        <v>1352835.9756</v>
      </c>
      <c r="H60" s="556"/>
      <c r="I60" s="555"/>
      <c r="J60" s="478">
        <f t="shared" si="12"/>
        <v>36965083.060973167</v>
      </c>
      <c r="K60" s="566"/>
    </row>
    <row r="61" spans="1:70" s="12" customFormat="1" ht="15" customHeight="1" x14ac:dyDescent="0.2">
      <c r="A61" s="487">
        <f>'SCC List'!A56</f>
        <v>70.05</v>
      </c>
      <c r="B61" s="488" t="str">
        <f>'SCC List'!B56</f>
        <v>Other</v>
      </c>
      <c r="C61" s="25"/>
      <c r="D61" s="266"/>
      <c r="E61" s="266"/>
      <c r="F61" s="478">
        <f t="shared" si="13"/>
        <v>0</v>
      </c>
      <c r="G61" s="552" t="str">
        <f t="shared" si="11"/>
        <v/>
      </c>
      <c r="H61" s="556"/>
      <c r="I61" s="555"/>
      <c r="J61" s="478">
        <f t="shared" si="12"/>
        <v>0</v>
      </c>
      <c r="K61" s="566"/>
    </row>
    <row r="62" spans="1:70" s="12" customFormat="1" ht="15" customHeight="1" x14ac:dyDescent="0.2">
      <c r="A62" s="487">
        <f>'SCC List'!A57</f>
        <v>70.06</v>
      </c>
      <c r="B62" s="488" t="str">
        <f>'SCC List'!B57</f>
        <v>Non-revenue vehicles</v>
      </c>
      <c r="C62" s="25"/>
      <c r="D62" s="266"/>
      <c r="E62" s="266"/>
      <c r="F62" s="478">
        <f t="shared" si="13"/>
        <v>0</v>
      </c>
      <c r="G62" s="552" t="str">
        <f t="shared" si="11"/>
        <v/>
      </c>
      <c r="H62" s="556"/>
      <c r="I62" s="555"/>
      <c r="J62" s="478">
        <f t="shared" si="12"/>
        <v>0</v>
      </c>
      <c r="K62" s="566"/>
    </row>
    <row r="63" spans="1:70" s="12" customFormat="1" ht="15" customHeight="1" x14ac:dyDescent="0.2">
      <c r="A63" s="487">
        <f>'SCC List'!A58</f>
        <v>70.069999999999993</v>
      </c>
      <c r="B63" s="488" t="str">
        <f>'SCC List'!B58</f>
        <v>Spare parts</v>
      </c>
      <c r="C63" s="25"/>
      <c r="D63" s="266"/>
      <c r="E63" s="266"/>
      <c r="F63" s="478">
        <f t="shared" si="13"/>
        <v>0</v>
      </c>
      <c r="G63" s="552" t="str">
        <f t="shared" si="11"/>
        <v/>
      </c>
      <c r="H63" s="556"/>
      <c r="I63" s="555"/>
      <c r="J63" s="478">
        <f t="shared" si="12"/>
        <v>0</v>
      </c>
      <c r="K63" s="566"/>
    </row>
    <row r="64" spans="1:70" s="23" customFormat="1" ht="15" customHeight="1" x14ac:dyDescent="0.2">
      <c r="A64" s="492" t="str">
        <f>'SCC List'!A59</f>
        <v>80 PROFESSIONAL SERVICES (applies to Cats. 10-50)</v>
      </c>
      <c r="B64" s="493"/>
      <c r="C64" s="569">
        <f>C7</f>
        <v>10.45</v>
      </c>
      <c r="D64" s="478">
        <f>SUM(D65:D72)</f>
        <v>24959223.43410157</v>
      </c>
      <c r="E64" s="507">
        <f>SUM(E65:E72)</f>
        <v>1109422.5717050787</v>
      </c>
      <c r="F64" s="479">
        <f t="shared" si="13"/>
        <v>26068646.005806647</v>
      </c>
      <c r="G64" s="551">
        <f t="shared" si="11"/>
        <v>2494607.273282933</v>
      </c>
      <c r="H64" s="481">
        <f>SUM(F64/$F$52)</f>
        <v>0.22988677381910777</v>
      </c>
      <c r="I64" s="482">
        <f>SUM(F64/$F$77)</f>
        <v>0.14582505339504501</v>
      </c>
      <c r="J64" s="479">
        <f>Inflation!C31</f>
        <v>27780993.169586062</v>
      </c>
      <c r="K64" s="567">
        <f>SUM(J64/F64)</f>
        <v>1.0656860798753414</v>
      </c>
    </row>
    <row r="65" spans="1:70" s="12" customFormat="1" ht="15" customHeight="1" x14ac:dyDescent="0.2">
      <c r="A65" s="494">
        <f>'SCC List'!A60</f>
        <v>80.010000000000005</v>
      </c>
      <c r="B65" s="486" t="str">
        <f>'SCC List'!B60</f>
        <v>Project Development</v>
      </c>
      <c r="C65" s="382"/>
      <c r="D65" s="266">
        <v>2770772</v>
      </c>
      <c r="E65" s="266"/>
      <c r="F65" s="478">
        <f>SUM(D65:E65)</f>
        <v>2770772</v>
      </c>
      <c r="G65" s="561"/>
      <c r="H65" s="556"/>
      <c r="I65" s="555"/>
      <c r="J65" s="478">
        <f t="shared" ref="J65:J72" si="14">SUM(F65/$F$64)*$J$64</f>
        <v>2952773.1509083593</v>
      </c>
      <c r="K65" s="566"/>
    </row>
    <row r="66" spans="1:70" s="12" customFormat="1" ht="15" customHeight="1" x14ac:dyDescent="0.2">
      <c r="A66" s="494">
        <f>'SCC List'!A61</f>
        <v>80.02</v>
      </c>
      <c r="B66" s="486" t="str">
        <f>'SCC List'!B61</f>
        <v>Engineering (not applicable to Small Starts)</v>
      </c>
      <c r="C66" s="385"/>
      <c r="D66" s="385"/>
      <c r="E66" s="385"/>
      <c r="F66" s="478"/>
      <c r="G66" s="549"/>
      <c r="H66" s="556"/>
      <c r="I66" s="555"/>
      <c r="J66" s="478"/>
      <c r="K66" s="566"/>
    </row>
    <row r="67" spans="1:70" s="12" customFormat="1" ht="15" customHeight="1" x14ac:dyDescent="0.2">
      <c r="A67" s="494">
        <f>'SCC List'!A62</f>
        <v>80.03</v>
      </c>
      <c r="B67" s="486" t="str">
        <f>'SCC List'!B62</f>
        <v>Project Management for Design and Construction</v>
      </c>
      <c r="C67" s="385"/>
      <c r="D67" s="266">
        <f>D52*0.1</f>
        <v>9860675.085628638</v>
      </c>
      <c r="E67" s="266">
        <f>D67*0.05</f>
        <v>493033.7542814319</v>
      </c>
      <c r="F67" s="478">
        <f t="shared" ref="F67:F72" si="15">SUM(D67:E67)</f>
        <v>10353708.839910069</v>
      </c>
      <c r="G67" s="549"/>
      <c r="H67" s="556"/>
      <c r="I67" s="555"/>
      <c r="J67" s="478">
        <f t="shared" si="14"/>
        <v>11033803.385774432</v>
      </c>
      <c r="K67" s="566"/>
    </row>
    <row r="68" spans="1:70" s="12" customFormat="1" ht="15" customHeight="1" x14ac:dyDescent="0.2">
      <c r="A68" s="494">
        <f>'SCC List'!A63</f>
        <v>80.040000000000006</v>
      </c>
      <c r="B68" s="486" t="str">
        <f>'SCC List'!B63</f>
        <v xml:space="preserve">Construction Administration &amp; Management </v>
      </c>
      <c r="C68" s="385"/>
      <c r="D68" s="266">
        <f>D52*0.1+238000</f>
        <v>10098675.085628638</v>
      </c>
      <c r="E68" s="266">
        <f t="shared" ref="E68:E72" si="16">D68*0.05</f>
        <v>504933.7542814319</v>
      </c>
      <c r="F68" s="478">
        <f t="shared" si="15"/>
        <v>10603608.839910069</v>
      </c>
      <c r="G68" s="549"/>
      <c r="H68" s="556"/>
      <c r="I68" s="555"/>
      <c r="J68" s="478">
        <f t="shared" si="14"/>
        <v>11300118.33713528</v>
      </c>
      <c r="K68" s="566"/>
    </row>
    <row r="69" spans="1:70" s="12" customFormat="1" ht="15" customHeight="1" x14ac:dyDescent="0.2">
      <c r="A69" s="494">
        <f>'SCC List'!A64</f>
        <v>80.05</v>
      </c>
      <c r="B69" s="486" t="str">
        <f>'SCC List'!B64</f>
        <v xml:space="preserve">Professional Liability and other Non-Construction Insurance </v>
      </c>
      <c r="C69" s="385"/>
      <c r="D69" s="266">
        <f>D52*0.005</f>
        <v>493033.7542814319</v>
      </c>
      <c r="E69" s="266">
        <f t="shared" si="16"/>
        <v>24651.687714071595</v>
      </c>
      <c r="F69" s="478">
        <f t="shared" si="15"/>
        <v>517685.4419955035</v>
      </c>
      <c r="G69" s="549"/>
      <c r="H69" s="556"/>
      <c r="I69" s="555"/>
      <c r="J69" s="478">
        <f t="shared" si="14"/>
        <v>551690.16928872152</v>
      </c>
      <c r="K69" s="566"/>
    </row>
    <row r="70" spans="1:70" s="12" customFormat="1" ht="15" customHeight="1" x14ac:dyDescent="0.2">
      <c r="A70" s="494">
        <f>'SCC List'!A65</f>
        <v>80.06</v>
      </c>
      <c r="B70" s="486" t="str">
        <f>'SCC List'!B65</f>
        <v>Legal; Permits; Review Fees by other agencies, cities, etc.</v>
      </c>
      <c r="C70" s="385"/>
      <c r="D70" s="266">
        <f>D69</f>
        <v>493033.7542814319</v>
      </c>
      <c r="E70" s="266">
        <f t="shared" si="16"/>
        <v>24651.687714071595</v>
      </c>
      <c r="F70" s="478">
        <f t="shared" si="15"/>
        <v>517685.4419955035</v>
      </c>
      <c r="G70" s="549"/>
      <c r="H70" s="556"/>
      <c r="I70" s="555"/>
      <c r="J70" s="478">
        <f t="shared" si="14"/>
        <v>551690.16928872152</v>
      </c>
      <c r="K70" s="566"/>
    </row>
    <row r="71" spans="1:70" s="12" customFormat="1" ht="15" customHeight="1" x14ac:dyDescent="0.2">
      <c r="A71" s="494">
        <f>'SCC List'!A66</f>
        <v>80.069999999999993</v>
      </c>
      <c r="B71" s="495" t="str">
        <f>'SCC List'!B66</f>
        <v>Surveys, Testing, Investigation, Inspection</v>
      </c>
      <c r="C71" s="386"/>
      <c r="D71" s="266">
        <f>D70</f>
        <v>493033.7542814319</v>
      </c>
      <c r="E71" s="266">
        <f t="shared" si="16"/>
        <v>24651.687714071595</v>
      </c>
      <c r="F71" s="478">
        <f t="shared" si="15"/>
        <v>517685.4419955035</v>
      </c>
      <c r="G71" s="549"/>
      <c r="H71" s="556"/>
      <c r="I71" s="555"/>
      <c r="J71" s="478">
        <f t="shared" si="14"/>
        <v>551690.16928872152</v>
      </c>
      <c r="K71" s="566"/>
    </row>
    <row r="72" spans="1:70" s="12" customFormat="1" ht="15" customHeight="1" x14ac:dyDescent="0.2">
      <c r="A72" s="494">
        <f>'SCC List'!A67</f>
        <v>80.08</v>
      </c>
      <c r="B72" s="495" t="str">
        <f>'SCC List'!B67</f>
        <v>Start up</v>
      </c>
      <c r="C72" s="386"/>
      <c r="D72" s="266">
        <v>750000</v>
      </c>
      <c r="E72" s="266">
        <f t="shared" si="16"/>
        <v>37500</v>
      </c>
      <c r="F72" s="478">
        <f t="shared" si="15"/>
        <v>787500</v>
      </c>
      <c r="G72" s="549"/>
      <c r="H72" s="556"/>
      <c r="I72" s="555"/>
      <c r="J72" s="478">
        <f t="shared" si="14"/>
        <v>839227.78790183144</v>
      </c>
      <c r="K72" s="566"/>
    </row>
    <row r="73" spans="1:70" s="12" customFormat="1" ht="15" customHeight="1" x14ac:dyDescent="0.2">
      <c r="A73" s="496" t="str">
        <f>'SCC Definitions'!A72</f>
        <v>Subtotal (10 - 80)</v>
      </c>
      <c r="B73" s="497"/>
      <c r="C73" s="514">
        <f>C7</f>
        <v>10.45</v>
      </c>
      <c r="D73" s="515">
        <f>SUM(D52,D53,D56,D64)</f>
        <v>158306750.29038796</v>
      </c>
      <c r="E73" s="516">
        <f>SUM(E52,E53,E56,E64)</f>
        <v>16360769.290148033</v>
      </c>
      <c r="F73" s="479">
        <f>SUM(F52,F53,F56,F64)</f>
        <v>174667519.58053598</v>
      </c>
      <c r="G73" s="517">
        <f>IF(C73&gt;0,F73/C73,"")</f>
        <v>16714595.175170908</v>
      </c>
      <c r="H73" s="518"/>
      <c r="I73" s="482">
        <f>SUM(F73/$F$77)</f>
        <v>0.97707032285214301</v>
      </c>
      <c r="J73" s="479">
        <f>SUM(J52,J53,J56,J64)</f>
        <v>190953659.42967987</v>
      </c>
      <c r="K73" s="566"/>
    </row>
    <row r="74" spans="1:70" s="11" customFormat="1" ht="15" customHeight="1" x14ac:dyDescent="0.2">
      <c r="A74" s="484" t="str">
        <f>'SCC List'!A68</f>
        <v>90 UNALLOCATED CONTINGENCY</v>
      </c>
      <c r="B74" s="490"/>
      <c r="C74" s="519"/>
      <c r="D74" s="520"/>
      <c r="E74" s="521"/>
      <c r="F74" s="268">
        <f>SUM(D52)*ConstructionPivotTable!B37</f>
        <v>4099059.9535431275</v>
      </c>
      <c r="G74" s="530"/>
      <c r="H74" s="531"/>
      <c r="I74" s="532">
        <f>SUM(F74/$F$77)</f>
        <v>2.2929677147856962E-2</v>
      </c>
      <c r="J74" s="533">
        <f>Inflation!C32</f>
        <v>4546340.7881431514</v>
      </c>
      <c r="K74" s="566">
        <f>SUM(J74/F74)</f>
        <v>1.1091179050000002</v>
      </c>
    </row>
    <row r="75" spans="1:70" s="11" customFormat="1" ht="15" customHeight="1" x14ac:dyDescent="0.2">
      <c r="A75" s="498" t="str">
        <f>'SCC Definitions'!A74</f>
        <v>Subtotal (10 - 90)</v>
      </c>
      <c r="B75" s="499"/>
      <c r="C75" s="522">
        <f>C7</f>
        <v>10.45</v>
      </c>
      <c r="D75" s="523"/>
      <c r="E75" s="524"/>
      <c r="F75" s="509">
        <f>SUM(F73:F74)</f>
        <v>178766579.5340791</v>
      </c>
      <c r="G75" s="517">
        <f>IF(C75&gt;0,F75/C75,"")</f>
        <v>17106849.716179822</v>
      </c>
      <c r="H75" s="534"/>
      <c r="I75" s="482">
        <f>SUM(F75/$F$77)</f>
        <v>1</v>
      </c>
      <c r="J75" s="479">
        <f>SUM(J73:J74)</f>
        <v>195500000.21782303</v>
      </c>
      <c r="K75" s="565"/>
    </row>
    <row r="76" spans="1:70" s="11" customFormat="1" ht="15" customHeight="1" x14ac:dyDescent="0.2">
      <c r="A76" s="492" t="str">
        <f>'SCC List'!A69</f>
        <v>100  FINANCE CHARGES</v>
      </c>
      <c r="B76" s="490"/>
      <c r="C76" s="525"/>
      <c r="D76" s="526"/>
      <c r="E76" s="527"/>
      <c r="F76" s="294">
        <f>Inflation!C17</f>
        <v>0</v>
      </c>
      <c r="G76" s="535"/>
      <c r="H76" s="536"/>
      <c r="I76" s="537">
        <f>SUM(F76/$F$77)</f>
        <v>0</v>
      </c>
      <c r="J76" s="510">
        <f>Inflation!C33</f>
        <v>0</v>
      </c>
      <c r="K76" s="566" t="e">
        <f>SUM(J76/F76)</f>
        <v>#DIV/0!</v>
      </c>
    </row>
    <row r="77" spans="1:70" s="32" customFormat="1" ht="15.95" customHeight="1" x14ac:dyDescent="0.2">
      <c r="A77" s="500" t="str">
        <f>'SCC Definitions'!A76</f>
        <v>Total Project Cost (10 - 100)</v>
      </c>
      <c r="B77" s="501"/>
      <c r="C77" s="522">
        <f>C7</f>
        <v>10.45</v>
      </c>
      <c r="D77" s="523"/>
      <c r="E77" s="524"/>
      <c r="F77" s="509">
        <f>SUM(F75,F76)</f>
        <v>178766579.5340791</v>
      </c>
      <c r="G77" s="517">
        <f>IF(C77&gt;0,F77/C77,"")</f>
        <v>17106849.716179822</v>
      </c>
      <c r="H77" s="534"/>
      <c r="I77" s="482">
        <f>SUM(F77/$F$77)</f>
        <v>1</v>
      </c>
      <c r="J77" s="479">
        <f>Inflation!C34</f>
        <v>195500000.217823</v>
      </c>
      <c r="K77" s="565">
        <f>SUM(J77/F77)</f>
        <v>1.0936048601889479</v>
      </c>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row>
    <row r="78" spans="1:70" s="62" customFormat="1" x14ac:dyDescent="0.2">
      <c r="A78" s="502" t="s">
        <v>241</v>
      </c>
      <c r="B78" s="503"/>
      <c r="C78" s="528"/>
      <c r="D78" s="529"/>
      <c r="E78" s="529"/>
      <c r="F78" s="511">
        <f>SUM(E73/D73)</f>
        <v>0.10334852594811571</v>
      </c>
      <c r="G78" s="538"/>
      <c r="H78" s="539"/>
      <c r="I78" s="540"/>
      <c r="J78" s="541"/>
      <c r="K78" s="567"/>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c r="AU78" s="23"/>
      <c r="AV78" s="23"/>
      <c r="AW78" s="23"/>
      <c r="AX78" s="23"/>
      <c r="AY78" s="23"/>
      <c r="AZ78" s="23"/>
      <c r="BA78" s="23"/>
      <c r="BB78" s="23"/>
      <c r="BC78" s="23"/>
      <c r="BD78" s="23"/>
      <c r="BE78" s="23"/>
      <c r="BF78" s="23"/>
      <c r="BG78" s="23"/>
      <c r="BH78" s="23"/>
      <c r="BI78" s="23"/>
      <c r="BJ78" s="23"/>
      <c r="BK78" s="23"/>
      <c r="BL78" s="23"/>
      <c r="BM78" s="23"/>
      <c r="BN78" s="23"/>
      <c r="BO78" s="23"/>
      <c r="BP78" s="23"/>
      <c r="BQ78" s="23"/>
      <c r="BR78" s="23"/>
    </row>
    <row r="79" spans="1:70" s="62" customFormat="1" x14ac:dyDescent="0.2">
      <c r="A79" s="502" t="s">
        <v>242</v>
      </c>
      <c r="B79" s="503"/>
      <c r="C79" s="528"/>
      <c r="D79" s="529"/>
      <c r="E79" s="529"/>
      <c r="F79" s="511">
        <f>SUM(F74/D73)</f>
        <v>2.5893146982197975E-2</v>
      </c>
      <c r="G79" s="538"/>
      <c r="H79" s="539"/>
      <c r="I79" s="540"/>
      <c r="J79" s="541"/>
      <c r="K79" s="567"/>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c r="AU79" s="23"/>
      <c r="AV79" s="23"/>
      <c r="AW79" s="23"/>
      <c r="AX79" s="23"/>
      <c r="AY79" s="23"/>
      <c r="AZ79" s="23"/>
      <c r="BA79" s="23"/>
      <c r="BB79" s="23"/>
      <c r="BC79" s="23"/>
      <c r="BD79" s="23"/>
      <c r="BE79" s="23"/>
      <c r="BF79" s="23"/>
      <c r="BG79" s="23"/>
      <c r="BH79" s="23"/>
      <c r="BI79" s="23"/>
      <c r="BJ79" s="23"/>
      <c r="BK79" s="23"/>
      <c r="BL79" s="23"/>
      <c r="BM79" s="23"/>
      <c r="BN79" s="23"/>
      <c r="BO79" s="23"/>
      <c r="BP79" s="23"/>
      <c r="BQ79" s="23"/>
      <c r="BR79" s="23"/>
    </row>
    <row r="80" spans="1:70" s="62" customFormat="1" x14ac:dyDescent="0.2">
      <c r="A80" s="502" t="s">
        <v>243</v>
      </c>
      <c r="B80" s="503"/>
      <c r="C80" s="528"/>
      <c r="D80" s="529"/>
      <c r="E80" s="529"/>
      <c r="F80" s="511">
        <f>SUM(F78:F79)</f>
        <v>0.12924167293031369</v>
      </c>
      <c r="G80" s="538"/>
      <c r="H80" s="539"/>
      <c r="I80" s="540"/>
      <c r="J80" s="541"/>
      <c r="K80" s="567"/>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row>
    <row r="81" spans="1:70" s="62" customFormat="1" x14ac:dyDescent="0.2">
      <c r="A81" s="502" t="s">
        <v>203</v>
      </c>
      <c r="B81" s="503"/>
      <c r="C81" s="528"/>
      <c r="D81" s="529"/>
      <c r="E81" s="529"/>
      <c r="F81" s="511">
        <f>SUM(F74/F73)</f>
        <v>2.3467785901964026E-2</v>
      </c>
      <c r="G81" s="538"/>
      <c r="H81" s="539"/>
      <c r="I81" s="540"/>
      <c r="J81" s="541"/>
      <c r="K81" s="567"/>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row>
    <row r="82" spans="1:70" x14ac:dyDescent="0.2">
      <c r="A82" s="502" t="s">
        <v>114</v>
      </c>
      <c r="B82" s="504"/>
      <c r="C82" s="504"/>
      <c r="D82" s="504"/>
      <c r="E82" s="504"/>
      <c r="F82" s="512"/>
      <c r="G82" s="504"/>
      <c r="H82" s="542"/>
      <c r="I82" s="542"/>
      <c r="J82" s="543">
        <f>SUM(J52/C7)</f>
        <v>11937159.585405802</v>
      </c>
      <c r="K82" s="562"/>
    </row>
    <row r="83" spans="1:70" x14ac:dyDescent="0.2">
      <c r="A83" s="502" t="s">
        <v>12</v>
      </c>
      <c r="B83" s="504"/>
      <c r="C83" s="504"/>
      <c r="D83" s="504"/>
      <c r="E83" s="504"/>
      <c r="F83" s="512"/>
      <c r="G83" s="504"/>
      <c r="H83" s="542"/>
      <c r="I83" s="542"/>
      <c r="J83" s="543">
        <f>SUM(J77-J56)/C7</f>
        <v>15170805.469555009</v>
      </c>
      <c r="K83" s="562"/>
    </row>
    <row r="84" spans="1:70" x14ac:dyDescent="0.2">
      <c r="A84" s="505" t="s">
        <v>70</v>
      </c>
      <c r="B84" s="506"/>
      <c r="C84" s="506"/>
      <c r="D84" s="506"/>
      <c r="E84" s="506"/>
      <c r="F84" s="513"/>
      <c r="G84" s="506"/>
      <c r="H84" s="544"/>
      <c r="I84" s="544"/>
      <c r="J84" s="545">
        <f>SUM(J77/C7)</f>
        <v>18708133.992136173</v>
      </c>
      <c r="K84" s="562"/>
    </row>
    <row r="85" spans="1:70" s="11" customFormat="1" ht="14.25" customHeight="1" x14ac:dyDescent="0.2">
      <c r="J85" s="16"/>
      <c r="K85" s="88"/>
    </row>
    <row r="86" spans="1:70" s="13" customFormat="1" ht="15" customHeight="1" x14ac:dyDescent="0.2">
      <c r="C86" s="14"/>
      <c r="D86" s="14"/>
      <c r="E86" s="14"/>
      <c r="F86" s="14"/>
      <c r="G86" s="14"/>
      <c r="H86" s="14"/>
      <c r="I86" s="14"/>
      <c r="J86" s="14"/>
      <c r="K86" s="90"/>
    </row>
    <row r="87" spans="1:70" s="13" customFormat="1" ht="15" customHeight="1" x14ac:dyDescent="0.2">
      <c r="C87" s="14"/>
      <c r="D87" s="14"/>
      <c r="E87" s="14"/>
      <c r="F87" s="14"/>
      <c r="G87" s="14"/>
      <c r="H87" s="14"/>
      <c r="I87" s="14"/>
      <c r="J87" s="14"/>
      <c r="K87" s="90"/>
    </row>
    <row r="88" spans="1:70" s="13" customFormat="1" ht="15" customHeight="1" x14ac:dyDescent="0.2">
      <c r="C88" s="14"/>
      <c r="D88" s="14"/>
      <c r="E88" s="14"/>
      <c r="F88" s="14"/>
      <c r="G88" s="14"/>
      <c r="H88" s="14"/>
      <c r="I88" s="14"/>
      <c r="J88" s="14"/>
      <c r="K88" s="90"/>
    </row>
    <row r="89" spans="1:70" s="13" customFormat="1" ht="15" customHeight="1" x14ac:dyDescent="0.2">
      <c r="C89" s="14"/>
      <c r="D89" s="14"/>
      <c r="E89" s="14"/>
      <c r="F89" s="14"/>
      <c r="G89" s="14"/>
      <c r="H89" s="14"/>
      <c r="I89" s="14"/>
      <c r="J89" s="14"/>
      <c r="K89" s="90"/>
    </row>
    <row r="90" spans="1:70" s="13" customFormat="1" ht="15" customHeight="1" x14ac:dyDescent="0.2">
      <c r="C90" s="14"/>
      <c r="D90" s="14"/>
      <c r="E90" s="14"/>
      <c r="F90" s="14"/>
      <c r="G90" s="14"/>
      <c r="H90" s="14"/>
      <c r="I90" s="14"/>
      <c r="J90" s="14"/>
      <c r="K90" s="90"/>
    </row>
    <row r="91" spans="1:70" s="13" customFormat="1" ht="15" customHeight="1" x14ac:dyDescent="0.2">
      <c r="C91" s="14"/>
      <c r="D91" s="14"/>
      <c r="E91" s="14"/>
      <c r="F91" s="14"/>
      <c r="G91" s="14"/>
      <c r="H91" s="14"/>
      <c r="I91" s="14"/>
      <c r="J91" s="14"/>
      <c r="K91" s="90"/>
    </row>
    <row r="92" spans="1:70" s="13" customFormat="1" ht="15" customHeight="1" x14ac:dyDescent="0.2">
      <c r="C92" s="14"/>
      <c r="D92" s="14"/>
      <c r="E92" s="14"/>
      <c r="F92" s="14"/>
      <c r="G92" s="14"/>
      <c r="H92" s="14"/>
      <c r="I92" s="14"/>
      <c r="J92" s="14"/>
      <c r="K92" s="90"/>
    </row>
    <row r="93" spans="1:70" s="13" customFormat="1" ht="15" customHeight="1" x14ac:dyDescent="0.2">
      <c r="C93" s="14"/>
      <c r="D93" s="14"/>
      <c r="E93" s="14"/>
      <c r="F93" s="14"/>
      <c r="G93" s="14"/>
      <c r="H93" s="14"/>
      <c r="I93" s="14"/>
      <c r="J93" s="14"/>
      <c r="K93" s="90"/>
    </row>
    <row r="94" spans="1:70" s="13" customFormat="1" ht="15" customHeight="1" x14ac:dyDescent="0.2">
      <c r="C94" s="14"/>
      <c r="D94" s="14"/>
      <c r="E94" s="14"/>
      <c r="F94" s="14"/>
      <c r="G94" s="14"/>
      <c r="H94" s="14"/>
      <c r="I94" s="14"/>
      <c r="J94" s="14"/>
      <c r="K94" s="90"/>
    </row>
    <row r="95" spans="1:70" s="13" customFormat="1" ht="15" customHeight="1" x14ac:dyDescent="0.2">
      <c r="C95" s="14"/>
      <c r="D95" s="14"/>
      <c r="E95" s="14"/>
      <c r="F95" s="14"/>
      <c r="G95" s="14"/>
      <c r="H95" s="14"/>
      <c r="I95" s="14"/>
      <c r="J95" s="14"/>
      <c r="K95" s="90"/>
    </row>
    <row r="96" spans="1:70" s="13" customFormat="1" ht="15" customHeight="1" x14ac:dyDescent="0.2">
      <c r="C96" s="14"/>
      <c r="D96" s="14"/>
      <c r="E96" s="14"/>
      <c r="F96" s="14"/>
      <c r="G96" s="14"/>
      <c r="H96" s="14"/>
      <c r="I96" s="14"/>
      <c r="J96" s="14"/>
      <c r="K96" s="90"/>
    </row>
    <row r="97" spans="3:11" s="13" customFormat="1" ht="15" customHeight="1" x14ac:dyDescent="0.2">
      <c r="C97" s="14"/>
      <c r="D97" s="14"/>
      <c r="E97" s="14"/>
      <c r="F97" s="14"/>
      <c r="G97" s="14"/>
      <c r="H97" s="14"/>
      <c r="I97" s="14"/>
      <c r="J97" s="14"/>
      <c r="K97" s="90"/>
    </row>
    <row r="98" spans="3:11" s="13" customFormat="1" ht="15" customHeight="1" x14ac:dyDescent="0.2">
      <c r="C98" s="14"/>
      <c r="D98" s="14"/>
      <c r="E98" s="14"/>
      <c r="F98" s="14"/>
      <c r="G98" s="14"/>
      <c r="H98" s="14"/>
      <c r="I98" s="14"/>
      <c r="J98" s="14"/>
      <c r="K98" s="90"/>
    </row>
    <row r="99" spans="3:11" s="13" customFormat="1" ht="15" customHeight="1" x14ac:dyDescent="0.2">
      <c r="C99" s="14"/>
      <c r="D99" s="14"/>
      <c r="E99" s="14"/>
      <c r="F99" s="14"/>
      <c r="G99" s="14"/>
      <c r="H99" s="14"/>
      <c r="I99" s="14"/>
      <c r="J99" s="14"/>
      <c r="K99" s="90"/>
    </row>
    <row r="100" spans="3:11" s="13" customFormat="1" ht="15" customHeight="1" x14ac:dyDescent="0.2">
      <c r="C100" s="14"/>
      <c r="D100" s="14"/>
      <c r="E100" s="14"/>
      <c r="F100" s="14"/>
      <c r="G100" s="14"/>
      <c r="H100" s="14"/>
      <c r="I100" s="14"/>
      <c r="J100" s="14"/>
      <c r="K100" s="90"/>
    </row>
    <row r="101" spans="3:11" s="13" customFormat="1" ht="15" customHeight="1" x14ac:dyDescent="0.2">
      <c r="C101" s="14"/>
      <c r="D101" s="14"/>
      <c r="E101" s="14"/>
      <c r="F101" s="14"/>
      <c r="G101" s="14"/>
      <c r="H101" s="14"/>
      <c r="I101" s="14"/>
      <c r="J101" s="14"/>
      <c r="K101" s="90"/>
    </row>
    <row r="102" spans="3:11" s="13" customFormat="1" ht="15" customHeight="1" x14ac:dyDescent="0.2">
      <c r="C102" s="14"/>
      <c r="D102" s="14"/>
      <c r="E102" s="14"/>
      <c r="F102" s="14"/>
      <c r="G102" s="14"/>
      <c r="H102" s="14"/>
      <c r="I102" s="14"/>
      <c r="J102" s="14"/>
      <c r="K102" s="90"/>
    </row>
    <row r="103" spans="3:11" s="13" customFormat="1" ht="15" customHeight="1" x14ac:dyDescent="0.2">
      <c r="C103" s="14"/>
      <c r="D103" s="14"/>
      <c r="E103" s="14"/>
      <c r="F103" s="14"/>
      <c r="G103" s="14"/>
      <c r="H103" s="14"/>
      <c r="I103" s="14"/>
      <c r="J103" s="14"/>
      <c r="K103" s="90"/>
    </row>
    <row r="104" spans="3:11" s="13" customFormat="1" ht="15" customHeight="1" x14ac:dyDescent="0.2">
      <c r="C104" s="14"/>
      <c r="D104" s="14"/>
      <c r="E104" s="14"/>
      <c r="F104" s="14"/>
      <c r="G104" s="14"/>
      <c r="H104" s="14"/>
      <c r="I104" s="14"/>
      <c r="J104" s="14"/>
      <c r="K104" s="90"/>
    </row>
    <row r="105" spans="3:11" s="13" customFormat="1" ht="15" customHeight="1" x14ac:dyDescent="0.2">
      <c r="C105" s="14"/>
      <c r="D105" s="14"/>
      <c r="E105" s="14"/>
      <c r="F105" s="14"/>
      <c r="G105" s="14"/>
      <c r="H105" s="14"/>
      <c r="I105" s="14"/>
      <c r="J105" s="14"/>
      <c r="K105" s="90"/>
    </row>
    <row r="106" spans="3:11" s="13" customFormat="1" ht="15" customHeight="1" x14ac:dyDescent="0.2">
      <c r="C106" s="14"/>
      <c r="D106" s="14"/>
      <c r="E106" s="14"/>
      <c r="F106" s="14"/>
      <c r="G106" s="14"/>
      <c r="H106" s="14"/>
      <c r="I106" s="14"/>
      <c r="J106" s="14"/>
      <c r="K106" s="90"/>
    </row>
    <row r="107" spans="3:11" s="13" customFormat="1" ht="14.25" x14ac:dyDescent="0.2">
      <c r="C107" s="14"/>
      <c r="D107" s="14"/>
      <c r="E107" s="14"/>
      <c r="F107" s="14"/>
      <c r="G107" s="14"/>
      <c r="H107" s="14"/>
      <c r="I107" s="14"/>
      <c r="J107" s="14"/>
      <c r="K107" s="90"/>
    </row>
    <row r="108" spans="3:11" s="13" customFormat="1" ht="14.25" x14ac:dyDescent="0.2">
      <c r="C108" s="14"/>
      <c r="D108" s="14"/>
      <c r="E108" s="14"/>
      <c r="F108" s="14"/>
      <c r="G108" s="14"/>
      <c r="H108" s="14"/>
      <c r="I108" s="14"/>
      <c r="J108" s="14"/>
      <c r="K108" s="90"/>
    </row>
    <row r="109" spans="3:11" s="13" customFormat="1" ht="14.25" x14ac:dyDescent="0.2">
      <c r="C109" s="14"/>
      <c r="D109" s="14"/>
      <c r="E109" s="14"/>
      <c r="F109" s="14"/>
      <c r="G109" s="14"/>
      <c r="H109" s="14"/>
      <c r="I109" s="14"/>
      <c r="J109" s="14"/>
      <c r="K109" s="90"/>
    </row>
    <row r="110" spans="3:11" s="13" customFormat="1" ht="14.25" x14ac:dyDescent="0.2">
      <c r="C110" s="14"/>
      <c r="D110" s="14"/>
      <c r="E110" s="14"/>
      <c r="F110" s="14"/>
      <c r="G110" s="14"/>
      <c r="H110" s="14"/>
      <c r="I110" s="14"/>
      <c r="J110" s="14"/>
      <c r="K110" s="90"/>
    </row>
    <row r="111" spans="3:11" s="13" customFormat="1" ht="14.25" x14ac:dyDescent="0.2">
      <c r="C111" s="14"/>
      <c r="D111" s="14"/>
      <c r="E111" s="14"/>
      <c r="F111" s="14"/>
      <c r="G111" s="14"/>
      <c r="H111" s="14"/>
      <c r="I111" s="14"/>
      <c r="J111" s="14"/>
      <c r="K111" s="90"/>
    </row>
    <row r="112" spans="3:11" s="13" customFormat="1" ht="14.25" x14ac:dyDescent="0.2">
      <c r="C112" s="14"/>
      <c r="D112" s="14"/>
      <c r="E112" s="14"/>
      <c r="F112" s="14"/>
      <c r="G112" s="14"/>
      <c r="H112" s="14"/>
      <c r="I112" s="14"/>
      <c r="J112" s="14"/>
      <c r="K112" s="90"/>
    </row>
    <row r="113" spans="3:11" s="13" customFormat="1" ht="14.25" x14ac:dyDescent="0.2">
      <c r="C113" s="14"/>
      <c r="D113" s="14"/>
      <c r="E113" s="14"/>
      <c r="F113" s="14"/>
      <c r="G113" s="14"/>
      <c r="H113" s="14"/>
      <c r="I113" s="14"/>
      <c r="J113" s="14"/>
      <c r="K113" s="90"/>
    </row>
    <row r="114" spans="3:11" s="13" customFormat="1" ht="14.25" x14ac:dyDescent="0.2">
      <c r="C114" s="14"/>
      <c r="D114" s="14"/>
      <c r="E114" s="14"/>
      <c r="F114" s="14"/>
      <c r="G114" s="14"/>
      <c r="H114" s="14"/>
      <c r="I114" s="14"/>
      <c r="J114" s="14"/>
      <c r="K114" s="90"/>
    </row>
    <row r="115" spans="3:11" s="13" customFormat="1" ht="14.25" x14ac:dyDescent="0.2">
      <c r="C115" s="14"/>
      <c r="D115" s="14"/>
      <c r="E115" s="14"/>
      <c r="F115" s="14"/>
      <c r="G115" s="14"/>
      <c r="H115" s="14"/>
      <c r="I115" s="14"/>
      <c r="J115" s="14"/>
      <c r="K115" s="90"/>
    </row>
    <row r="116" spans="3:11" s="13" customFormat="1" ht="14.25" x14ac:dyDescent="0.2">
      <c r="C116" s="14"/>
      <c r="D116" s="14"/>
      <c r="E116" s="14"/>
      <c r="F116" s="14"/>
      <c r="G116" s="14"/>
      <c r="H116" s="14"/>
      <c r="I116" s="14"/>
      <c r="J116" s="14"/>
      <c r="K116" s="90"/>
    </row>
    <row r="117" spans="3:11" s="13" customFormat="1" ht="14.25" x14ac:dyDescent="0.2">
      <c r="C117" s="14"/>
      <c r="D117" s="14"/>
      <c r="E117" s="14"/>
      <c r="F117" s="14"/>
      <c r="G117" s="14"/>
      <c r="H117" s="14"/>
      <c r="I117" s="14"/>
      <c r="J117" s="14"/>
      <c r="K117" s="90"/>
    </row>
    <row r="118" spans="3:11" s="13" customFormat="1" ht="14.25" x14ac:dyDescent="0.2">
      <c r="C118" s="14"/>
      <c r="D118" s="14"/>
      <c r="E118" s="14"/>
      <c r="F118" s="14"/>
      <c r="G118" s="14"/>
      <c r="H118" s="14"/>
      <c r="I118" s="14"/>
      <c r="J118" s="14"/>
      <c r="K118" s="90"/>
    </row>
    <row r="119" spans="3:11" s="13" customFormat="1" ht="14.25" x14ac:dyDescent="0.2">
      <c r="C119" s="14"/>
      <c r="D119" s="14"/>
      <c r="E119" s="14"/>
      <c r="F119" s="14"/>
      <c r="G119" s="14"/>
      <c r="H119" s="14"/>
      <c r="I119" s="14"/>
      <c r="J119" s="14"/>
      <c r="K119" s="90"/>
    </row>
    <row r="120" spans="3:11" s="13" customFormat="1" ht="14.25" x14ac:dyDescent="0.2">
      <c r="C120" s="14"/>
      <c r="D120" s="14"/>
      <c r="E120" s="14"/>
      <c r="F120" s="14"/>
      <c r="G120" s="14"/>
      <c r="H120" s="14"/>
      <c r="I120" s="14"/>
      <c r="J120" s="14"/>
      <c r="K120" s="90"/>
    </row>
    <row r="121" spans="3:11" s="13" customFormat="1" ht="14.25" x14ac:dyDescent="0.2">
      <c r="C121" s="14"/>
      <c r="D121" s="14"/>
      <c r="E121" s="14"/>
      <c r="F121" s="14"/>
      <c r="G121" s="14"/>
      <c r="H121" s="14"/>
      <c r="I121" s="14"/>
      <c r="J121" s="14"/>
      <c r="K121" s="90"/>
    </row>
    <row r="122" spans="3:11" s="13" customFormat="1" ht="14.25" x14ac:dyDescent="0.2">
      <c r="C122" s="14"/>
      <c r="D122" s="14"/>
      <c r="E122" s="14"/>
      <c r="F122" s="14"/>
      <c r="G122" s="14"/>
      <c r="H122" s="14"/>
      <c r="I122" s="14"/>
      <c r="J122" s="14"/>
      <c r="K122" s="90"/>
    </row>
    <row r="123" spans="3:11" s="13" customFormat="1" ht="14.25" x14ac:dyDescent="0.2">
      <c r="C123" s="14"/>
      <c r="D123" s="14"/>
      <c r="E123" s="14"/>
      <c r="F123" s="14"/>
      <c r="G123" s="14"/>
      <c r="H123" s="14"/>
      <c r="I123" s="14"/>
      <c r="J123" s="14"/>
      <c r="K123" s="90"/>
    </row>
    <row r="124" spans="3:11" s="13" customFormat="1" ht="14.25" x14ac:dyDescent="0.2">
      <c r="C124" s="14"/>
      <c r="D124" s="14"/>
      <c r="E124" s="14"/>
      <c r="F124" s="14"/>
      <c r="G124" s="14"/>
      <c r="H124" s="14"/>
      <c r="I124" s="14"/>
      <c r="J124" s="14"/>
      <c r="K124" s="90"/>
    </row>
    <row r="125" spans="3:11" s="13" customFormat="1" ht="14.25" x14ac:dyDescent="0.2">
      <c r="C125" s="14"/>
      <c r="D125" s="14"/>
      <c r="E125" s="14"/>
      <c r="F125" s="14"/>
      <c r="G125" s="14"/>
      <c r="H125" s="14"/>
      <c r="I125" s="14"/>
      <c r="J125" s="14"/>
      <c r="K125" s="90"/>
    </row>
    <row r="126" spans="3:11" s="13" customFormat="1" ht="14.25" x14ac:dyDescent="0.2">
      <c r="C126" s="14"/>
      <c r="D126" s="14"/>
      <c r="E126" s="14"/>
      <c r="F126" s="14"/>
      <c r="G126" s="14"/>
      <c r="H126" s="14"/>
      <c r="I126" s="14"/>
      <c r="J126" s="14"/>
      <c r="K126" s="90"/>
    </row>
    <row r="127" spans="3:11" s="13" customFormat="1" ht="14.25" x14ac:dyDescent="0.2">
      <c r="C127" s="14"/>
      <c r="D127" s="14"/>
      <c r="E127" s="14"/>
      <c r="F127" s="14"/>
      <c r="G127" s="14"/>
      <c r="H127" s="14"/>
      <c r="I127" s="14"/>
      <c r="J127" s="14"/>
      <c r="K127" s="90"/>
    </row>
    <row r="128" spans="3:11" s="13" customFormat="1" ht="14.25" x14ac:dyDescent="0.2">
      <c r="C128" s="14"/>
      <c r="D128" s="14"/>
      <c r="E128" s="14"/>
      <c r="F128" s="14"/>
      <c r="G128" s="14"/>
      <c r="H128" s="14"/>
      <c r="I128" s="14"/>
      <c r="J128" s="14"/>
      <c r="K128" s="90"/>
    </row>
    <row r="129" spans="1:11" s="13" customFormat="1" ht="14.25" x14ac:dyDescent="0.2">
      <c r="C129" s="14"/>
      <c r="D129" s="14"/>
      <c r="E129" s="14"/>
      <c r="F129" s="14"/>
      <c r="G129" s="14"/>
      <c r="H129" s="14"/>
      <c r="I129" s="14"/>
      <c r="J129" s="14"/>
      <c r="K129" s="90"/>
    </row>
    <row r="130" spans="1:11" s="13" customFormat="1" ht="14.25" x14ac:dyDescent="0.2">
      <c r="C130" s="14"/>
      <c r="D130" s="14"/>
      <c r="E130" s="14"/>
      <c r="F130" s="14"/>
      <c r="G130" s="14"/>
      <c r="H130" s="14"/>
      <c r="I130" s="14"/>
      <c r="J130" s="14"/>
      <c r="K130" s="90"/>
    </row>
    <row r="131" spans="1:11" s="12" customFormat="1" ht="14.25" x14ac:dyDescent="0.2">
      <c r="A131" s="13"/>
      <c r="B131" s="13"/>
      <c r="C131" s="14"/>
      <c r="D131" s="14"/>
      <c r="E131" s="14"/>
      <c r="F131" s="14"/>
      <c r="G131" s="14"/>
      <c r="H131" s="14"/>
      <c r="I131" s="14"/>
      <c r="J131" s="14"/>
      <c r="K131" s="89"/>
    </row>
    <row r="132" spans="1:11" s="12" customFormat="1" ht="14.25" x14ac:dyDescent="0.2">
      <c r="A132" s="13"/>
      <c r="B132" s="13"/>
      <c r="C132" s="14"/>
      <c r="D132" s="14"/>
      <c r="E132" s="14"/>
      <c r="F132" s="14"/>
      <c r="G132" s="14"/>
      <c r="H132" s="14"/>
      <c r="I132" s="14"/>
      <c r="J132" s="14"/>
      <c r="K132" s="89"/>
    </row>
    <row r="133" spans="1:11" s="12" customFormat="1" ht="14.25" x14ac:dyDescent="0.2">
      <c r="A133" s="13"/>
      <c r="B133" s="13"/>
      <c r="C133" s="14"/>
      <c r="D133" s="14"/>
      <c r="E133" s="14"/>
      <c r="F133" s="14"/>
      <c r="G133" s="14"/>
      <c r="H133" s="14"/>
      <c r="I133" s="14"/>
      <c r="J133" s="14"/>
      <c r="K133" s="89"/>
    </row>
    <row r="134" spans="1:11" s="12" customFormat="1" ht="14.25" x14ac:dyDescent="0.2">
      <c r="A134" s="13"/>
      <c r="B134" s="13"/>
      <c r="C134" s="14"/>
      <c r="D134" s="14"/>
      <c r="E134" s="14"/>
      <c r="F134" s="14"/>
      <c r="G134" s="14"/>
      <c r="H134" s="14"/>
      <c r="I134" s="14"/>
      <c r="J134" s="14"/>
      <c r="K134" s="89"/>
    </row>
    <row r="135" spans="1:11" s="12" customFormat="1" ht="14.25" x14ac:dyDescent="0.2">
      <c r="A135" s="13"/>
      <c r="B135" s="13"/>
      <c r="C135" s="14"/>
      <c r="D135" s="14"/>
      <c r="E135" s="14"/>
      <c r="F135" s="14"/>
      <c r="G135" s="14"/>
      <c r="H135" s="14"/>
      <c r="I135" s="14"/>
      <c r="J135" s="14"/>
      <c r="K135" s="89"/>
    </row>
    <row r="136" spans="1:11" s="12" customFormat="1" ht="14.25" x14ac:dyDescent="0.2">
      <c r="A136" s="13"/>
      <c r="B136" s="13"/>
      <c r="C136" s="14"/>
      <c r="D136" s="14"/>
      <c r="E136" s="14"/>
      <c r="F136" s="14"/>
      <c r="G136" s="14"/>
      <c r="H136" s="14"/>
      <c r="I136" s="14"/>
      <c r="J136" s="14"/>
      <c r="K136" s="89"/>
    </row>
    <row r="137" spans="1:11" s="12" customFormat="1" ht="14.25" x14ac:dyDescent="0.2">
      <c r="A137" s="13"/>
      <c r="B137" s="13"/>
      <c r="C137" s="14"/>
      <c r="D137" s="14"/>
      <c r="E137" s="14"/>
      <c r="F137" s="14"/>
      <c r="G137" s="14"/>
      <c r="H137" s="14"/>
      <c r="I137" s="14"/>
      <c r="J137" s="14"/>
      <c r="K137" s="89"/>
    </row>
    <row r="138" spans="1:11" s="12" customFormat="1" ht="14.25" x14ac:dyDescent="0.2">
      <c r="A138" s="13"/>
      <c r="B138" s="13"/>
      <c r="C138" s="14"/>
      <c r="D138" s="14"/>
      <c r="E138" s="14"/>
      <c r="F138" s="14"/>
      <c r="G138" s="14"/>
      <c r="H138" s="14"/>
      <c r="I138" s="14"/>
      <c r="J138" s="14"/>
      <c r="K138" s="89"/>
    </row>
    <row r="139" spans="1:11" s="12" customFormat="1" ht="14.25" x14ac:dyDescent="0.2">
      <c r="A139" s="13"/>
      <c r="B139" s="13"/>
      <c r="C139" s="14"/>
      <c r="D139" s="14"/>
      <c r="E139" s="14"/>
      <c r="F139" s="14"/>
      <c r="G139" s="14"/>
      <c r="H139" s="14"/>
      <c r="I139" s="14"/>
      <c r="J139" s="14"/>
      <c r="K139" s="89"/>
    </row>
    <row r="140" spans="1:11" s="12" customFormat="1" ht="14.25" x14ac:dyDescent="0.2">
      <c r="A140" s="13"/>
      <c r="B140" s="13"/>
      <c r="C140" s="14"/>
      <c r="D140" s="14"/>
      <c r="E140" s="14"/>
      <c r="F140" s="14"/>
      <c r="G140" s="14"/>
      <c r="H140" s="14"/>
      <c r="I140" s="14"/>
      <c r="J140" s="14"/>
      <c r="K140" s="89"/>
    </row>
    <row r="141" spans="1:11" s="12" customFormat="1" ht="14.25" x14ac:dyDescent="0.2">
      <c r="A141" s="13"/>
      <c r="B141" s="13"/>
      <c r="C141" s="14"/>
      <c r="D141" s="14"/>
      <c r="E141" s="14"/>
      <c r="F141" s="14"/>
      <c r="G141" s="14"/>
      <c r="H141" s="14"/>
      <c r="I141" s="14"/>
      <c r="J141" s="14"/>
      <c r="K141" s="89"/>
    </row>
    <row r="142" spans="1:11" s="12" customFormat="1" ht="14.25" x14ac:dyDescent="0.2">
      <c r="A142" s="13"/>
      <c r="B142" s="13"/>
      <c r="C142" s="14"/>
      <c r="D142" s="14"/>
      <c r="E142" s="14"/>
      <c r="F142" s="14"/>
      <c r="G142" s="14"/>
      <c r="H142" s="14"/>
      <c r="I142" s="14"/>
      <c r="J142" s="14"/>
      <c r="K142" s="89"/>
    </row>
    <row r="143" spans="1:11" s="12" customFormat="1" ht="14.25" x14ac:dyDescent="0.2">
      <c r="A143" s="13"/>
      <c r="B143" s="13"/>
      <c r="C143" s="14"/>
      <c r="D143" s="14"/>
      <c r="E143" s="14"/>
      <c r="F143" s="14"/>
      <c r="G143" s="14"/>
      <c r="H143" s="14"/>
      <c r="I143" s="14"/>
      <c r="J143" s="14"/>
      <c r="K143" s="89"/>
    </row>
    <row r="144" spans="1:11" s="12" customFormat="1" ht="14.25" x14ac:dyDescent="0.2">
      <c r="A144" s="13"/>
      <c r="B144" s="13"/>
      <c r="C144" s="14"/>
      <c r="D144" s="14"/>
      <c r="E144" s="14"/>
      <c r="F144" s="14"/>
      <c r="G144" s="14"/>
      <c r="H144" s="14"/>
      <c r="I144" s="14"/>
      <c r="J144" s="14"/>
      <c r="K144" s="89"/>
    </row>
    <row r="145" spans="1:11" s="12" customFormat="1" ht="14.25" x14ac:dyDescent="0.2">
      <c r="A145" s="13"/>
      <c r="B145" s="13"/>
      <c r="C145" s="14"/>
      <c r="D145" s="14"/>
      <c r="E145" s="14"/>
      <c r="F145" s="14"/>
      <c r="G145" s="14"/>
      <c r="H145" s="14"/>
      <c r="I145" s="14"/>
      <c r="J145" s="14"/>
      <c r="K145" s="89"/>
    </row>
    <row r="146" spans="1:11" s="12" customFormat="1" ht="14.25" x14ac:dyDescent="0.2">
      <c r="A146" s="13"/>
      <c r="B146" s="13"/>
      <c r="C146" s="14"/>
      <c r="D146" s="14"/>
      <c r="E146" s="14"/>
      <c r="F146" s="14"/>
      <c r="G146" s="14"/>
      <c r="H146" s="14"/>
      <c r="I146" s="14"/>
      <c r="J146" s="14"/>
      <c r="K146" s="89"/>
    </row>
    <row r="147" spans="1:11" s="12" customFormat="1" ht="14.25" x14ac:dyDescent="0.2">
      <c r="A147" s="13"/>
      <c r="B147" s="13"/>
      <c r="C147" s="14"/>
      <c r="D147" s="14"/>
      <c r="E147" s="14"/>
      <c r="F147" s="14"/>
      <c r="G147" s="14"/>
      <c r="H147" s="14"/>
      <c r="I147" s="14"/>
      <c r="J147" s="14"/>
      <c r="K147" s="89"/>
    </row>
    <row r="148" spans="1:11" s="12" customFormat="1" ht="14.25" x14ac:dyDescent="0.2">
      <c r="A148" s="13"/>
      <c r="B148" s="13"/>
      <c r="C148" s="14"/>
      <c r="D148" s="14"/>
      <c r="E148" s="14"/>
      <c r="F148" s="14"/>
      <c r="G148" s="14"/>
      <c r="H148" s="14"/>
      <c r="I148" s="14"/>
      <c r="J148" s="14"/>
      <c r="K148" s="89"/>
    </row>
    <row r="149" spans="1:11" s="12" customFormat="1" ht="14.25" x14ac:dyDescent="0.2">
      <c r="A149" s="13"/>
      <c r="B149" s="13"/>
      <c r="C149" s="14"/>
      <c r="D149" s="14"/>
      <c r="E149" s="14"/>
      <c r="F149" s="14"/>
      <c r="G149" s="14"/>
      <c r="H149" s="14"/>
      <c r="I149" s="14"/>
      <c r="J149" s="14"/>
      <c r="K149" s="89"/>
    </row>
    <row r="150" spans="1:11" s="12" customFormat="1" ht="14.25" x14ac:dyDescent="0.2">
      <c r="A150" s="13"/>
      <c r="B150" s="13"/>
      <c r="C150" s="14"/>
      <c r="D150" s="14"/>
      <c r="E150" s="14"/>
      <c r="F150" s="14"/>
      <c r="G150" s="14"/>
      <c r="H150" s="14"/>
      <c r="I150" s="14"/>
      <c r="J150" s="14"/>
      <c r="K150" s="89"/>
    </row>
    <row r="151" spans="1:11" s="12" customFormat="1" ht="14.25" x14ac:dyDescent="0.2">
      <c r="A151" s="13"/>
      <c r="B151" s="13"/>
      <c r="C151" s="14"/>
      <c r="D151" s="14"/>
      <c r="E151" s="14"/>
      <c r="F151" s="14"/>
      <c r="G151" s="14"/>
      <c r="H151" s="14"/>
      <c r="I151" s="14"/>
      <c r="J151" s="14"/>
      <c r="K151" s="89"/>
    </row>
    <row r="152" spans="1:11" s="12" customFormat="1" ht="14.25" x14ac:dyDescent="0.2">
      <c r="A152" s="13"/>
      <c r="B152" s="13"/>
      <c r="C152" s="14"/>
      <c r="D152" s="14"/>
      <c r="E152" s="14"/>
      <c r="F152" s="14"/>
      <c r="G152" s="14"/>
      <c r="H152" s="14"/>
      <c r="I152" s="14"/>
      <c r="J152" s="14"/>
      <c r="K152" s="89"/>
    </row>
    <row r="153" spans="1:11" s="12" customFormat="1" ht="14.25" x14ac:dyDescent="0.2">
      <c r="A153" s="13"/>
      <c r="B153" s="13"/>
      <c r="C153" s="14"/>
      <c r="D153" s="14"/>
      <c r="E153" s="14"/>
      <c r="F153" s="14"/>
      <c r="G153" s="14"/>
      <c r="H153" s="14"/>
      <c r="I153" s="14"/>
      <c r="J153" s="14"/>
      <c r="K153" s="89"/>
    </row>
    <row r="154" spans="1:11" s="12" customFormat="1" ht="14.25" x14ac:dyDescent="0.2">
      <c r="A154" s="13"/>
      <c r="B154" s="13"/>
      <c r="C154" s="14"/>
      <c r="D154" s="14"/>
      <c r="E154" s="14"/>
      <c r="F154" s="14"/>
      <c r="G154" s="14"/>
      <c r="H154" s="14"/>
      <c r="I154" s="14"/>
      <c r="J154" s="14"/>
      <c r="K154" s="89"/>
    </row>
    <row r="155" spans="1:11" s="12" customFormat="1" ht="14.25" x14ac:dyDescent="0.2">
      <c r="A155" s="13"/>
      <c r="B155" s="13"/>
      <c r="C155" s="14"/>
      <c r="D155" s="14"/>
      <c r="E155" s="14"/>
      <c r="F155" s="14"/>
      <c r="G155" s="14"/>
      <c r="H155" s="14"/>
      <c r="I155" s="14"/>
      <c r="J155" s="14"/>
      <c r="K155" s="89"/>
    </row>
    <row r="156" spans="1:11" s="12" customFormat="1" ht="14.25" x14ac:dyDescent="0.2">
      <c r="A156" s="13"/>
      <c r="B156" s="13"/>
      <c r="C156" s="14"/>
      <c r="D156" s="14"/>
      <c r="E156" s="14"/>
      <c r="F156" s="14"/>
      <c r="G156" s="14"/>
      <c r="H156" s="14"/>
      <c r="I156" s="14"/>
      <c r="J156" s="14"/>
      <c r="K156" s="89"/>
    </row>
    <row r="157" spans="1:11" s="12" customFormat="1" ht="14.25" x14ac:dyDescent="0.2">
      <c r="A157" s="13"/>
      <c r="B157" s="13"/>
      <c r="C157" s="14"/>
      <c r="D157" s="14"/>
      <c r="E157" s="14"/>
      <c r="F157" s="14"/>
      <c r="G157" s="14"/>
      <c r="H157" s="14"/>
      <c r="I157" s="14"/>
      <c r="J157" s="14"/>
      <c r="K157" s="89"/>
    </row>
    <row r="158" spans="1:11" s="12" customFormat="1" ht="14.25" x14ac:dyDescent="0.2">
      <c r="A158" s="13"/>
      <c r="B158" s="13"/>
      <c r="C158" s="14"/>
      <c r="D158" s="14"/>
      <c r="E158" s="14"/>
      <c r="F158" s="14"/>
      <c r="G158" s="14"/>
      <c r="H158" s="14"/>
      <c r="I158" s="14"/>
      <c r="J158" s="14"/>
      <c r="K158" s="89"/>
    </row>
    <row r="159" spans="1:11" s="12" customFormat="1" ht="14.25" x14ac:dyDescent="0.2">
      <c r="A159" s="13"/>
      <c r="B159" s="13"/>
      <c r="C159" s="14"/>
      <c r="D159" s="14"/>
      <c r="E159" s="14"/>
      <c r="F159" s="14"/>
      <c r="G159" s="14"/>
      <c r="H159" s="14"/>
      <c r="I159" s="14"/>
      <c r="J159" s="14"/>
      <c r="K159" s="89"/>
    </row>
    <row r="160" spans="1:11" s="12" customFormat="1" ht="14.25" x14ac:dyDescent="0.2">
      <c r="A160" s="13"/>
      <c r="B160" s="13"/>
      <c r="C160" s="14"/>
      <c r="D160" s="14"/>
      <c r="E160" s="14"/>
      <c r="F160" s="14"/>
      <c r="G160" s="14"/>
      <c r="H160" s="14"/>
      <c r="I160" s="14"/>
      <c r="J160" s="14"/>
      <c r="K160" s="89"/>
    </row>
    <row r="161" spans="1:11" s="12" customFormat="1" ht="14.25" x14ac:dyDescent="0.2">
      <c r="A161" s="13"/>
      <c r="B161" s="13"/>
      <c r="C161" s="14"/>
      <c r="D161" s="14"/>
      <c r="E161" s="14"/>
      <c r="F161" s="14"/>
      <c r="G161" s="14"/>
      <c r="H161" s="14"/>
      <c r="I161" s="14"/>
      <c r="J161" s="14"/>
      <c r="K161" s="89"/>
    </row>
    <row r="162" spans="1:11" s="12" customFormat="1" ht="14.25" x14ac:dyDescent="0.2">
      <c r="A162" s="13"/>
      <c r="B162" s="13"/>
      <c r="C162" s="14"/>
      <c r="D162" s="14"/>
      <c r="E162" s="14"/>
      <c r="F162" s="14"/>
      <c r="G162" s="14"/>
      <c r="H162" s="14"/>
      <c r="I162" s="14"/>
      <c r="J162" s="14"/>
      <c r="K162" s="89"/>
    </row>
    <row r="163" spans="1:11" s="12" customFormat="1" ht="14.25" x14ac:dyDescent="0.2">
      <c r="A163" s="13"/>
      <c r="B163" s="13"/>
      <c r="C163" s="14"/>
      <c r="D163" s="14"/>
      <c r="E163" s="14"/>
      <c r="F163" s="14"/>
      <c r="G163" s="14"/>
      <c r="H163" s="14"/>
      <c r="I163" s="14"/>
      <c r="J163" s="14"/>
      <c r="K163" s="89"/>
    </row>
    <row r="164" spans="1:11" s="12" customFormat="1" ht="14.25" x14ac:dyDescent="0.2">
      <c r="A164" s="13"/>
      <c r="B164" s="13"/>
      <c r="C164" s="14"/>
      <c r="D164" s="14"/>
      <c r="E164" s="14"/>
      <c r="F164" s="14"/>
      <c r="G164" s="14"/>
      <c r="H164" s="14"/>
      <c r="I164" s="14"/>
      <c r="J164" s="14"/>
      <c r="K164" s="89"/>
    </row>
    <row r="165" spans="1:11" s="12" customFormat="1" ht="14.25" x14ac:dyDescent="0.2">
      <c r="A165" s="13"/>
      <c r="B165" s="13"/>
      <c r="C165" s="14"/>
      <c r="D165" s="14"/>
      <c r="E165" s="14"/>
      <c r="F165" s="14"/>
      <c r="G165" s="14"/>
      <c r="H165" s="14"/>
      <c r="I165" s="14"/>
      <c r="J165" s="14"/>
      <c r="K165" s="89"/>
    </row>
    <row r="166" spans="1:11" s="12" customFormat="1" ht="14.25" x14ac:dyDescent="0.2">
      <c r="A166" s="13"/>
      <c r="B166" s="13"/>
      <c r="C166" s="14"/>
      <c r="D166" s="14"/>
      <c r="E166" s="14"/>
      <c r="F166" s="14"/>
      <c r="G166" s="14"/>
      <c r="H166" s="14"/>
      <c r="I166" s="14"/>
      <c r="J166" s="14"/>
      <c r="K166" s="89"/>
    </row>
    <row r="167" spans="1:11" s="12" customFormat="1" ht="14.25" x14ac:dyDescent="0.2">
      <c r="A167" s="13"/>
      <c r="B167" s="13"/>
      <c r="C167" s="14"/>
      <c r="D167" s="14"/>
      <c r="E167" s="14"/>
      <c r="F167" s="14"/>
      <c r="G167" s="14"/>
      <c r="H167" s="14"/>
      <c r="I167" s="14"/>
      <c r="J167" s="14"/>
      <c r="K167" s="89"/>
    </row>
    <row r="168" spans="1:11" s="12" customFormat="1" ht="14.25" x14ac:dyDescent="0.2">
      <c r="A168" s="13"/>
      <c r="B168" s="13"/>
      <c r="C168" s="14"/>
      <c r="D168" s="14"/>
      <c r="E168" s="14"/>
      <c r="F168" s="14"/>
      <c r="G168" s="14"/>
      <c r="H168" s="14"/>
      <c r="I168" s="14"/>
      <c r="J168" s="14"/>
      <c r="K168" s="89"/>
    </row>
    <row r="169" spans="1:11" s="12" customFormat="1" ht="14.25" x14ac:dyDescent="0.2">
      <c r="A169" s="13"/>
      <c r="B169" s="13"/>
      <c r="C169" s="14"/>
      <c r="D169" s="14"/>
      <c r="E169" s="14"/>
      <c r="F169" s="14"/>
      <c r="G169" s="14"/>
      <c r="H169" s="14"/>
      <c r="I169" s="14"/>
      <c r="J169" s="14"/>
      <c r="K169" s="89"/>
    </row>
    <row r="170" spans="1:11" s="12" customFormat="1" ht="14.25" x14ac:dyDescent="0.2">
      <c r="A170" s="13"/>
      <c r="B170" s="13"/>
      <c r="C170" s="14"/>
      <c r="D170" s="14"/>
      <c r="E170" s="14"/>
      <c r="F170" s="14"/>
      <c r="G170" s="14"/>
      <c r="H170" s="14"/>
      <c r="I170" s="14"/>
      <c r="J170" s="14"/>
      <c r="K170" s="89"/>
    </row>
    <row r="171" spans="1:11" ht="14.25" x14ac:dyDescent="0.2">
      <c r="A171" s="8"/>
      <c r="B171" s="8"/>
    </row>
    <row r="172" spans="1:11" ht="14.25" x14ac:dyDescent="0.2">
      <c r="A172" s="8"/>
      <c r="B172" s="8"/>
    </row>
    <row r="173" spans="1:11" ht="14.25" x14ac:dyDescent="0.2">
      <c r="A173" s="8"/>
      <c r="B173" s="8"/>
    </row>
    <row r="174" spans="1:11" ht="14.25" x14ac:dyDescent="0.2">
      <c r="A174" s="8"/>
      <c r="B174" s="8"/>
    </row>
    <row r="175" spans="1:11" ht="14.25" x14ac:dyDescent="0.2">
      <c r="A175" s="8"/>
      <c r="B175" s="8"/>
    </row>
    <row r="176" spans="1:11" ht="14.25" x14ac:dyDescent="0.2">
      <c r="A176" s="8"/>
      <c r="B176" s="8"/>
    </row>
    <row r="177" spans="1:2" ht="14.25" x14ac:dyDescent="0.2">
      <c r="A177" s="8"/>
      <c r="B177" s="8"/>
    </row>
    <row r="178" spans="1:2" ht="14.25" x14ac:dyDescent="0.2">
      <c r="A178" s="8"/>
      <c r="B178" s="8"/>
    </row>
    <row r="179" spans="1:2" ht="14.25" x14ac:dyDescent="0.2">
      <c r="A179" s="8"/>
      <c r="B179" s="8"/>
    </row>
    <row r="180" spans="1:2" ht="14.25" x14ac:dyDescent="0.2">
      <c r="A180" s="8"/>
      <c r="B180" s="8"/>
    </row>
    <row r="181" spans="1:2" ht="14.25" x14ac:dyDescent="0.2">
      <c r="A181" s="8"/>
      <c r="B181" s="8"/>
    </row>
    <row r="182" spans="1:2" ht="14.25" x14ac:dyDescent="0.2">
      <c r="A182" s="8"/>
      <c r="B182" s="8"/>
    </row>
    <row r="183" spans="1:2" ht="14.25" x14ac:dyDescent="0.2">
      <c r="A183" s="8"/>
      <c r="B183" s="8"/>
    </row>
    <row r="184" spans="1:2" ht="14.25" x14ac:dyDescent="0.2">
      <c r="A184" s="8"/>
      <c r="B184" s="8"/>
    </row>
    <row r="185" spans="1:2" ht="14.25" x14ac:dyDescent="0.2">
      <c r="A185" s="8"/>
      <c r="B185" s="8"/>
    </row>
    <row r="186" spans="1:2" ht="14.25" x14ac:dyDescent="0.2">
      <c r="A186" s="8"/>
      <c r="B186" s="8"/>
    </row>
    <row r="187" spans="1:2" ht="14.25" x14ac:dyDescent="0.2">
      <c r="A187" s="8"/>
      <c r="B187" s="8"/>
    </row>
    <row r="188" spans="1:2" ht="14.25" x14ac:dyDescent="0.2">
      <c r="A188" s="8"/>
      <c r="B188" s="8"/>
    </row>
    <row r="189" spans="1:2" ht="14.25" x14ac:dyDescent="0.2">
      <c r="A189" s="8"/>
      <c r="B189" s="8"/>
    </row>
    <row r="190" spans="1:2" ht="14.25" x14ac:dyDescent="0.2">
      <c r="A190" s="8"/>
      <c r="B190" s="8"/>
    </row>
    <row r="191" spans="1:2" ht="14.25" x14ac:dyDescent="0.2">
      <c r="A191" s="8"/>
      <c r="B191" s="8"/>
    </row>
    <row r="192" spans="1:2" ht="14.25" x14ac:dyDescent="0.2">
      <c r="A192" s="8"/>
      <c r="B192" s="8"/>
    </row>
    <row r="193" spans="1:2" ht="14.25" x14ac:dyDescent="0.2">
      <c r="A193" s="8"/>
      <c r="B193" s="8"/>
    </row>
    <row r="194" spans="1:2" ht="14.25" x14ac:dyDescent="0.2">
      <c r="A194" s="8"/>
      <c r="B194" s="8"/>
    </row>
    <row r="195" spans="1:2" ht="14.25" x14ac:dyDescent="0.2">
      <c r="A195" s="8"/>
      <c r="B195" s="8"/>
    </row>
    <row r="196" spans="1:2" ht="14.25" x14ac:dyDescent="0.2">
      <c r="A196" s="8"/>
      <c r="B196" s="8"/>
    </row>
    <row r="197" spans="1:2" ht="14.25" x14ac:dyDescent="0.2">
      <c r="A197" s="8"/>
      <c r="B197" s="8"/>
    </row>
    <row r="198" spans="1:2" ht="14.25" x14ac:dyDescent="0.2">
      <c r="A198" s="8"/>
      <c r="B198" s="8"/>
    </row>
    <row r="199" spans="1:2" ht="14.25" x14ac:dyDescent="0.2">
      <c r="A199" s="8"/>
      <c r="B199" s="8"/>
    </row>
    <row r="200" spans="1:2" ht="14.25" x14ac:dyDescent="0.2">
      <c r="A200" s="8"/>
      <c r="B200" s="8"/>
    </row>
    <row r="201" spans="1:2" ht="14.25" x14ac:dyDescent="0.2">
      <c r="A201" s="8"/>
      <c r="B201" s="8"/>
    </row>
    <row r="202" spans="1:2" ht="14.25" x14ac:dyDescent="0.2">
      <c r="A202" s="8"/>
      <c r="B202" s="8"/>
    </row>
    <row r="203" spans="1:2" ht="14.25" x14ac:dyDescent="0.2">
      <c r="A203" s="8"/>
      <c r="B203" s="8"/>
    </row>
    <row r="204" spans="1:2" ht="14.25" x14ac:dyDescent="0.2">
      <c r="A204" s="8"/>
      <c r="B204" s="8"/>
    </row>
    <row r="205" spans="1:2" ht="14.25" x14ac:dyDescent="0.2">
      <c r="A205" s="8"/>
      <c r="B205" s="8"/>
    </row>
    <row r="206" spans="1:2" ht="14.25" x14ac:dyDescent="0.2">
      <c r="A206" s="8"/>
      <c r="B206" s="8"/>
    </row>
    <row r="207" spans="1:2" ht="14.25" x14ac:dyDescent="0.2">
      <c r="A207" s="8"/>
      <c r="B207" s="8"/>
    </row>
    <row r="208" spans="1:2" ht="14.25" x14ac:dyDescent="0.2">
      <c r="A208" s="8"/>
      <c r="B208" s="8"/>
    </row>
    <row r="209" spans="1:2" ht="14.25" x14ac:dyDescent="0.2">
      <c r="A209" s="8"/>
      <c r="B209" s="8"/>
    </row>
    <row r="210" spans="1:2" ht="14.25" x14ac:dyDescent="0.2">
      <c r="A210" s="8"/>
      <c r="B210" s="8"/>
    </row>
    <row r="211" spans="1:2" ht="14.25" x14ac:dyDescent="0.2">
      <c r="A211" s="8"/>
      <c r="B211" s="8"/>
    </row>
    <row r="212" spans="1:2" ht="14.25" x14ac:dyDescent="0.2">
      <c r="A212" s="8"/>
      <c r="B212" s="8"/>
    </row>
    <row r="213" spans="1:2" ht="14.25" x14ac:dyDescent="0.2">
      <c r="A213" s="8"/>
      <c r="B213" s="8"/>
    </row>
    <row r="214" spans="1:2" ht="14.25" x14ac:dyDescent="0.2">
      <c r="A214" s="8"/>
      <c r="B214" s="8"/>
    </row>
    <row r="215" spans="1:2" ht="14.25" x14ac:dyDescent="0.2">
      <c r="A215" s="8"/>
      <c r="B215" s="8"/>
    </row>
    <row r="216" spans="1:2" ht="14.25" x14ac:dyDescent="0.2">
      <c r="A216" s="8"/>
      <c r="B216" s="8"/>
    </row>
    <row r="217" spans="1:2" ht="14.25" x14ac:dyDescent="0.2">
      <c r="A217" s="8"/>
      <c r="B217" s="8"/>
    </row>
    <row r="218" spans="1:2" ht="14.25" x14ac:dyDescent="0.2">
      <c r="A218" s="8"/>
      <c r="B218" s="8"/>
    </row>
    <row r="219" spans="1:2" ht="14.25" x14ac:dyDescent="0.2">
      <c r="A219" s="8"/>
      <c r="B219" s="8"/>
    </row>
    <row r="220" spans="1:2" ht="14.25" x14ac:dyDescent="0.2">
      <c r="A220" s="8"/>
      <c r="B220" s="8"/>
    </row>
    <row r="221" spans="1:2" ht="14.25" x14ac:dyDescent="0.2">
      <c r="A221" s="8"/>
      <c r="B221" s="8"/>
    </row>
    <row r="222" spans="1:2" ht="14.25" x14ac:dyDescent="0.2">
      <c r="A222" s="8"/>
      <c r="B222" s="8"/>
    </row>
    <row r="223" spans="1:2" ht="14.25" x14ac:dyDescent="0.2">
      <c r="A223" s="8"/>
      <c r="B223" s="8"/>
    </row>
    <row r="224" spans="1:2" ht="14.25" x14ac:dyDescent="0.2">
      <c r="A224" s="8"/>
      <c r="B224" s="8"/>
    </row>
    <row r="225" spans="1:2" ht="14.25" x14ac:dyDescent="0.2">
      <c r="A225" s="8"/>
      <c r="B225" s="8"/>
    </row>
    <row r="226" spans="1:2" ht="14.25" x14ac:dyDescent="0.2">
      <c r="A226" s="8"/>
      <c r="B226" s="8"/>
    </row>
    <row r="227" spans="1:2" ht="14.25" x14ac:dyDescent="0.2">
      <c r="A227" s="8"/>
      <c r="B227" s="8"/>
    </row>
    <row r="228" spans="1:2" ht="14.25" x14ac:dyDescent="0.2">
      <c r="A228" s="8"/>
      <c r="B228" s="8"/>
    </row>
    <row r="229" spans="1:2" ht="14.25" x14ac:dyDescent="0.2">
      <c r="A229" s="8"/>
      <c r="B229" s="8"/>
    </row>
    <row r="230" spans="1:2" ht="14.25" x14ac:dyDescent="0.2">
      <c r="A230" s="8"/>
      <c r="B230" s="8"/>
    </row>
    <row r="231" spans="1:2" ht="14.25" x14ac:dyDescent="0.2">
      <c r="A231" s="8"/>
      <c r="B231" s="8"/>
    </row>
    <row r="232" spans="1:2" ht="14.25" x14ac:dyDescent="0.2">
      <c r="A232" s="8"/>
      <c r="B232" s="8"/>
    </row>
    <row r="233" spans="1:2" ht="14.25" x14ac:dyDescent="0.2">
      <c r="A233" s="8"/>
      <c r="B233" s="8"/>
    </row>
    <row r="234" spans="1:2" ht="14.25" x14ac:dyDescent="0.2">
      <c r="A234" s="8"/>
      <c r="B234" s="8"/>
    </row>
    <row r="235" spans="1:2" ht="14.25" x14ac:dyDescent="0.2">
      <c r="A235" s="8"/>
      <c r="B235" s="8"/>
    </row>
    <row r="236" spans="1:2" ht="14.25" x14ac:dyDescent="0.2">
      <c r="A236" s="8"/>
      <c r="B236" s="8"/>
    </row>
    <row r="237" spans="1:2" ht="14.25" x14ac:dyDescent="0.2">
      <c r="A237" s="8"/>
      <c r="B237" s="8"/>
    </row>
    <row r="238" spans="1:2" ht="14.25" x14ac:dyDescent="0.2">
      <c r="A238" s="8"/>
      <c r="B238" s="8"/>
    </row>
    <row r="239" spans="1:2" ht="14.25" x14ac:dyDescent="0.2">
      <c r="A239" s="8"/>
      <c r="B239" s="8"/>
    </row>
    <row r="240" spans="1:2" ht="14.25" x14ac:dyDescent="0.2">
      <c r="A240" s="8"/>
      <c r="B240" s="8"/>
    </row>
    <row r="241" spans="1:2" ht="14.25" x14ac:dyDescent="0.2">
      <c r="A241" s="8"/>
      <c r="B241" s="8"/>
    </row>
    <row r="242" spans="1:2" ht="14.25" x14ac:dyDescent="0.2">
      <c r="A242" s="8"/>
      <c r="B242" s="8"/>
    </row>
    <row r="243" spans="1:2" ht="14.25" x14ac:dyDescent="0.2">
      <c r="A243" s="8"/>
      <c r="B243" s="8"/>
    </row>
    <row r="244" spans="1:2" ht="14.25" x14ac:dyDescent="0.2">
      <c r="A244" s="8"/>
      <c r="B244" s="8"/>
    </row>
    <row r="245" spans="1:2" ht="14.25" x14ac:dyDescent="0.2">
      <c r="A245" s="8"/>
      <c r="B245" s="8"/>
    </row>
    <row r="246" spans="1:2" ht="14.25" x14ac:dyDescent="0.2">
      <c r="A246" s="8"/>
      <c r="B246" s="8"/>
    </row>
    <row r="247" spans="1:2" ht="14.25" x14ac:dyDescent="0.2">
      <c r="A247" s="8"/>
      <c r="B247" s="8"/>
    </row>
    <row r="248" spans="1:2" ht="14.25" x14ac:dyDescent="0.2">
      <c r="A248" s="8"/>
      <c r="B248" s="8"/>
    </row>
    <row r="249" spans="1:2" ht="14.25" x14ac:dyDescent="0.2">
      <c r="A249" s="8"/>
      <c r="B249" s="8"/>
    </row>
    <row r="250" spans="1:2" ht="14.25" x14ac:dyDescent="0.2">
      <c r="A250" s="8"/>
      <c r="B250" s="8"/>
    </row>
    <row r="251" spans="1:2" ht="14.25" x14ac:dyDescent="0.2">
      <c r="A251" s="8"/>
      <c r="B251" s="8"/>
    </row>
    <row r="252" spans="1:2" ht="14.25" x14ac:dyDescent="0.2">
      <c r="A252" s="8"/>
      <c r="B252" s="8"/>
    </row>
    <row r="253" spans="1:2" ht="14.25" x14ac:dyDescent="0.2">
      <c r="A253" s="10"/>
      <c r="B253" s="8"/>
    </row>
    <row r="254" spans="1:2" ht="14.25" x14ac:dyDescent="0.2">
      <c r="A254" s="10"/>
      <c r="B254" s="8"/>
    </row>
    <row r="255" spans="1:2" ht="14.25" x14ac:dyDescent="0.2">
      <c r="A255" s="10"/>
      <c r="B255" s="8"/>
    </row>
    <row r="256" spans="1:2" ht="14.25" x14ac:dyDescent="0.2">
      <c r="A256" s="10"/>
      <c r="B256" s="8"/>
    </row>
    <row r="257" spans="1:2" ht="14.25" x14ac:dyDescent="0.2">
      <c r="A257" s="10"/>
      <c r="B257" s="8"/>
    </row>
    <row r="258" spans="1:2" ht="14.25" x14ac:dyDescent="0.2">
      <c r="A258" s="10"/>
      <c r="B258" s="8"/>
    </row>
    <row r="259" spans="1:2" ht="14.25" x14ac:dyDescent="0.2">
      <c r="A259" s="10"/>
      <c r="B259" s="8"/>
    </row>
    <row r="260" spans="1:2" ht="14.25" x14ac:dyDescent="0.2">
      <c r="A260" s="10"/>
      <c r="B260" s="8"/>
    </row>
    <row r="261" spans="1:2" ht="14.25" x14ac:dyDescent="0.2">
      <c r="A261" s="10"/>
      <c r="B261" s="8"/>
    </row>
    <row r="262" spans="1:2" ht="14.25" x14ac:dyDescent="0.2">
      <c r="A262" s="10"/>
      <c r="B262" s="8"/>
    </row>
    <row r="263" spans="1:2" ht="14.25" x14ac:dyDescent="0.2">
      <c r="A263" s="10"/>
      <c r="B263" s="8"/>
    </row>
    <row r="264" spans="1:2" ht="14.25" x14ac:dyDescent="0.2">
      <c r="A264" s="10"/>
      <c r="B264" s="8"/>
    </row>
    <row r="265" spans="1:2" ht="14.25" x14ac:dyDescent="0.2">
      <c r="A265" s="10"/>
      <c r="B265" s="8"/>
    </row>
    <row r="266" spans="1:2" ht="14.25" x14ac:dyDescent="0.2">
      <c r="A266" s="10"/>
      <c r="B266" s="8"/>
    </row>
    <row r="267" spans="1:2" ht="14.25" x14ac:dyDescent="0.2">
      <c r="A267" s="10"/>
      <c r="B267" s="8"/>
    </row>
    <row r="268" spans="1:2" ht="14.25" x14ac:dyDescent="0.2">
      <c r="A268" s="10"/>
      <c r="B268" s="8"/>
    </row>
    <row r="269" spans="1:2" ht="14.25" x14ac:dyDescent="0.2">
      <c r="A269" s="10"/>
      <c r="B269" s="8"/>
    </row>
    <row r="270" spans="1:2" ht="14.25" x14ac:dyDescent="0.2">
      <c r="A270" s="10"/>
      <c r="B270" s="8"/>
    </row>
    <row r="271" spans="1:2" ht="14.25" x14ac:dyDescent="0.2">
      <c r="A271" s="10"/>
      <c r="B271" s="8"/>
    </row>
    <row r="272" spans="1:2" ht="14.25" x14ac:dyDescent="0.2">
      <c r="A272" s="10"/>
      <c r="B272" s="8"/>
    </row>
    <row r="273" spans="1:2" ht="14.25" x14ac:dyDescent="0.2">
      <c r="A273" s="10"/>
      <c r="B273" s="8"/>
    </row>
    <row r="274" spans="1:2" ht="14.25" x14ac:dyDescent="0.2">
      <c r="A274" s="10"/>
      <c r="B274" s="8"/>
    </row>
    <row r="275" spans="1:2" ht="14.25" x14ac:dyDescent="0.2">
      <c r="A275" s="10"/>
      <c r="B275" s="8"/>
    </row>
    <row r="276" spans="1:2" ht="14.25" x14ac:dyDescent="0.2">
      <c r="A276" s="10"/>
      <c r="B276" s="8"/>
    </row>
    <row r="277" spans="1:2" ht="14.25" x14ac:dyDescent="0.2">
      <c r="A277" s="10"/>
      <c r="B277" s="8"/>
    </row>
    <row r="278" spans="1:2" ht="14.25" x14ac:dyDescent="0.2">
      <c r="A278" s="10"/>
      <c r="B278" s="8"/>
    </row>
    <row r="279" spans="1:2" ht="14.25" x14ac:dyDescent="0.2">
      <c r="A279" s="10"/>
      <c r="B279" s="8"/>
    </row>
    <row r="280" spans="1:2" ht="14.25" x14ac:dyDescent="0.2">
      <c r="A280" s="10"/>
      <c r="B280" s="8"/>
    </row>
    <row r="281" spans="1:2" ht="14.25" x14ac:dyDescent="0.2">
      <c r="A281" s="10"/>
      <c r="B281" s="8"/>
    </row>
    <row r="282" spans="1:2" ht="14.25" x14ac:dyDescent="0.2">
      <c r="A282" s="10"/>
      <c r="B282" s="8"/>
    </row>
    <row r="283" spans="1:2" ht="14.25" x14ac:dyDescent="0.2">
      <c r="A283" s="10"/>
      <c r="B283" s="8"/>
    </row>
    <row r="284" spans="1:2" ht="14.25" x14ac:dyDescent="0.2">
      <c r="A284" s="10"/>
      <c r="B284" s="8"/>
    </row>
    <row r="285" spans="1:2" ht="14.25" x14ac:dyDescent="0.2">
      <c r="A285" s="10"/>
      <c r="B285" s="8"/>
    </row>
    <row r="286" spans="1:2" ht="14.25" x14ac:dyDescent="0.2">
      <c r="A286" s="10"/>
      <c r="B286" s="8"/>
    </row>
    <row r="287" spans="1:2" ht="14.25" x14ac:dyDescent="0.2">
      <c r="A287" s="10"/>
      <c r="B287" s="8"/>
    </row>
    <row r="288" spans="1:2" ht="14.25" x14ac:dyDescent="0.2">
      <c r="A288" s="10"/>
      <c r="B288" s="8"/>
    </row>
    <row r="289" spans="1:2" ht="14.25" x14ac:dyDescent="0.2">
      <c r="A289" s="10"/>
      <c r="B289" s="8"/>
    </row>
    <row r="290" spans="1:2" ht="14.25" x14ac:dyDescent="0.2">
      <c r="A290" s="10"/>
      <c r="B290" s="8"/>
    </row>
    <row r="291" spans="1:2" ht="14.25" x14ac:dyDescent="0.2">
      <c r="A291" s="10"/>
      <c r="B291" s="8"/>
    </row>
    <row r="292" spans="1:2" ht="14.25" x14ac:dyDescent="0.2">
      <c r="A292" s="10"/>
      <c r="B292" s="8"/>
    </row>
    <row r="293" spans="1:2" ht="14.25" x14ac:dyDescent="0.2">
      <c r="A293" s="10"/>
      <c r="B293" s="8"/>
    </row>
    <row r="294" spans="1:2" ht="14.25" x14ac:dyDescent="0.2">
      <c r="A294" s="10"/>
      <c r="B294" s="8"/>
    </row>
    <row r="295" spans="1:2" ht="14.25" x14ac:dyDescent="0.2">
      <c r="A295" s="10"/>
      <c r="B295" s="8"/>
    </row>
    <row r="296" spans="1:2" ht="14.25" x14ac:dyDescent="0.2">
      <c r="A296" s="10"/>
      <c r="B296" s="8"/>
    </row>
    <row r="297" spans="1:2" ht="14.25" x14ac:dyDescent="0.2">
      <c r="A297" s="10"/>
      <c r="B297" s="8"/>
    </row>
    <row r="298" spans="1:2" ht="14.25" x14ac:dyDescent="0.2">
      <c r="A298" s="10"/>
      <c r="B298" s="8"/>
    </row>
    <row r="299" spans="1:2" ht="14.25" x14ac:dyDescent="0.2">
      <c r="A299" s="10"/>
      <c r="B299" s="8"/>
    </row>
    <row r="300" spans="1:2" ht="14.25" x14ac:dyDescent="0.2">
      <c r="A300" s="10"/>
      <c r="B300" s="8"/>
    </row>
    <row r="301" spans="1:2" ht="14.25" x14ac:dyDescent="0.2">
      <c r="A301" s="10"/>
      <c r="B301" s="8"/>
    </row>
    <row r="302" spans="1:2" ht="14.25" x14ac:dyDescent="0.2">
      <c r="A302" s="10"/>
      <c r="B302" s="8"/>
    </row>
    <row r="303" spans="1:2" ht="14.25" x14ac:dyDescent="0.2">
      <c r="A303" s="10"/>
      <c r="B303" s="8"/>
    </row>
    <row r="304" spans="1:2" ht="14.25" x14ac:dyDescent="0.2">
      <c r="A304" s="10"/>
      <c r="B304" s="8"/>
    </row>
    <row r="305" spans="1:2" ht="14.25" x14ac:dyDescent="0.2">
      <c r="A305" s="10"/>
      <c r="B305" s="8"/>
    </row>
    <row r="306" spans="1:2" ht="14.25" x14ac:dyDescent="0.2">
      <c r="A306" s="10"/>
      <c r="B306" s="8"/>
    </row>
    <row r="307" spans="1:2" ht="14.25" x14ac:dyDescent="0.2">
      <c r="A307" s="10"/>
      <c r="B307" s="8"/>
    </row>
    <row r="308" spans="1:2" ht="14.25" x14ac:dyDescent="0.2">
      <c r="A308" s="10"/>
      <c r="B308" s="8"/>
    </row>
    <row r="309" spans="1:2" ht="14.25" x14ac:dyDescent="0.2">
      <c r="A309" s="10"/>
      <c r="B309" s="8"/>
    </row>
    <row r="310" spans="1:2" ht="14.25" x14ac:dyDescent="0.2">
      <c r="A310" s="10"/>
      <c r="B310" s="8"/>
    </row>
    <row r="311" spans="1:2" ht="14.25" x14ac:dyDescent="0.2">
      <c r="A311" s="10"/>
      <c r="B311" s="8"/>
    </row>
    <row r="312" spans="1:2" ht="14.25" x14ac:dyDescent="0.2">
      <c r="A312" s="10"/>
      <c r="B312" s="8"/>
    </row>
    <row r="313" spans="1:2" ht="14.25" x14ac:dyDescent="0.2">
      <c r="A313" s="10"/>
      <c r="B313" s="8"/>
    </row>
    <row r="314" spans="1:2" ht="14.25" x14ac:dyDescent="0.2">
      <c r="A314" s="10"/>
      <c r="B314" s="8"/>
    </row>
    <row r="315" spans="1:2" ht="14.25" x14ac:dyDescent="0.2">
      <c r="A315" s="10"/>
      <c r="B315" s="8"/>
    </row>
    <row r="316" spans="1:2" ht="14.25" x14ac:dyDescent="0.2">
      <c r="A316" s="10"/>
      <c r="B316" s="8"/>
    </row>
    <row r="317" spans="1:2" ht="14.25" x14ac:dyDescent="0.2">
      <c r="A317" s="10"/>
      <c r="B317" s="8"/>
    </row>
    <row r="318" spans="1:2" ht="14.25" x14ac:dyDescent="0.2">
      <c r="A318" s="10"/>
      <c r="B318" s="8"/>
    </row>
    <row r="319" spans="1:2" ht="14.25" x14ac:dyDescent="0.2">
      <c r="A319" s="10"/>
      <c r="B319" s="8"/>
    </row>
    <row r="320" spans="1:2" ht="14.25" x14ac:dyDescent="0.2">
      <c r="A320" s="10"/>
      <c r="B320" s="8"/>
    </row>
    <row r="321" spans="1:2" ht="14.25" x14ac:dyDescent="0.2">
      <c r="A321" s="10"/>
      <c r="B321" s="8"/>
    </row>
    <row r="322" spans="1:2" ht="14.25" x14ac:dyDescent="0.2">
      <c r="A322" s="10"/>
      <c r="B322" s="8"/>
    </row>
    <row r="323" spans="1:2" ht="14.25" x14ac:dyDescent="0.2">
      <c r="A323" s="10"/>
      <c r="B323" s="8"/>
    </row>
    <row r="324" spans="1:2" ht="14.25" x14ac:dyDescent="0.2">
      <c r="A324" s="10"/>
      <c r="B324" s="8"/>
    </row>
    <row r="325" spans="1:2" ht="14.25" x14ac:dyDescent="0.2">
      <c r="A325" s="10"/>
      <c r="B325" s="8"/>
    </row>
    <row r="326" spans="1:2" ht="14.25" x14ac:dyDescent="0.2">
      <c r="A326" s="10"/>
      <c r="B326" s="8"/>
    </row>
    <row r="327" spans="1:2" ht="14.25" x14ac:dyDescent="0.2">
      <c r="A327" s="10"/>
      <c r="B327" s="8"/>
    </row>
    <row r="328" spans="1:2" ht="14.25" x14ac:dyDescent="0.2">
      <c r="A328" s="10"/>
      <c r="B328" s="8"/>
    </row>
    <row r="329" spans="1:2" ht="14.25" x14ac:dyDescent="0.2">
      <c r="A329" s="10"/>
      <c r="B329" s="8"/>
    </row>
    <row r="330" spans="1:2" ht="14.25" x14ac:dyDescent="0.2">
      <c r="A330" s="10"/>
      <c r="B330" s="8"/>
    </row>
    <row r="331" spans="1:2" ht="14.25" x14ac:dyDescent="0.2">
      <c r="A331" s="10"/>
      <c r="B331" s="8"/>
    </row>
    <row r="332" spans="1:2" ht="14.25" x14ac:dyDescent="0.2">
      <c r="A332" s="10"/>
      <c r="B332" s="8"/>
    </row>
    <row r="333" spans="1:2" ht="14.25" x14ac:dyDescent="0.2">
      <c r="A333" s="10"/>
      <c r="B333" s="8"/>
    </row>
    <row r="334" spans="1:2" ht="14.25" x14ac:dyDescent="0.2">
      <c r="A334" s="10"/>
      <c r="B334" s="8"/>
    </row>
    <row r="335" spans="1:2" ht="14.25" x14ac:dyDescent="0.2">
      <c r="A335" s="10"/>
      <c r="B335" s="8"/>
    </row>
    <row r="336" spans="1:2" ht="14.25" x14ac:dyDescent="0.2">
      <c r="A336" s="10"/>
      <c r="B336" s="8"/>
    </row>
    <row r="337" spans="1:2" ht="14.25" x14ac:dyDescent="0.2">
      <c r="A337" s="10"/>
      <c r="B337" s="8"/>
    </row>
    <row r="338" spans="1:2" ht="14.25" x14ac:dyDescent="0.2">
      <c r="A338" s="10"/>
      <c r="B338" s="8"/>
    </row>
    <row r="339" spans="1:2" ht="14.25" x14ac:dyDescent="0.2">
      <c r="A339" s="10"/>
      <c r="B339" s="8"/>
    </row>
    <row r="340" spans="1:2" ht="14.25" x14ac:dyDescent="0.2">
      <c r="A340" s="10"/>
      <c r="B340" s="8"/>
    </row>
    <row r="341" spans="1:2" ht="14.25" x14ac:dyDescent="0.2">
      <c r="A341" s="10"/>
      <c r="B341" s="8"/>
    </row>
    <row r="342" spans="1:2" ht="14.25" x14ac:dyDescent="0.2">
      <c r="A342" s="10"/>
      <c r="B342" s="8"/>
    </row>
    <row r="343" spans="1:2" ht="14.25" x14ac:dyDescent="0.2">
      <c r="A343" s="10"/>
      <c r="B343" s="8"/>
    </row>
    <row r="344" spans="1:2" ht="14.25" x14ac:dyDescent="0.2">
      <c r="A344" s="10"/>
      <c r="B344" s="8"/>
    </row>
    <row r="345" spans="1:2" ht="14.25" x14ac:dyDescent="0.2">
      <c r="A345" s="10"/>
      <c r="B345" s="8"/>
    </row>
    <row r="346" spans="1:2" ht="14.25" x14ac:dyDescent="0.2">
      <c r="A346" s="10"/>
      <c r="B346" s="8"/>
    </row>
    <row r="347" spans="1:2" ht="14.25" x14ac:dyDescent="0.2">
      <c r="A347" s="10"/>
      <c r="B347" s="8"/>
    </row>
    <row r="348" spans="1:2" ht="14.25" x14ac:dyDescent="0.2">
      <c r="A348" s="10"/>
      <c r="B348" s="8"/>
    </row>
    <row r="349" spans="1:2" ht="14.25" x14ac:dyDescent="0.2">
      <c r="A349" s="10"/>
      <c r="B349" s="8"/>
    </row>
    <row r="350" spans="1:2" ht="14.25" x14ac:dyDescent="0.2">
      <c r="A350" s="10"/>
      <c r="B350" s="8"/>
    </row>
    <row r="351" spans="1:2" ht="14.25" x14ac:dyDescent="0.2">
      <c r="A351" s="10"/>
      <c r="B351" s="8"/>
    </row>
    <row r="352" spans="1:2" ht="14.25" x14ac:dyDescent="0.2">
      <c r="A352" s="10"/>
      <c r="B352" s="8"/>
    </row>
    <row r="353" spans="1:2" ht="14.25" x14ac:dyDescent="0.2">
      <c r="A353" s="10"/>
      <c r="B353" s="8"/>
    </row>
    <row r="354" spans="1:2" ht="14.25" x14ac:dyDescent="0.2">
      <c r="A354" s="10"/>
      <c r="B354" s="8"/>
    </row>
    <row r="355" spans="1:2" ht="14.25" x14ac:dyDescent="0.2">
      <c r="A355" s="10"/>
      <c r="B355" s="8"/>
    </row>
    <row r="356" spans="1:2" ht="14.25" x14ac:dyDescent="0.2">
      <c r="A356" s="10"/>
      <c r="B356" s="8"/>
    </row>
    <row r="357" spans="1:2" ht="14.25" x14ac:dyDescent="0.2">
      <c r="A357" s="10"/>
      <c r="B357" s="8"/>
    </row>
    <row r="358" spans="1:2" ht="14.25" x14ac:dyDescent="0.2">
      <c r="A358" s="10"/>
      <c r="B358" s="8"/>
    </row>
    <row r="359" spans="1:2" ht="14.25" x14ac:dyDescent="0.2">
      <c r="A359" s="10"/>
      <c r="B359" s="8"/>
    </row>
    <row r="360" spans="1:2" ht="14.25" x14ac:dyDescent="0.2">
      <c r="A360" s="10"/>
      <c r="B360" s="8"/>
    </row>
    <row r="361" spans="1:2" ht="14.25" x14ac:dyDescent="0.2">
      <c r="A361" s="10"/>
      <c r="B361" s="8"/>
    </row>
    <row r="362" spans="1:2" ht="14.25" x14ac:dyDescent="0.2">
      <c r="A362" s="10"/>
      <c r="B362" s="8"/>
    </row>
    <row r="363" spans="1:2" ht="14.25" x14ac:dyDescent="0.2">
      <c r="A363" s="10"/>
      <c r="B363" s="8"/>
    </row>
    <row r="364" spans="1:2" ht="14.25" x14ac:dyDescent="0.2">
      <c r="A364" s="10"/>
      <c r="B364" s="8"/>
    </row>
    <row r="365" spans="1:2" ht="14.25" x14ac:dyDescent="0.2">
      <c r="A365" s="10"/>
      <c r="B365" s="8"/>
    </row>
    <row r="366" spans="1:2" ht="14.25" x14ac:dyDescent="0.2">
      <c r="A366" s="10"/>
      <c r="B366" s="8"/>
    </row>
    <row r="367" spans="1:2" ht="14.25" x14ac:dyDescent="0.2">
      <c r="A367" s="10"/>
      <c r="B367" s="8"/>
    </row>
    <row r="368" spans="1:2" ht="14.25" x14ac:dyDescent="0.2">
      <c r="A368" s="10"/>
      <c r="B368" s="8"/>
    </row>
    <row r="369" spans="1:2" ht="14.25" x14ac:dyDescent="0.2">
      <c r="A369" s="10"/>
      <c r="B369" s="8"/>
    </row>
    <row r="370" spans="1:2" ht="14.25" x14ac:dyDescent="0.2">
      <c r="A370" s="10"/>
      <c r="B370" s="8"/>
    </row>
    <row r="371" spans="1:2" ht="14.25" x14ac:dyDescent="0.2">
      <c r="A371" s="10"/>
      <c r="B371" s="8"/>
    </row>
    <row r="372" spans="1:2" ht="14.25" x14ac:dyDescent="0.2">
      <c r="A372" s="10"/>
      <c r="B372" s="8"/>
    </row>
    <row r="373" spans="1:2" ht="14.25" x14ac:dyDescent="0.2">
      <c r="A373" s="10"/>
      <c r="B373" s="8"/>
    </row>
    <row r="374" spans="1:2" ht="14.25" x14ac:dyDescent="0.2">
      <c r="A374" s="10"/>
      <c r="B374" s="8"/>
    </row>
    <row r="375" spans="1:2" ht="14.25" x14ac:dyDescent="0.2">
      <c r="A375" s="10"/>
      <c r="B375" s="8"/>
    </row>
    <row r="376" spans="1:2" ht="14.25" x14ac:dyDescent="0.2">
      <c r="A376" s="10"/>
      <c r="B376" s="8"/>
    </row>
    <row r="377" spans="1:2" ht="14.25" x14ac:dyDescent="0.2">
      <c r="A377" s="10"/>
      <c r="B377" s="8"/>
    </row>
    <row r="378" spans="1:2" ht="14.25" x14ac:dyDescent="0.2">
      <c r="A378" s="10"/>
      <c r="B378" s="8"/>
    </row>
    <row r="379" spans="1:2" ht="14.25" x14ac:dyDescent="0.2">
      <c r="A379" s="10"/>
      <c r="B379" s="8"/>
    </row>
    <row r="380" spans="1:2" ht="14.25" x14ac:dyDescent="0.2">
      <c r="A380" s="10"/>
      <c r="B380" s="8"/>
    </row>
    <row r="381" spans="1:2" ht="14.25" x14ac:dyDescent="0.2">
      <c r="A381" s="10"/>
      <c r="B381" s="8"/>
    </row>
    <row r="382" spans="1:2" ht="14.25" x14ac:dyDescent="0.2">
      <c r="A382" s="10"/>
      <c r="B382" s="8"/>
    </row>
    <row r="383" spans="1:2" ht="14.25" x14ac:dyDescent="0.2">
      <c r="A383" s="10"/>
      <c r="B383" s="8"/>
    </row>
    <row r="384" spans="1:2" ht="14.25" x14ac:dyDescent="0.2">
      <c r="A384" s="10"/>
      <c r="B384" s="8"/>
    </row>
    <row r="385" spans="1:2" ht="14.25" x14ac:dyDescent="0.2">
      <c r="A385" s="10"/>
      <c r="B385" s="8"/>
    </row>
    <row r="386" spans="1:2" ht="14.25" x14ac:dyDescent="0.2">
      <c r="A386" s="10"/>
      <c r="B386" s="8"/>
    </row>
    <row r="387" spans="1:2" ht="14.25" x14ac:dyDescent="0.2">
      <c r="A387" s="10"/>
      <c r="B387" s="8"/>
    </row>
    <row r="388" spans="1:2" ht="14.25" x14ac:dyDescent="0.2">
      <c r="A388" s="10"/>
      <c r="B388" s="8"/>
    </row>
    <row r="389" spans="1:2" ht="14.25" x14ac:dyDescent="0.2">
      <c r="A389" s="10"/>
      <c r="B389" s="8"/>
    </row>
    <row r="390" spans="1:2" ht="14.25" x14ac:dyDescent="0.2">
      <c r="A390" s="10"/>
      <c r="B390" s="8"/>
    </row>
    <row r="391" spans="1:2" ht="14.25" x14ac:dyDescent="0.2">
      <c r="A391" s="10"/>
      <c r="B391" s="8"/>
    </row>
    <row r="392" spans="1:2" ht="14.25" x14ac:dyDescent="0.2">
      <c r="A392" s="10"/>
      <c r="B392" s="8"/>
    </row>
    <row r="393" spans="1:2" ht="14.25" x14ac:dyDescent="0.2">
      <c r="A393" s="10"/>
      <c r="B393" s="8"/>
    </row>
    <row r="394" spans="1:2" ht="14.25" x14ac:dyDescent="0.2">
      <c r="A394" s="10"/>
      <c r="B394" s="8"/>
    </row>
    <row r="395" spans="1:2" ht="14.25" x14ac:dyDescent="0.2">
      <c r="A395" s="10"/>
      <c r="B395" s="8"/>
    </row>
    <row r="396" spans="1:2" ht="14.25" x14ac:dyDescent="0.2">
      <c r="A396" s="10"/>
      <c r="B396" s="8"/>
    </row>
    <row r="397" spans="1:2" ht="14.25" x14ac:dyDescent="0.2">
      <c r="A397" s="10"/>
      <c r="B397" s="8"/>
    </row>
    <row r="398" spans="1:2" ht="14.25" x14ac:dyDescent="0.2">
      <c r="A398" s="10"/>
      <c r="B398" s="8"/>
    </row>
    <row r="399" spans="1:2" ht="14.25" x14ac:dyDescent="0.2">
      <c r="A399" s="10"/>
      <c r="B399" s="8"/>
    </row>
    <row r="400" spans="1:2" ht="14.25" x14ac:dyDescent="0.2">
      <c r="A400" s="10"/>
      <c r="B400" s="8"/>
    </row>
    <row r="401" spans="1:2" ht="14.25" x14ac:dyDescent="0.2">
      <c r="A401" s="10"/>
      <c r="B401" s="8"/>
    </row>
    <row r="402" spans="1:2" ht="14.25" x14ac:dyDescent="0.2">
      <c r="A402" s="10"/>
      <c r="B402" s="8"/>
    </row>
    <row r="403" spans="1:2" ht="14.25" x14ac:dyDescent="0.2">
      <c r="A403" s="10"/>
      <c r="B403" s="8"/>
    </row>
    <row r="404" spans="1:2" ht="14.25" x14ac:dyDescent="0.2">
      <c r="A404" s="10"/>
      <c r="B404" s="8"/>
    </row>
    <row r="405" spans="1:2" ht="14.25" x14ac:dyDescent="0.2">
      <c r="A405" s="10"/>
      <c r="B405" s="8"/>
    </row>
    <row r="406" spans="1:2" ht="14.25" x14ac:dyDescent="0.2">
      <c r="A406" s="10"/>
      <c r="B406" s="8"/>
    </row>
    <row r="407" spans="1:2" ht="14.25" x14ac:dyDescent="0.2">
      <c r="A407" s="10"/>
      <c r="B407" s="8"/>
    </row>
    <row r="408" spans="1:2" ht="14.25" x14ac:dyDescent="0.2">
      <c r="A408" s="10"/>
      <c r="B408" s="8"/>
    </row>
    <row r="409" spans="1:2" ht="14.25" x14ac:dyDescent="0.2">
      <c r="A409" s="10"/>
      <c r="B409" s="8"/>
    </row>
    <row r="410" spans="1:2" ht="14.25" x14ac:dyDescent="0.2">
      <c r="A410" s="10"/>
      <c r="B410" s="8"/>
    </row>
    <row r="411" spans="1:2" ht="14.25" x14ac:dyDescent="0.2">
      <c r="A411" s="10"/>
      <c r="B411" s="8"/>
    </row>
    <row r="412" spans="1:2" ht="14.25" x14ac:dyDescent="0.2">
      <c r="A412" s="10"/>
      <c r="B412" s="8"/>
    </row>
    <row r="413" spans="1:2" ht="14.25" x14ac:dyDescent="0.2">
      <c r="A413" s="10"/>
      <c r="B413" s="8"/>
    </row>
    <row r="414" spans="1:2" ht="14.25" x14ac:dyDescent="0.2">
      <c r="A414" s="10"/>
      <c r="B414" s="8"/>
    </row>
    <row r="415" spans="1:2" ht="14.25" x14ac:dyDescent="0.2">
      <c r="A415" s="10"/>
      <c r="B415" s="8"/>
    </row>
    <row r="416" spans="1:2" ht="14.25" x14ac:dyDescent="0.2">
      <c r="A416" s="10"/>
      <c r="B416" s="8"/>
    </row>
    <row r="417" spans="1:2" ht="14.25" x14ac:dyDescent="0.2">
      <c r="A417" s="10"/>
      <c r="B417" s="8"/>
    </row>
    <row r="418" spans="1:2" ht="14.25" x14ac:dyDescent="0.2">
      <c r="A418" s="10"/>
      <c r="B418" s="8"/>
    </row>
    <row r="419" spans="1:2" ht="14.25" x14ac:dyDescent="0.2">
      <c r="A419" s="10"/>
      <c r="B419" s="8"/>
    </row>
    <row r="420" spans="1:2" ht="14.25" x14ac:dyDescent="0.2">
      <c r="A420" s="10"/>
      <c r="B420" s="8"/>
    </row>
    <row r="421" spans="1:2" ht="14.25" x14ac:dyDescent="0.2">
      <c r="A421" s="10"/>
      <c r="B421" s="8"/>
    </row>
    <row r="422" spans="1:2" ht="14.25" x14ac:dyDescent="0.2">
      <c r="A422" s="10"/>
      <c r="B422" s="8"/>
    </row>
    <row r="423" spans="1:2" ht="14.25" x14ac:dyDescent="0.2">
      <c r="A423" s="10"/>
      <c r="B423" s="8"/>
    </row>
    <row r="424" spans="1:2" ht="14.25" x14ac:dyDescent="0.2">
      <c r="A424" s="10"/>
      <c r="B424" s="8"/>
    </row>
    <row r="425" spans="1:2" ht="14.25" x14ac:dyDescent="0.2">
      <c r="A425" s="10"/>
      <c r="B425" s="8"/>
    </row>
    <row r="426" spans="1:2" ht="14.25" x14ac:dyDescent="0.2">
      <c r="A426" s="10"/>
      <c r="B426" s="8"/>
    </row>
    <row r="427" spans="1:2" ht="14.25" x14ac:dyDescent="0.2">
      <c r="A427" s="10"/>
      <c r="B427" s="8"/>
    </row>
    <row r="428" spans="1:2" ht="14.25" x14ac:dyDescent="0.2">
      <c r="A428" s="10"/>
      <c r="B428" s="8"/>
    </row>
    <row r="429" spans="1:2" ht="14.25" x14ac:dyDescent="0.2">
      <c r="A429" s="10"/>
      <c r="B429" s="8"/>
    </row>
    <row r="430" spans="1:2" ht="14.25" x14ac:dyDescent="0.2">
      <c r="A430" s="10"/>
      <c r="B430" s="8"/>
    </row>
    <row r="431" spans="1:2" ht="14.25" x14ac:dyDescent="0.2">
      <c r="A431" s="10"/>
      <c r="B431" s="8"/>
    </row>
    <row r="432" spans="1:2" ht="14.25" x14ac:dyDescent="0.2">
      <c r="A432" s="10"/>
      <c r="B432" s="8"/>
    </row>
    <row r="433" spans="1:2" ht="14.25" x14ac:dyDescent="0.2">
      <c r="A433" s="10"/>
      <c r="B433" s="8"/>
    </row>
    <row r="434" spans="1:2" ht="14.25" x14ac:dyDescent="0.2">
      <c r="A434" s="10"/>
      <c r="B434" s="8"/>
    </row>
    <row r="435" spans="1:2" ht="14.25" x14ac:dyDescent="0.2">
      <c r="A435" s="10"/>
      <c r="B435" s="8"/>
    </row>
    <row r="436" spans="1:2" ht="14.25" x14ac:dyDescent="0.2">
      <c r="A436" s="10"/>
      <c r="B436" s="8"/>
    </row>
    <row r="437" spans="1:2" ht="14.25" x14ac:dyDescent="0.2">
      <c r="A437" s="10"/>
      <c r="B437" s="8"/>
    </row>
    <row r="438" spans="1:2" ht="14.25" x14ac:dyDescent="0.2">
      <c r="A438" s="10"/>
      <c r="B438" s="8"/>
    </row>
    <row r="439" spans="1:2" ht="14.25" x14ac:dyDescent="0.2">
      <c r="A439" s="10"/>
      <c r="B439" s="8"/>
    </row>
    <row r="440" spans="1:2" ht="14.25" x14ac:dyDescent="0.2">
      <c r="A440" s="10"/>
      <c r="B440" s="8"/>
    </row>
    <row r="441" spans="1:2" ht="14.25" x14ac:dyDescent="0.2">
      <c r="A441" s="10"/>
      <c r="B441" s="8"/>
    </row>
    <row r="442" spans="1:2" ht="14.25" x14ac:dyDescent="0.2">
      <c r="A442" s="10"/>
      <c r="B442" s="8"/>
    </row>
    <row r="443" spans="1:2" ht="14.25" x14ac:dyDescent="0.2">
      <c r="A443" s="10"/>
      <c r="B443" s="8"/>
    </row>
    <row r="444" spans="1:2" ht="14.25" x14ac:dyDescent="0.2">
      <c r="A444" s="10"/>
      <c r="B444" s="8"/>
    </row>
    <row r="445" spans="1:2" ht="14.25" x14ac:dyDescent="0.2">
      <c r="A445" s="10"/>
      <c r="B445" s="8"/>
    </row>
    <row r="446" spans="1:2" ht="14.25" x14ac:dyDescent="0.2">
      <c r="A446" s="10"/>
      <c r="B446" s="8"/>
    </row>
    <row r="447" spans="1:2" ht="14.25" x14ac:dyDescent="0.2">
      <c r="A447" s="10"/>
      <c r="B447" s="8"/>
    </row>
    <row r="448" spans="1:2" ht="14.25" x14ac:dyDescent="0.2">
      <c r="A448" s="10"/>
      <c r="B448" s="8"/>
    </row>
    <row r="449" spans="1:2" ht="14.25" x14ac:dyDescent="0.2">
      <c r="A449" s="10"/>
      <c r="B449" s="8"/>
    </row>
    <row r="450" spans="1:2" ht="14.25" x14ac:dyDescent="0.2">
      <c r="A450" s="10"/>
      <c r="B450" s="8"/>
    </row>
    <row r="451" spans="1:2" ht="14.25" x14ac:dyDescent="0.2">
      <c r="A451" s="10"/>
      <c r="B451" s="8"/>
    </row>
    <row r="452" spans="1:2" ht="14.25" x14ac:dyDescent="0.2">
      <c r="A452" s="10"/>
      <c r="B452" s="8"/>
    </row>
    <row r="453" spans="1:2" ht="14.25" x14ac:dyDescent="0.2">
      <c r="A453" s="10"/>
      <c r="B453" s="8"/>
    </row>
    <row r="454" spans="1:2" ht="14.25" x14ac:dyDescent="0.2">
      <c r="A454" s="10"/>
      <c r="B454" s="8"/>
    </row>
    <row r="455" spans="1:2" ht="14.25" x14ac:dyDescent="0.2">
      <c r="A455" s="10"/>
      <c r="B455" s="8"/>
    </row>
    <row r="456" spans="1:2" ht="14.25" x14ac:dyDescent="0.2">
      <c r="A456" s="10"/>
      <c r="B456" s="8"/>
    </row>
    <row r="457" spans="1:2" ht="14.25" x14ac:dyDescent="0.2">
      <c r="A457" s="10"/>
      <c r="B457" s="8"/>
    </row>
    <row r="458" spans="1:2" ht="14.25" x14ac:dyDescent="0.2">
      <c r="A458" s="10"/>
      <c r="B458" s="8"/>
    </row>
    <row r="459" spans="1:2" ht="14.25" x14ac:dyDescent="0.2">
      <c r="A459" s="10"/>
      <c r="B459" s="8"/>
    </row>
    <row r="460" spans="1:2" ht="14.25" x14ac:dyDescent="0.2">
      <c r="A460" s="10"/>
      <c r="B460" s="8"/>
    </row>
    <row r="461" spans="1:2" ht="14.25" x14ac:dyDescent="0.2">
      <c r="A461" s="10"/>
      <c r="B461" s="8"/>
    </row>
    <row r="462" spans="1:2" ht="14.25" x14ac:dyDescent="0.2">
      <c r="A462" s="10"/>
      <c r="B462" s="8"/>
    </row>
    <row r="463" spans="1:2" ht="14.25" x14ac:dyDescent="0.2">
      <c r="A463" s="10"/>
      <c r="B463" s="8"/>
    </row>
    <row r="464" spans="1:2" ht="14.25" x14ac:dyDescent="0.2">
      <c r="A464" s="10"/>
      <c r="B464" s="8"/>
    </row>
    <row r="465" spans="1:2" ht="14.25" x14ac:dyDescent="0.2">
      <c r="A465" s="10"/>
      <c r="B465" s="8"/>
    </row>
    <row r="466" spans="1:2" ht="14.25" x14ac:dyDescent="0.2">
      <c r="A466" s="10"/>
      <c r="B466" s="8"/>
    </row>
    <row r="467" spans="1:2" ht="14.25" x14ac:dyDescent="0.2">
      <c r="A467" s="10"/>
      <c r="B467" s="8"/>
    </row>
    <row r="468" spans="1:2" ht="14.25" x14ac:dyDescent="0.2">
      <c r="A468" s="10"/>
      <c r="B468" s="8"/>
    </row>
    <row r="469" spans="1:2" ht="14.25" x14ac:dyDescent="0.2">
      <c r="A469" s="10"/>
      <c r="B469" s="8"/>
    </row>
    <row r="470" spans="1:2" ht="14.25" x14ac:dyDescent="0.2">
      <c r="A470" s="10"/>
      <c r="B470" s="8"/>
    </row>
    <row r="471" spans="1:2" ht="14.25" x14ac:dyDescent="0.2">
      <c r="A471" s="10"/>
      <c r="B471" s="8"/>
    </row>
    <row r="472" spans="1:2" ht="14.25" x14ac:dyDescent="0.2">
      <c r="A472" s="10"/>
      <c r="B472" s="8"/>
    </row>
    <row r="473" spans="1:2" ht="14.25" x14ac:dyDescent="0.2">
      <c r="A473" s="10"/>
      <c r="B473" s="8"/>
    </row>
    <row r="474" spans="1:2" ht="14.25" x14ac:dyDescent="0.2">
      <c r="A474" s="10"/>
      <c r="B474" s="8"/>
    </row>
    <row r="475" spans="1:2" ht="14.25" x14ac:dyDescent="0.2">
      <c r="A475" s="10"/>
      <c r="B475" s="8"/>
    </row>
    <row r="476" spans="1:2" ht="14.25" x14ac:dyDescent="0.2">
      <c r="A476" s="10"/>
      <c r="B476" s="8"/>
    </row>
    <row r="477" spans="1:2" ht="14.25" x14ac:dyDescent="0.2">
      <c r="A477" s="10"/>
      <c r="B477" s="8"/>
    </row>
    <row r="478" spans="1:2" ht="14.25" x14ac:dyDescent="0.2">
      <c r="A478" s="10"/>
      <c r="B478" s="8"/>
    </row>
    <row r="479" spans="1:2" ht="14.25" x14ac:dyDescent="0.2">
      <c r="A479" s="10"/>
      <c r="B479" s="8"/>
    </row>
    <row r="480" spans="1:2" ht="14.25" x14ac:dyDescent="0.2">
      <c r="A480" s="10"/>
      <c r="B480" s="8"/>
    </row>
    <row r="481" spans="1:2" ht="14.25" x14ac:dyDescent="0.2">
      <c r="A481" s="10"/>
      <c r="B481" s="8"/>
    </row>
    <row r="482" spans="1:2" ht="14.25" x14ac:dyDescent="0.2">
      <c r="A482" s="10"/>
      <c r="B482" s="8"/>
    </row>
    <row r="483" spans="1:2" ht="14.25" x14ac:dyDescent="0.2">
      <c r="A483" s="10"/>
      <c r="B483" s="8"/>
    </row>
    <row r="484" spans="1:2" ht="14.25" x14ac:dyDescent="0.2">
      <c r="A484" s="10"/>
      <c r="B484" s="8"/>
    </row>
    <row r="485" spans="1:2" ht="14.25" x14ac:dyDescent="0.2">
      <c r="A485" s="10"/>
      <c r="B485" s="8"/>
    </row>
    <row r="486" spans="1:2" ht="14.25" x14ac:dyDescent="0.2">
      <c r="A486" s="10"/>
      <c r="B486" s="8"/>
    </row>
    <row r="487" spans="1:2" ht="14.25" x14ac:dyDescent="0.2">
      <c r="A487" s="10"/>
      <c r="B487" s="8"/>
    </row>
    <row r="488" spans="1:2" ht="14.25" x14ac:dyDescent="0.2">
      <c r="A488" s="10"/>
      <c r="B488" s="8"/>
    </row>
    <row r="489" spans="1:2" ht="14.25" x14ac:dyDescent="0.2">
      <c r="A489" s="10"/>
      <c r="B489" s="8"/>
    </row>
    <row r="490" spans="1:2" ht="14.25" x14ac:dyDescent="0.2">
      <c r="A490" s="10"/>
      <c r="B490" s="8"/>
    </row>
    <row r="491" spans="1:2" ht="14.25" x14ac:dyDescent="0.2">
      <c r="A491" s="10"/>
      <c r="B491" s="8"/>
    </row>
    <row r="492" spans="1:2" ht="14.25" x14ac:dyDescent="0.2">
      <c r="A492" s="10"/>
      <c r="B492" s="8"/>
    </row>
    <row r="493" spans="1:2" ht="14.25" x14ac:dyDescent="0.2">
      <c r="A493" s="10"/>
      <c r="B493" s="8"/>
    </row>
    <row r="494" spans="1:2" ht="14.25" x14ac:dyDescent="0.2">
      <c r="A494" s="10"/>
      <c r="B494" s="8"/>
    </row>
    <row r="495" spans="1:2" ht="14.25" x14ac:dyDescent="0.2">
      <c r="A495" s="10"/>
      <c r="B495" s="8"/>
    </row>
    <row r="496" spans="1:2" ht="14.25" x14ac:dyDescent="0.2">
      <c r="A496" s="10"/>
      <c r="B496" s="8"/>
    </row>
    <row r="497" spans="1:2" ht="14.25" x14ac:dyDescent="0.2">
      <c r="A497" s="10"/>
      <c r="B497" s="8"/>
    </row>
    <row r="498" spans="1:2" ht="14.25" x14ac:dyDescent="0.2">
      <c r="A498" s="10"/>
      <c r="B498" s="8"/>
    </row>
    <row r="499" spans="1:2" ht="14.25" x14ac:dyDescent="0.2">
      <c r="A499" s="10"/>
      <c r="B499" s="8"/>
    </row>
    <row r="500" spans="1:2" ht="14.25" x14ac:dyDescent="0.2">
      <c r="A500" s="10"/>
      <c r="B500" s="8"/>
    </row>
    <row r="501" spans="1:2" ht="14.25" x14ac:dyDescent="0.2">
      <c r="A501" s="10"/>
      <c r="B501" s="8"/>
    </row>
    <row r="502" spans="1:2" ht="14.25" x14ac:dyDescent="0.2">
      <c r="A502" s="10"/>
      <c r="B502" s="8"/>
    </row>
    <row r="503" spans="1:2" ht="14.25" x14ac:dyDescent="0.2">
      <c r="A503" s="10"/>
      <c r="B503" s="8"/>
    </row>
    <row r="504" spans="1:2" ht="14.25" x14ac:dyDescent="0.2">
      <c r="A504" s="10"/>
      <c r="B504" s="8"/>
    </row>
    <row r="505" spans="1:2" ht="14.25" x14ac:dyDescent="0.2">
      <c r="A505" s="10"/>
      <c r="B505" s="8"/>
    </row>
    <row r="506" spans="1:2" ht="14.25" x14ac:dyDescent="0.2">
      <c r="A506" s="10"/>
      <c r="B506" s="8"/>
    </row>
    <row r="507" spans="1:2" ht="14.25" x14ac:dyDescent="0.2">
      <c r="A507" s="10"/>
      <c r="B507" s="8"/>
    </row>
    <row r="508" spans="1:2" ht="14.25" x14ac:dyDescent="0.2">
      <c r="A508" s="10"/>
      <c r="B508" s="8"/>
    </row>
    <row r="509" spans="1:2" ht="14.25" x14ac:dyDescent="0.2">
      <c r="A509" s="10"/>
      <c r="B509" s="8"/>
    </row>
    <row r="510" spans="1:2" ht="14.25" x14ac:dyDescent="0.2">
      <c r="A510" s="10"/>
      <c r="B510" s="8"/>
    </row>
    <row r="511" spans="1:2" ht="14.25" x14ac:dyDescent="0.2">
      <c r="A511" s="10"/>
      <c r="B511" s="8"/>
    </row>
    <row r="512" spans="1:2" ht="14.25" x14ac:dyDescent="0.2">
      <c r="A512" s="10"/>
      <c r="B512" s="8"/>
    </row>
    <row r="513" spans="1:2" ht="14.25" x14ac:dyDescent="0.2">
      <c r="A513" s="10"/>
      <c r="B513" s="8"/>
    </row>
    <row r="514" spans="1:2" ht="14.25" x14ac:dyDescent="0.2">
      <c r="A514" s="10"/>
      <c r="B514" s="8"/>
    </row>
    <row r="515" spans="1:2" ht="14.25" x14ac:dyDescent="0.2">
      <c r="A515" s="10"/>
      <c r="B515" s="8"/>
    </row>
    <row r="516" spans="1:2" ht="14.25" x14ac:dyDescent="0.2">
      <c r="A516" s="10"/>
      <c r="B516" s="8"/>
    </row>
    <row r="517" spans="1:2" ht="14.25" x14ac:dyDescent="0.2">
      <c r="A517" s="10"/>
      <c r="B517" s="8"/>
    </row>
    <row r="518" spans="1:2" ht="14.25" x14ac:dyDescent="0.2">
      <c r="A518" s="10"/>
      <c r="B518" s="8"/>
    </row>
    <row r="519" spans="1:2" ht="14.25" x14ac:dyDescent="0.2">
      <c r="A519" s="10"/>
      <c r="B519" s="8"/>
    </row>
    <row r="520" spans="1:2" ht="14.25" x14ac:dyDescent="0.2">
      <c r="A520" s="10"/>
      <c r="B520" s="8"/>
    </row>
    <row r="521" spans="1:2" ht="14.25" x14ac:dyDescent="0.2">
      <c r="A521" s="10"/>
      <c r="B521" s="8"/>
    </row>
    <row r="522" spans="1:2" ht="14.25" x14ac:dyDescent="0.2">
      <c r="A522" s="10"/>
      <c r="B522" s="8"/>
    </row>
    <row r="523" spans="1:2" ht="14.25" x14ac:dyDescent="0.2">
      <c r="A523" s="10"/>
      <c r="B523" s="8"/>
    </row>
    <row r="524" spans="1:2" ht="14.25" x14ac:dyDescent="0.2">
      <c r="A524" s="10"/>
      <c r="B524" s="8"/>
    </row>
    <row r="525" spans="1:2" ht="14.25" x14ac:dyDescent="0.2">
      <c r="A525" s="10"/>
      <c r="B525" s="8"/>
    </row>
    <row r="526" spans="1:2" ht="14.25" x14ac:dyDescent="0.2">
      <c r="A526" s="10"/>
      <c r="B526" s="8"/>
    </row>
    <row r="527" spans="1:2" ht="14.25" x14ac:dyDescent="0.2">
      <c r="A527" s="10"/>
      <c r="B527" s="8"/>
    </row>
    <row r="528" spans="1:2" ht="14.25" x14ac:dyDescent="0.2">
      <c r="A528" s="10"/>
      <c r="B528" s="8"/>
    </row>
    <row r="529" spans="1:2" ht="14.25" x14ac:dyDescent="0.2">
      <c r="A529" s="10"/>
      <c r="B529" s="8"/>
    </row>
    <row r="530" spans="1:2" ht="14.25" x14ac:dyDescent="0.2">
      <c r="A530" s="10"/>
      <c r="B530" s="8"/>
    </row>
    <row r="531" spans="1:2" ht="14.25" x14ac:dyDescent="0.2">
      <c r="A531" s="10"/>
      <c r="B531" s="8"/>
    </row>
    <row r="532" spans="1:2" ht="14.25" x14ac:dyDescent="0.2">
      <c r="A532" s="10"/>
      <c r="B532" s="8"/>
    </row>
    <row r="533" spans="1:2" ht="14.25" x14ac:dyDescent="0.2">
      <c r="A533" s="10"/>
      <c r="B533" s="8"/>
    </row>
    <row r="534" spans="1:2" ht="14.25" x14ac:dyDescent="0.2">
      <c r="A534" s="10"/>
      <c r="B534" s="8"/>
    </row>
    <row r="535" spans="1:2" ht="14.25" x14ac:dyDescent="0.2">
      <c r="A535" s="10"/>
      <c r="B535" s="8"/>
    </row>
    <row r="536" spans="1:2" ht="14.25" x14ac:dyDescent="0.2">
      <c r="A536" s="10"/>
      <c r="B536" s="8"/>
    </row>
    <row r="537" spans="1:2" ht="14.25" x14ac:dyDescent="0.2">
      <c r="A537" s="10"/>
      <c r="B537" s="8"/>
    </row>
    <row r="538" spans="1:2" ht="14.25" x14ac:dyDescent="0.2">
      <c r="A538" s="10"/>
      <c r="B538" s="8"/>
    </row>
    <row r="539" spans="1:2" ht="14.25" x14ac:dyDescent="0.2">
      <c r="A539" s="10"/>
      <c r="B539" s="8"/>
    </row>
    <row r="540" spans="1:2" ht="14.25" x14ac:dyDescent="0.2">
      <c r="A540" s="10"/>
      <c r="B540" s="8"/>
    </row>
    <row r="541" spans="1:2" ht="14.25" x14ac:dyDescent="0.2">
      <c r="A541" s="10"/>
      <c r="B541" s="8"/>
    </row>
    <row r="542" spans="1:2" ht="14.25" x14ac:dyDescent="0.2">
      <c r="A542" s="10"/>
      <c r="B542" s="8"/>
    </row>
    <row r="543" spans="1:2" ht="14.25" x14ac:dyDescent="0.2">
      <c r="A543" s="10"/>
      <c r="B543" s="8"/>
    </row>
    <row r="544" spans="1:2" ht="14.25" x14ac:dyDescent="0.2">
      <c r="A544" s="10"/>
      <c r="B544" s="8"/>
    </row>
    <row r="545" spans="1:2" ht="14.25" x14ac:dyDescent="0.2">
      <c r="A545" s="10"/>
      <c r="B545" s="8"/>
    </row>
    <row r="546" spans="1:2" ht="14.25" x14ac:dyDescent="0.2">
      <c r="A546" s="10"/>
      <c r="B546" s="8"/>
    </row>
    <row r="547" spans="1:2" ht="14.25" x14ac:dyDescent="0.2">
      <c r="A547" s="10"/>
      <c r="B547" s="8"/>
    </row>
    <row r="548" spans="1:2" ht="14.25" x14ac:dyDescent="0.2">
      <c r="A548" s="10"/>
      <c r="B548" s="8"/>
    </row>
    <row r="549" spans="1:2" ht="14.25" x14ac:dyDescent="0.2">
      <c r="A549" s="10"/>
      <c r="B549" s="8"/>
    </row>
    <row r="550" spans="1:2" ht="14.25" x14ac:dyDescent="0.2">
      <c r="A550" s="10"/>
      <c r="B550" s="8"/>
    </row>
    <row r="551" spans="1:2" ht="14.25" x14ac:dyDescent="0.2">
      <c r="A551" s="10"/>
      <c r="B551" s="8"/>
    </row>
    <row r="552" spans="1:2" ht="14.25" x14ac:dyDescent="0.2">
      <c r="A552" s="10"/>
      <c r="B552" s="8"/>
    </row>
    <row r="553" spans="1:2" ht="14.25" x14ac:dyDescent="0.2">
      <c r="A553" s="10"/>
      <c r="B553" s="8"/>
    </row>
    <row r="554" spans="1:2" ht="14.25" x14ac:dyDescent="0.2">
      <c r="A554" s="10"/>
      <c r="B554" s="8"/>
    </row>
    <row r="555" spans="1:2" ht="14.25" x14ac:dyDescent="0.2">
      <c r="A555" s="10"/>
      <c r="B555" s="8"/>
    </row>
    <row r="556" spans="1:2" ht="14.25" x14ac:dyDescent="0.2">
      <c r="A556" s="10"/>
      <c r="B556" s="8"/>
    </row>
    <row r="557" spans="1:2" ht="14.25" x14ac:dyDescent="0.2">
      <c r="A557" s="10"/>
      <c r="B557" s="8"/>
    </row>
    <row r="558" spans="1:2" ht="14.25" x14ac:dyDescent="0.2">
      <c r="A558" s="10"/>
      <c r="B558" s="8"/>
    </row>
    <row r="559" spans="1:2" ht="14.25" x14ac:dyDescent="0.2">
      <c r="A559" s="10"/>
      <c r="B559" s="8"/>
    </row>
    <row r="560" spans="1:2" ht="14.25" x14ac:dyDescent="0.2">
      <c r="A560" s="10"/>
      <c r="B560" s="8"/>
    </row>
    <row r="561" spans="1:2" ht="14.25" x14ac:dyDescent="0.2">
      <c r="A561" s="10"/>
      <c r="B561" s="8"/>
    </row>
    <row r="562" spans="1:2" ht="14.25" x14ac:dyDescent="0.2">
      <c r="A562" s="10"/>
      <c r="B562" s="8"/>
    </row>
    <row r="563" spans="1:2" ht="14.25" x14ac:dyDescent="0.2">
      <c r="A563" s="10"/>
      <c r="B563" s="8"/>
    </row>
    <row r="564" spans="1:2" ht="14.25" x14ac:dyDescent="0.2">
      <c r="A564" s="10"/>
      <c r="B564" s="8"/>
    </row>
    <row r="565" spans="1:2" ht="14.25" x14ac:dyDescent="0.2">
      <c r="A565" s="10"/>
      <c r="B565" s="8"/>
    </row>
    <row r="566" spans="1:2" ht="14.25" x14ac:dyDescent="0.2">
      <c r="A566" s="10"/>
      <c r="B566" s="8"/>
    </row>
    <row r="567" spans="1:2" ht="14.25" x14ac:dyDescent="0.2">
      <c r="A567" s="10"/>
      <c r="B567" s="8"/>
    </row>
    <row r="568" spans="1:2" ht="14.25" x14ac:dyDescent="0.2">
      <c r="A568" s="10"/>
      <c r="B568" s="8"/>
    </row>
    <row r="569" spans="1:2" ht="14.25" x14ac:dyDescent="0.2">
      <c r="A569" s="10"/>
      <c r="B569" s="8"/>
    </row>
    <row r="570" spans="1:2" ht="14.25" x14ac:dyDescent="0.2">
      <c r="A570" s="10"/>
      <c r="B570" s="8"/>
    </row>
    <row r="571" spans="1:2" ht="14.25" x14ac:dyDescent="0.2">
      <c r="A571" s="10"/>
      <c r="B571" s="8"/>
    </row>
    <row r="572" spans="1:2" ht="14.25" x14ac:dyDescent="0.2">
      <c r="A572" s="10"/>
      <c r="B572" s="8"/>
    </row>
    <row r="573" spans="1:2" ht="14.25" x14ac:dyDescent="0.2">
      <c r="A573" s="10"/>
      <c r="B573" s="8"/>
    </row>
    <row r="574" spans="1:2" ht="14.25" x14ac:dyDescent="0.2">
      <c r="A574" s="10"/>
      <c r="B574" s="8"/>
    </row>
    <row r="575" spans="1:2" ht="14.25" x14ac:dyDescent="0.2">
      <c r="A575" s="10"/>
      <c r="B575" s="8"/>
    </row>
    <row r="576" spans="1:2" ht="14.25" x14ac:dyDescent="0.2">
      <c r="A576" s="10"/>
      <c r="B576" s="8"/>
    </row>
    <row r="577" spans="1:2" ht="14.25" x14ac:dyDescent="0.2">
      <c r="A577" s="10"/>
      <c r="B577" s="8"/>
    </row>
    <row r="578" spans="1:2" ht="14.25" x14ac:dyDescent="0.2">
      <c r="A578" s="10"/>
      <c r="B578" s="8"/>
    </row>
    <row r="579" spans="1:2" ht="14.25" x14ac:dyDescent="0.2">
      <c r="A579" s="10"/>
      <c r="B579" s="8"/>
    </row>
    <row r="580" spans="1:2" ht="14.25" x14ac:dyDescent="0.2">
      <c r="A580" s="10"/>
      <c r="B580" s="8"/>
    </row>
    <row r="581" spans="1:2" ht="14.25" x14ac:dyDescent="0.2">
      <c r="A581" s="10"/>
      <c r="B581" s="8"/>
    </row>
    <row r="582" spans="1:2" ht="14.25" x14ac:dyDescent="0.2">
      <c r="A582" s="10"/>
      <c r="B582" s="8"/>
    </row>
    <row r="583" spans="1:2" ht="14.25" x14ac:dyDescent="0.2">
      <c r="A583" s="10"/>
      <c r="B583" s="8"/>
    </row>
    <row r="584" spans="1:2" ht="14.25" x14ac:dyDescent="0.2">
      <c r="A584" s="10"/>
      <c r="B584" s="8"/>
    </row>
    <row r="585" spans="1:2" ht="14.25" x14ac:dyDescent="0.2">
      <c r="A585" s="10"/>
      <c r="B585" s="8"/>
    </row>
    <row r="586" spans="1:2" ht="14.25" x14ac:dyDescent="0.2">
      <c r="A586" s="10"/>
      <c r="B586" s="8"/>
    </row>
    <row r="587" spans="1:2" ht="14.25" x14ac:dyDescent="0.2">
      <c r="A587" s="10"/>
      <c r="B587" s="8"/>
    </row>
    <row r="588" spans="1:2" ht="14.25" x14ac:dyDescent="0.2">
      <c r="A588" s="10"/>
      <c r="B588" s="8"/>
    </row>
    <row r="589" spans="1:2" ht="14.25" x14ac:dyDescent="0.2">
      <c r="A589" s="10"/>
      <c r="B589" s="8"/>
    </row>
    <row r="590" spans="1:2" ht="14.25" x14ac:dyDescent="0.2">
      <c r="A590" s="10"/>
      <c r="B590" s="8"/>
    </row>
    <row r="591" spans="1:2" ht="14.25" x14ac:dyDescent="0.2">
      <c r="A591" s="10"/>
      <c r="B591" s="8"/>
    </row>
    <row r="592" spans="1:2" ht="14.25" x14ac:dyDescent="0.2">
      <c r="A592" s="10"/>
      <c r="B592" s="8"/>
    </row>
    <row r="593" spans="1:2" ht="14.25" x14ac:dyDescent="0.2">
      <c r="A593" s="10"/>
      <c r="B593" s="8"/>
    </row>
    <row r="594" spans="1:2" ht="14.25" x14ac:dyDescent="0.2">
      <c r="A594" s="10"/>
      <c r="B594" s="8"/>
    </row>
    <row r="595" spans="1:2" ht="14.25" x14ac:dyDescent="0.2">
      <c r="A595" s="10"/>
      <c r="B595" s="8"/>
    </row>
    <row r="596" spans="1:2" ht="14.25" x14ac:dyDescent="0.2">
      <c r="A596" s="10"/>
      <c r="B596" s="8"/>
    </row>
    <row r="597" spans="1:2" ht="14.25" x14ac:dyDescent="0.2">
      <c r="A597" s="10"/>
      <c r="B597" s="8"/>
    </row>
    <row r="598" spans="1:2" ht="14.25" x14ac:dyDescent="0.2">
      <c r="A598" s="10"/>
      <c r="B598" s="8"/>
    </row>
    <row r="599" spans="1:2" ht="14.25" x14ac:dyDescent="0.2">
      <c r="A599" s="10"/>
      <c r="B599" s="8"/>
    </row>
    <row r="600" spans="1:2" ht="14.25" x14ac:dyDescent="0.2">
      <c r="A600" s="10"/>
      <c r="B600" s="8"/>
    </row>
    <row r="601" spans="1:2" ht="14.25" x14ac:dyDescent="0.2">
      <c r="A601" s="10"/>
      <c r="B601" s="8"/>
    </row>
    <row r="602" spans="1:2" ht="14.25" x14ac:dyDescent="0.2">
      <c r="A602" s="10"/>
      <c r="B602" s="8"/>
    </row>
    <row r="603" spans="1:2" ht="14.25" x14ac:dyDescent="0.2">
      <c r="A603" s="10"/>
      <c r="B603" s="8"/>
    </row>
    <row r="604" spans="1:2" ht="14.25" x14ac:dyDescent="0.2">
      <c r="A604" s="10"/>
      <c r="B604" s="8"/>
    </row>
    <row r="605" spans="1:2" ht="14.25" x14ac:dyDescent="0.2">
      <c r="A605" s="10"/>
      <c r="B605" s="8"/>
    </row>
    <row r="606" spans="1:2" ht="14.25" x14ac:dyDescent="0.2">
      <c r="A606" s="10"/>
      <c r="B606" s="8"/>
    </row>
    <row r="607" spans="1:2" ht="14.25" x14ac:dyDescent="0.2">
      <c r="A607" s="10"/>
      <c r="B607" s="8"/>
    </row>
    <row r="608" spans="1:2" ht="14.25" x14ac:dyDescent="0.2">
      <c r="A608" s="10"/>
      <c r="B608" s="8"/>
    </row>
    <row r="609" spans="1:2" ht="14.25" x14ac:dyDescent="0.2">
      <c r="A609" s="10"/>
      <c r="B609" s="8"/>
    </row>
    <row r="610" spans="1:2" ht="14.25" x14ac:dyDescent="0.2">
      <c r="A610" s="10"/>
      <c r="B610" s="8"/>
    </row>
    <row r="611" spans="1:2" ht="14.25" x14ac:dyDescent="0.2">
      <c r="A611" s="10"/>
      <c r="B611" s="8"/>
    </row>
    <row r="612" spans="1:2" ht="14.25" x14ac:dyDescent="0.2">
      <c r="A612" s="10"/>
      <c r="B612" s="8"/>
    </row>
    <row r="613" spans="1:2" ht="14.25" x14ac:dyDescent="0.2">
      <c r="A613" s="10"/>
      <c r="B613" s="8"/>
    </row>
    <row r="614" spans="1:2" ht="14.25" x14ac:dyDescent="0.2">
      <c r="A614" s="10"/>
      <c r="B614" s="8"/>
    </row>
    <row r="615" spans="1:2" ht="14.25" x14ac:dyDescent="0.2">
      <c r="A615" s="10"/>
      <c r="B615" s="8"/>
    </row>
    <row r="616" spans="1:2" ht="14.25" x14ac:dyDescent="0.2">
      <c r="A616" s="10"/>
      <c r="B616" s="8"/>
    </row>
    <row r="617" spans="1:2" ht="14.25" x14ac:dyDescent="0.2">
      <c r="A617" s="10"/>
      <c r="B617" s="8"/>
    </row>
    <row r="618" spans="1:2" ht="14.25" x14ac:dyDescent="0.2">
      <c r="A618" s="10"/>
      <c r="B618" s="8"/>
    </row>
    <row r="619" spans="1:2" ht="14.25" x14ac:dyDescent="0.2">
      <c r="A619" s="10"/>
      <c r="B619" s="8"/>
    </row>
    <row r="620" spans="1:2" ht="14.25" x14ac:dyDescent="0.2">
      <c r="A620" s="10"/>
      <c r="B620" s="8"/>
    </row>
    <row r="621" spans="1:2" ht="14.25" x14ac:dyDescent="0.2">
      <c r="A621" s="10"/>
      <c r="B621" s="8"/>
    </row>
    <row r="622" spans="1:2" ht="14.25" x14ac:dyDescent="0.2">
      <c r="A622" s="10"/>
      <c r="B622" s="8"/>
    </row>
    <row r="623" spans="1:2" ht="14.25" x14ac:dyDescent="0.2">
      <c r="A623" s="10"/>
      <c r="B623" s="8"/>
    </row>
    <row r="624" spans="1:2" ht="14.25" x14ac:dyDescent="0.2">
      <c r="A624" s="10"/>
      <c r="B624" s="8"/>
    </row>
    <row r="625" spans="1:2" ht="14.25" x14ac:dyDescent="0.2">
      <c r="A625" s="10"/>
      <c r="B625" s="8"/>
    </row>
    <row r="626" spans="1:2" ht="14.25" x14ac:dyDescent="0.2">
      <c r="A626" s="10"/>
      <c r="B626" s="8"/>
    </row>
    <row r="627" spans="1:2" ht="14.25" x14ac:dyDescent="0.2">
      <c r="A627" s="10"/>
      <c r="B627" s="8"/>
    </row>
    <row r="628" spans="1:2" ht="14.25" x14ac:dyDescent="0.2">
      <c r="A628" s="10"/>
      <c r="B628" s="8"/>
    </row>
    <row r="629" spans="1:2" ht="14.25" x14ac:dyDescent="0.2">
      <c r="A629" s="10"/>
      <c r="B629" s="8"/>
    </row>
    <row r="630" spans="1:2" ht="14.25" x14ac:dyDescent="0.2">
      <c r="A630" s="10"/>
      <c r="B630" s="8"/>
    </row>
    <row r="631" spans="1:2" ht="14.25" x14ac:dyDescent="0.2">
      <c r="A631" s="10"/>
      <c r="B631" s="8"/>
    </row>
    <row r="632" spans="1:2" ht="14.25" x14ac:dyDescent="0.2">
      <c r="A632" s="10"/>
      <c r="B632" s="8"/>
    </row>
    <row r="633" spans="1:2" ht="14.25" x14ac:dyDescent="0.2">
      <c r="A633" s="10"/>
      <c r="B633" s="8"/>
    </row>
    <row r="634" spans="1:2" ht="14.25" x14ac:dyDescent="0.2">
      <c r="A634" s="10"/>
      <c r="B634" s="8"/>
    </row>
    <row r="635" spans="1:2" ht="14.25" x14ac:dyDescent="0.2">
      <c r="A635" s="10"/>
      <c r="B635" s="8"/>
    </row>
    <row r="636" spans="1:2" ht="14.25" x14ac:dyDescent="0.2">
      <c r="A636" s="10"/>
      <c r="B636" s="8"/>
    </row>
    <row r="637" spans="1:2" ht="14.25" x14ac:dyDescent="0.2">
      <c r="A637" s="10"/>
      <c r="B637" s="8"/>
    </row>
    <row r="638" spans="1:2" ht="14.25" x14ac:dyDescent="0.2">
      <c r="A638" s="10"/>
      <c r="B638" s="8"/>
    </row>
    <row r="639" spans="1:2" ht="14.25" x14ac:dyDescent="0.2">
      <c r="A639" s="10"/>
      <c r="B639" s="8"/>
    </row>
    <row r="640" spans="1:2" ht="14.25" x14ac:dyDescent="0.2">
      <c r="A640" s="10"/>
      <c r="B640" s="8"/>
    </row>
    <row r="641" spans="1:2" ht="14.25" x14ac:dyDescent="0.2">
      <c r="A641" s="10"/>
      <c r="B641" s="8"/>
    </row>
    <row r="642" spans="1:2" ht="14.25" x14ac:dyDescent="0.2">
      <c r="A642" s="10"/>
      <c r="B642" s="8"/>
    </row>
    <row r="643" spans="1:2" ht="14.25" x14ac:dyDescent="0.2">
      <c r="A643" s="10"/>
      <c r="B643" s="8"/>
    </row>
    <row r="644" spans="1:2" ht="14.25" x14ac:dyDescent="0.2">
      <c r="A644" s="10"/>
      <c r="B644" s="8"/>
    </row>
    <row r="645" spans="1:2" ht="14.25" x14ac:dyDescent="0.2">
      <c r="A645" s="10"/>
      <c r="B645" s="8"/>
    </row>
    <row r="646" spans="1:2" ht="14.25" x14ac:dyDescent="0.2">
      <c r="A646" s="10"/>
      <c r="B646" s="8"/>
    </row>
    <row r="647" spans="1:2" ht="14.25" x14ac:dyDescent="0.2">
      <c r="A647" s="10"/>
      <c r="B647" s="8"/>
    </row>
    <row r="648" spans="1:2" ht="14.25" x14ac:dyDescent="0.2">
      <c r="A648" s="10"/>
      <c r="B648" s="8"/>
    </row>
    <row r="649" spans="1:2" ht="14.25" x14ac:dyDescent="0.2">
      <c r="A649" s="10"/>
      <c r="B649" s="8"/>
    </row>
    <row r="650" spans="1:2" ht="14.25" x14ac:dyDescent="0.2">
      <c r="A650" s="10"/>
      <c r="B650" s="8"/>
    </row>
    <row r="651" spans="1:2" ht="14.25" x14ac:dyDescent="0.2">
      <c r="A651" s="10"/>
      <c r="B651" s="8"/>
    </row>
    <row r="652" spans="1:2" ht="14.25" x14ac:dyDescent="0.2">
      <c r="A652" s="10"/>
      <c r="B652" s="8"/>
    </row>
    <row r="653" spans="1:2" ht="14.25" x14ac:dyDescent="0.2">
      <c r="A653" s="10"/>
      <c r="B653" s="8"/>
    </row>
    <row r="654" spans="1:2" ht="14.25" x14ac:dyDescent="0.2">
      <c r="A654" s="10"/>
      <c r="B654" s="8"/>
    </row>
    <row r="655" spans="1:2" ht="14.25" x14ac:dyDescent="0.2">
      <c r="A655" s="10"/>
      <c r="B655" s="8"/>
    </row>
    <row r="656" spans="1:2" ht="14.25" x14ac:dyDescent="0.2">
      <c r="A656" s="10"/>
      <c r="B656" s="8"/>
    </row>
    <row r="657" spans="1:2" ht="14.25" x14ac:dyDescent="0.2">
      <c r="A657" s="10"/>
      <c r="B657" s="8"/>
    </row>
    <row r="658" spans="1:2" ht="14.25" x14ac:dyDescent="0.2">
      <c r="A658" s="10"/>
      <c r="B658" s="8"/>
    </row>
    <row r="659" spans="1:2" ht="14.25" x14ac:dyDescent="0.2">
      <c r="A659" s="10"/>
      <c r="B659" s="8"/>
    </row>
    <row r="660" spans="1:2" ht="14.25" x14ac:dyDescent="0.2">
      <c r="A660" s="10"/>
      <c r="B660" s="8"/>
    </row>
    <row r="661" spans="1:2" ht="14.25" x14ac:dyDescent="0.2">
      <c r="A661" s="10"/>
      <c r="B661" s="8"/>
    </row>
    <row r="662" spans="1:2" ht="14.25" x14ac:dyDescent="0.2">
      <c r="A662" s="10"/>
      <c r="B662" s="8"/>
    </row>
    <row r="663" spans="1:2" ht="14.25" x14ac:dyDescent="0.2">
      <c r="A663" s="10"/>
      <c r="B663" s="8"/>
    </row>
    <row r="664" spans="1:2" ht="14.25" x14ac:dyDescent="0.2">
      <c r="A664" s="10"/>
      <c r="B664" s="8"/>
    </row>
    <row r="665" spans="1:2" ht="14.25" x14ac:dyDescent="0.2">
      <c r="A665" s="10"/>
      <c r="B665" s="8"/>
    </row>
    <row r="666" spans="1:2" ht="14.25" x14ac:dyDescent="0.2">
      <c r="A666" s="10"/>
      <c r="B666" s="8"/>
    </row>
    <row r="667" spans="1:2" ht="14.25" x14ac:dyDescent="0.2">
      <c r="A667" s="10"/>
      <c r="B667" s="8"/>
    </row>
    <row r="668" spans="1:2" ht="14.25" x14ac:dyDescent="0.2">
      <c r="A668" s="10"/>
      <c r="B668" s="8"/>
    </row>
    <row r="669" spans="1:2" ht="14.25" x14ac:dyDescent="0.2">
      <c r="A669" s="10"/>
      <c r="B669" s="8"/>
    </row>
    <row r="670" spans="1:2" ht="14.25" x14ac:dyDescent="0.2">
      <c r="A670" s="10"/>
      <c r="B670" s="8"/>
    </row>
    <row r="671" spans="1:2" ht="14.25" x14ac:dyDescent="0.2">
      <c r="A671" s="10"/>
      <c r="B671" s="8"/>
    </row>
    <row r="672" spans="1:2" ht="14.25" x14ac:dyDescent="0.2">
      <c r="A672" s="10"/>
      <c r="B672" s="8"/>
    </row>
    <row r="673" spans="1:2" ht="14.25" x14ac:dyDescent="0.2">
      <c r="A673" s="10"/>
      <c r="B673" s="8"/>
    </row>
    <row r="674" spans="1:2" ht="14.25" x14ac:dyDescent="0.2">
      <c r="A674" s="10"/>
      <c r="B674" s="8"/>
    </row>
    <row r="675" spans="1:2" ht="14.25" x14ac:dyDescent="0.2">
      <c r="A675" s="10"/>
      <c r="B675" s="8"/>
    </row>
    <row r="676" spans="1:2" ht="14.25" x14ac:dyDescent="0.2">
      <c r="A676" s="10"/>
      <c r="B676" s="8"/>
    </row>
    <row r="677" spans="1:2" ht="14.25" x14ac:dyDescent="0.2">
      <c r="A677" s="10"/>
      <c r="B677" s="8"/>
    </row>
    <row r="678" spans="1:2" ht="14.25" x14ac:dyDescent="0.2">
      <c r="A678" s="10"/>
      <c r="B678" s="8"/>
    </row>
    <row r="679" spans="1:2" ht="14.25" x14ac:dyDescent="0.2">
      <c r="A679" s="10"/>
      <c r="B679" s="8"/>
    </row>
    <row r="680" spans="1:2" ht="14.25" x14ac:dyDescent="0.2">
      <c r="A680" s="10"/>
      <c r="B680" s="8"/>
    </row>
    <row r="681" spans="1:2" ht="14.25" x14ac:dyDescent="0.2">
      <c r="A681" s="10"/>
      <c r="B681" s="8"/>
    </row>
    <row r="682" spans="1:2" ht="14.25" x14ac:dyDescent="0.2">
      <c r="A682" s="10"/>
      <c r="B682" s="8"/>
    </row>
    <row r="683" spans="1:2" ht="14.25" x14ac:dyDescent="0.2">
      <c r="A683" s="10"/>
      <c r="B683" s="8"/>
    </row>
    <row r="684" spans="1:2" ht="14.25" x14ac:dyDescent="0.2">
      <c r="A684" s="10"/>
      <c r="B684" s="8"/>
    </row>
    <row r="685" spans="1:2" ht="14.25" x14ac:dyDescent="0.2">
      <c r="A685" s="10"/>
      <c r="B685" s="8"/>
    </row>
    <row r="686" spans="1:2" ht="14.25" x14ac:dyDescent="0.2">
      <c r="A686" s="10"/>
      <c r="B686" s="8"/>
    </row>
    <row r="687" spans="1:2" ht="14.25" x14ac:dyDescent="0.2">
      <c r="A687" s="10"/>
      <c r="B687" s="8"/>
    </row>
    <row r="688" spans="1:2" ht="14.25" x14ac:dyDescent="0.2">
      <c r="A688" s="10"/>
      <c r="B688" s="8"/>
    </row>
    <row r="689" spans="1:2" ht="14.25" x14ac:dyDescent="0.2">
      <c r="A689" s="10"/>
      <c r="B689" s="8"/>
    </row>
    <row r="690" spans="1:2" ht="14.25" x14ac:dyDescent="0.2">
      <c r="A690" s="10"/>
      <c r="B690" s="8"/>
    </row>
    <row r="691" spans="1:2" ht="14.25" x14ac:dyDescent="0.2">
      <c r="A691" s="10"/>
      <c r="B691" s="8"/>
    </row>
    <row r="692" spans="1:2" ht="14.25" x14ac:dyDescent="0.2">
      <c r="A692" s="10"/>
      <c r="B692" s="8"/>
    </row>
    <row r="693" spans="1:2" ht="14.25" x14ac:dyDescent="0.2">
      <c r="A693" s="10"/>
      <c r="B693" s="8"/>
    </row>
    <row r="694" spans="1:2" ht="14.25" x14ac:dyDescent="0.2">
      <c r="A694" s="10"/>
      <c r="B694" s="8"/>
    </row>
    <row r="695" spans="1:2" ht="14.25" x14ac:dyDescent="0.2">
      <c r="A695" s="10"/>
      <c r="B695" s="8"/>
    </row>
    <row r="696" spans="1:2" ht="14.25" x14ac:dyDescent="0.2">
      <c r="A696" s="10"/>
      <c r="B696" s="8"/>
    </row>
    <row r="697" spans="1:2" ht="14.25" x14ac:dyDescent="0.2">
      <c r="A697" s="10"/>
      <c r="B697" s="8"/>
    </row>
    <row r="698" spans="1:2" ht="14.25" x14ac:dyDescent="0.2">
      <c r="A698" s="10"/>
      <c r="B698" s="8"/>
    </row>
    <row r="699" spans="1:2" ht="14.25" x14ac:dyDescent="0.2">
      <c r="A699" s="10"/>
      <c r="B699" s="8"/>
    </row>
    <row r="700" spans="1:2" ht="14.25" x14ac:dyDescent="0.2">
      <c r="A700" s="10"/>
      <c r="B700" s="8"/>
    </row>
    <row r="701" spans="1:2" ht="14.25" x14ac:dyDescent="0.2">
      <c r="A701" s="10"/>
      <c r="B701" s="8"/>
    </row>
    <row r="702" spans="1:2" ht="14.25" x14ac:dyDescent="0.2">
      <c r="A702" s="10"/>
      <c r="B702" s="8"/>
    </row>
    <row r="703" spans="1:2" ht="14.25" x14ac:dyDescent="0.2">
      <c r="A703" s="10"/>
      <c r="B703" s="8"/>
    </row>
    <row r="704" spans="1:2" ht="14.25" x14ac:dyDescent="0.2">
      <c r="A704" s="10"/>
      <c r="B704" s="8"/>
    </row>
    <row r="705" spans="1:2" ht="14.25" x14ac:dyDescent="0.2">
      <c r="A705" s="10"/>
      <c r="B705" s="8"/>
    </row>
    <row r="706" spans="1:2" ht="14.25" x14ac:dyDescent="0.2">
      <c r="A706" s="10"/>
      <c r="B706" s="8"/>
    </row>
    <row r="707" spans="1:2" ht="14.25" x14ac:dyDescent="0.2">
      <c r="A707" s="10"/>
      <c r="B707" s="8"/>
    </row>
    <row r="708" spans="1:2" ht="14.25" x14ac:dyDescent="0.2">
      <c r="A708" s="10"/>
      <c r="B708" s="8"/>
    </row>
    <row r="709" spans="1:2" ht="14.25" x14ac:dyDescent="0.2">
      <c r="A709" s="10"/>
      <c r="B709" s="8"/>
    </row>
    <row r="710" spans="1:2" ht="14.25" x14ac:dyDescent="0.2">
      <c r="A710" s="10"/>
      <c r="B710" s="8"/>
    </row>
    <row r="711" spans="1:2" ht="14.25" x14ac:dyDescent="0.2">
      <c r="A711" s="10"/>
      <c r="B711" s="8"/>
    </row>
    <row r="712" spans="1:2" ht="14.25" x14ac:dyDescent="0.2">
      <c r="A712" s="10"/>
      <c r="B712" s="8"/>
    </row>
    <row r="713" spans="1:2" ht="14.25" x14ac:dyDescent="0.2">
      <c r="A713" s="10"/>
      <c r="B713" s="8"/>
    </row>
    <row r="714" spans="1:2" ht="14.25" x14ac:dyDescent="0.2">
      <c r="A714" s="10"/>
      <c r="B714" s="8"/>
    </row>
    <row r="715" spans="1:2" ht="14.25" x14ac:dyDescent="0.2">
      <c r="A715" s="10"/>
      <c r="B715" s="8"/>
    </row>
    <row r="716" spans="1:2" ht="14.25" x14ac:dyDescent="0.2">
      <c r="A716" s="10"/>
      <c r="B716" s="8"/>
    </row>
    <row r="717" spans="1:2" ht="14.25" x14ac:dyDescent="0.2">
      <c r="A717" s="10"/>
      <c r="B717" s="8"/>
    </row>
    <row r="718" spans="1:2" ht="14.25" x14ac:dyDescent="0.2">
      <c r="A718" s="10"/>
      <c r="B718" s="8"/>
    </row>
    <row r="719" spans="1:2" ht="14.25" x14ac:dyDescent="0.2">
      <c r="A719" s="10"/>
      <c r="B719" s="8"/>
    </row>
    <row r="720" spans="1:2" ht="14.25" x14ac:dyDescent="0.2">
      <c r="A720" s="10"/>
      <c r="B720" s="8"/>
    </row>
    <row r="721" spans="1:2" ht="14.25" x14ac:dyDescent="0.2">
      <c r="A721" s="10"/>
      <c r="B721" s="8"/>
    </row>
    <row r="722" spans="1:2" ht="14.25" x14ac:dyDescent="0.2">
      <c r="A722" s="10"/>
      <c r="B722" s="8"/>
    </row>
    <row r="723" spans="1:2" ht="14.25" x14ac:dyDescent="0.2">
      <c r="A723" s="10"/>
      <c r="B723" s="8"/>
    </row>
    <row r="724" spans="1:2" ht="14.25" x14ac:dyDescent="0.2">
      <c r="A724" s="10"/>
      <c r="B724" s="8"/>
    </row>
    <row r="725" spans="1:2" ht="14.25" x14ac:dyDescent="0.2">
      <c r="A725" s="10"/>
      <c r="B725" s="8"/>
    </row>
    <row r="726" spans="1:2" ht="14.25" x14ac:dyDescent="0.2">
      <c r="A726" s="10"/>
      <c r="B726" s="8"/>
    </row>
    <row r="727" spans="1:2" ht="14.25" x14ac:dyDescent="0.2">
      <c r="A727" s="10"/>
      <c r="B727" s="8"/>
    </row>
    <row r="728" spans="1:2" ht="14.25" x14ac:dyDescent="0.2">
      <c r="A728" s="10"/>
      <c r="B728" s="8"/>
    </row>
    <row r="729" spans="1:2" ht="14.25" x14ac:dyDescent="0.2">
      <c r="A729" s="10"/>
      <c r="B729" s="8"/>
    </row>
    <row r="730" spans="1:2" ht="14.25" x14ac:dyDescent="0.2">
      <c r="A730" s="10"/>
      <c r="B730" s="8"/>
    </row>
    <row r="731" spans="1:2" ht="14.25" x14ac:dyDescent="0.2">
      <c r="A731" s="10"/>
      <c r="B731" s="8"/>
    </row>
    <row r="732" spans="1:2" ht="14.25" x14ac:dyDescent="0.2">
      <c r="A732" s="10"/>
      <c r="B732" s="8"/>
    </row>
    <row r="733" spans="1:2" ht="14.25" x14ac:dyDescent="0.2">
      <c r="A733" s="10"/>
      <c r="B733" s="8"/>
    </row>
    <row r="734" spans="1:2" ht="14.25" x14ac:dyDescent="0.2">
      <c r="A734" s="10"/>
      <c r="B734" s="8"/>
    </row>
    <row r="735" spans="1:2" ht="14.25" x14ac:dyDescent="0.2">
      <c r="A735" s="10"/>
      <c r="B735" s="8"/>
    </row>
    <row r="736" spans="1:2" ht="14.25" x14ac:dyDescent="0.2">
      <c r="A736" s="10"/>
      <c r="B736" s="8"/>
    </row>
    <row r="737" spans="1:2" ht="14.25" x14ac:dyDescent="0.2">
      <c r="A737" s="10"/>
      <c r="B737" s="8"/>
    </row>
    <row r="738" spans="1:2" ht="14.25" x14ac:dyDescent="0.2">
      <c r="A738" s="10"/>
      <c r="B738" s="8"/>
    </row>
    <row r="739" spans="1:2" ht="14.25" x14ac:dyDescent="0.2">
      <c r="A739" s="10"/>
      <c r="B739" s="8"/>
    </row>
    <row r="740" spans="1:2" ht="14.25" x14ac:dyDescent="0.2">
      <c r="A740" s="10"/>
      <c r="B740" s="8"/>
    </row>
    <row r="741" spans="1:2" ht="14.25" x14ac:dyDescent="0.2">
      <c r="A741" s="10"/>
      <c r="B741" s="8"/>
    </row>
    <row r="742" spans="1:2" ht="14.25" x14ac:dyDescent="0.2">
      <c r="A742" s="10"/>
      <c r="B742" s="8"/>
    </row>
    <row r="743" spans="1:2" ht="14.25" x14ac:dyDescent="0.2">
      <c r="A743" s="10"/>
      <c r="B743" s="8"/>
    </row>
    <row r="744" spans="1:2" ht="14.25" x14ac:dyDescent="0.2">
      <c r="A744" s="10"/>
      <c r="B744" s="8"/>
    </row>
    <row r="745" spans="1:2" ht="14.25" x14ac:dyDescent="0.2">
      <c r="A745" s="10"/>
      <c r="B745" s="8"/>
    </row>
    <row r="746" spans="1:2" ht="14.25" x14ac:dyDescent="0.2">
      <c r="A746" s="10"/>
      <c r="B746" s="8"/>
    </row>
    <row r="747" spans="1:2" ht="14.25" x14ac:dyDescent="0.2">
      <c r="A747" s="10"/>
      <c r="B747" s="8"/>
    </row>
    <row r="748" spans="1:2" ht="14.25" x14ac:dyDescent="0.2">
      <c r="A748" s="10"/>
      <c r="B748" s="8"/>
    </row>
    <row r="749" spans="1:2" ht="14.25" x14ac:dyDescent="0.2">
      <c r="A749" s="10"/>
      <c r="B749" s="8"/>
    </row>
    <row r="750" spans="1:2" ht="14.25" x14ac:dyDescent="0.2">
      <c r="A750" s="10"/>
      <c r="B750" s="8"/>
    </row>
    <row r="751" spans="1:2" ht="14.25" x14ac:dyDescent="0.2">
      <c r="A751" s="10"/>
      <c r="B751" s="8"/>
    </row>
    <row r="752" spans="1:2" ht="14.25" x14ac:dyDescent="0.2">
      <c r="A752" s="10"/>
      <c r="B752" s="8"/>
    </row>
    <row r="753" spans="1:2" ht="14.25" x14ac:dyDescent="0.2">
      <c r="A753" s="10"/>
      <c r="B753" s="8"/>
    </row>
    <row r="754" spans="1:2" ht="14.25" x14ac:dyDescent="0.2">
      <c r="A754" s="10"/>
      <c r="B754" s="8"/>
    </row>
    <row r="755" spans="1:2" ht="14.25" x14ac:dyDescent="0.2">
      <c r="A755" s="10"/>
      <c r="B755" s="8"/>
    </row>
    <row r="756" spans="1:2" ht="14.25" x14ac:dyDescent="0.2">
      <c r="A756" s="10"/>
      <c r="B756" s="8"/>
    </row>
    <row r="757" spans="1:2" ht="14.25" x14ac:dyDescent="0.2">
      <c r="A757" s="10"/>
      <c r="B757" s="8"/>
    </row>
    <row r="758" spans="1:2" ht="14.25" x14ac:dyDescent="0.2">
      <c r="A758" s="10"/>
      <c r="B758" s="8"/>
    </row>
    <row r="759" spans="1:2" ht="14.25" x14ac:dyDescent="0.2">
      <c r="A759" s="10"/>
      <c r="B759" s="8"/>
    </row>
    <row r="760" spans="1:2" ht="14.25" x14ac:dyDescent="0.2">
      <c r="A760" s="10"/>
      <c r="B760" s="8"/>
    </row>
    <row r="761" spans="1:2" ht="14.25" x14ac:dyDescent="0.2">
      <c r="A761" s="10"/>
      <c r="B761" s="8"/>
    </row>
    <row r="762" spans="1:2" ht="14.25" x14ac:dyDescent="0.2">
      <c r="A762" s="10"/>
      <c r="B762" s="8"/>
    </row>
    <row r="763" spans="1:2" ht="14.25" x14ac:dyDescent="0.2">
      <c r="A763" s="10"/>
      <c r="B763" s="8"/>
    </row>
    <row r="764" spans="1:2" ht="14.25" x14ac:dyDescent="0.2">
      <c r="A764" s="10"/>
      <c r="B764" s="8"/>
    </row>
    <row r="765" spans="1:2" ht="14.25" x14ac:dyDescent="0.2">
      <c r="A765" s="10"/>
      <c r="B765" s="8"/>
    </row>
    <row r="766" spans="1:2" ht="14.25" x14ac:dyDescent="0.2">
      <c r="A766" s="10"/>
      <c r="B766" s="8"/>
    </row>
    <row r="767" spans="1:2" ht="14.25" x14ac:dyDescent="0.2">
      <c r="A767" s="10"/>
      <c r="B767" s="8"/>
    </row>
    <row r="768" spans="1:2" ht="14.25" x14ac:dyDescent="0.2">
      <c r="A768" s="10"/>
      <c r="B768" s="8"/>
    </row>
    <row r="769" spans="1:2" ht="14.25" x14ac:dyDescent="0.2">
      <c r="A769" s="10"/>
      <c r="B769" s="8"/>
    </row>
    <row r="770" spans="1:2" ht="14.25" x14ac:dyDescent="0.2">
      <c r="A770" s="10"/>
      <c r="B770" s="8"/>
    </row>
    <row r="771" spans="1:2" ht="14.25" x14ac:dyDescent="0.2">
      <c r="A771" s="10"/>
      <c r="B771" s="8"/>
    </row>
    <row r="772" spans="1:2" ht="14.25" x14ac:dyDescent="0.2">
      <c r="A772" s="10"/>
      <c r="B772" s="8"/>
    </row>
    <row r="773" spans="1:2" ht="14.25" x14ac:dyDescent="0.2">
      <c r="A773" s="10"/>
      <c r="B773" s="8"/>
    </row>
    <row r="774" spans="1:2" ht="14.25" x14ac:dyDescent="0.2">
      <c r="A774" s="10"/>
      <c r="B774" s="8"/>
    </row>
    <row r="775" spans="1:2" ht="14.25" x14ac:dyDescent="0.2">
      <c r="A775" s="10"/>
      <c r="B775" s="8"/>
    </row>
    <row r="776" spans="1:2" ht="14.25" x14ac:dyDescent="0.2">
      <c r="A776" s="10"/>
      <c r="B776" s="8"/>
    </row>
    <row r="777" spans="1:2" ht="14.25" x14ac:dyDescent="0.2">
      <c r="A777" s="10"/>
      <c r="B777" s="8"/>
    </row>
    <row r="778" spans="1:2" ht="14.25" x14ac:dyDescent="0.2">
      <c r="A778" s="10"/>
      <c r="B778" s="8"/>
    </row>
    <row r="779" spans="1:2" ht="14.25" x14ac:dyDescent="0.2">
      <c r="A779" s="10"/>
      <c r="B779" s="8"/>
    </row>
    <row r="780" spans="1:2" ht="14.25" x14ac:dyDescent="0.2">
      <c r="A780" s="10"/>
      <c r="B780" s="8"/>
    </row>
    <row r="781" spans="1:2" ht="14.25" x14ac:dyDescent="0.2">
      <c r="A781" s="10"/>
      <c r="B781" s="8"/>
    </row>
    <row r="782" spans="1:2" ht="14.25" x14ac:dyDescent="0.2">
      <c r="A782" s="10"/>
      <c r="B782" s="8"/>
    </row>
    <row r="783" spans="1:2" ht="14.25" x14ac:dyDescent="0.2">
      <c r="A783" s="10"/>
      <c r="B783" s="8"/>
    </row>
    <row r="784" spans="1:2" ht="14.25" x14ac:dyDescent="0.2">
      <c r="A784" s="10"/>
      <c r="B784" s="8"/>
    </row>
    <row r="785" spans="1:2" ht="14.25" x14ac:dyDescent="0.2">
      <c r="A785" s="10"/>
      <c r="B785" s="8"/>
    </row>
    <row r="786" spans="1:2" ht="14.25" x14ac:dyDescent="0.2">
      <c r="A786" s="10"/>
      <c r="B786" s="8"/>
    </row>
    <row r="787" spans="1:2" ht="14.25" x14ac:dyDescent="0.2">
      <c r="A787" s="10"/>
      <c r="B787" s="8"/>
    </row>
    <row r="788" spans="1:2" ht="14.25" x14ac:dyDescent="0.2">
      <c r="A788" s="10"/>
      <c r="B788" s="8"/>
    </row>
    <row r="789" spans="1:2" ht="14.25" x14ac:dyDescent="0.2">
      <c r="A789" s="10"/>
      <c r="B789" s="8"/>
    </row>
    <row r="790" spans="1:2" ht="14.25" x14ac:dyDescent="0.2">
      <c r="A790" s="10"/>
      <c r="B790" s="8"/>
    </row>
    <row r="791" spans="1:2" ht="14.25" x14ac:dyDescent="0.2">
      <c r="A791" s="10"/>
      <c r="B791" s="8"/>
    </row>
    <row r="792" spans="1:2" ht="14.25" x14ac:dyDescent="0.2">
      <c r="A792" s="10"/>
      <c r="B792" s="8"/>
    </row>
    <row r="793" spans="1:2" ht="14.25" x14ac:dyDescent="0.2">
      <c r="A793" s="10"/>
      <c r="B793" s="8"/>
    </row>
    <row r="794" spans="1:2" ht="14.25" x14ac:dyDescent="0.2">
      <c r="A794" s="10"/>
      <c r="B794" s="8"/>
    </row>
    <row r="795" spans="1:2" ht="14.25" x14ac:dyDescent="0.2">
      <c r="A795" s="10"/>
      <c r="B795" s="8"/>
    </row>
    <row r="796" spans="1:2" ht="14.25" x14ac:dyDescent="0.2">
      <c r="A796" s="10"/>
      <c r="B796" s="8"/>
    </row>
    <row r="797" spans="1:2" ht="14.25" x14ac:dyDescent="0.2">
      <c r="A797" s="10"/>
      <c r="B797" s="8"/>
    </row>
    <row r="798" spans="1:2" ht="14.25" x14ac:dyDescent="0.2">
      <c r="A798" s="10"/>
      <c r="B798" s="8"/>
    </row>
    <row r="799" spans="1:2" ht="14.25" x14ac:dyDescent="0.2">
      <c r="A799" s="10"/>
      <c r="B799" s="8"/>
    </row>
    <row r="800" spans="1:2" ht="14.25" x14ac:dyDescent="0.2">
      <c r="A800" s="10"/>
      <c r="B800" s="8"/>
    </row>
    <row r="801" spans="1:2" ht="14.25" x14ac:dyDescent="0.2">
      <c r="A801" s="10"/>
      <c r="B801" s="8"/>
    </row>
    <row r="802" spans="1:2" ht="14.25" x14ac:dyDescent="0.2">
      <c r="A802" s="10"/>
      <c r="B802" s="8"/>
    </row>
    <row r="803" spans="1:2" ht="14.25" x14ac:dyDescent="0.2">
      <c r="A803" s="10"/>
      <c r="B803" s="8"/>
    </row>
    <row r="804" spans="1:2" ht="14.25" x14ac:dyDescent="0.2">
      <c r="A804" s="10"/>
      <c r="B804" s="8"/>
    </row>
    <row r="805" spans="1:2" ht="14.25" x14ac:dyDescent="0.2">
      <c r="A805" s="10"/>
      <c r="B805" s="8"/>
    </row>
    <row r="806" spans="1:2" ht="14.25" x14ac:dyDescent="0.2">
      <c r="A806" s="10"/>
      <c r="B806" s="8"/>
    </row>
    <row r="807" spans="1:2" ht="14.25" x14ac:dyDescent="0.2">
      <c r="A807" s="10"/>
      <c r="B807" s="8"/>
    </row>
    <row r="808" spans="1:2" ht="14.25" x14ac:dyDescent="0.2">
      <c r="A808" s="10"/>
      <c r="B808" s="8"/>
    </row>
    <row r="809" spans="1:2" ht="14.25" x14ac:dyDescent="0.2">
      <c r="A809" s="10"/>
      <c r="B809" s="8"/>
    </row>
    <row r="810" spans="1:2" ht="14.25" x14ac:dyDescent="0.2">
      <c r="A810" s="10"/>
      <c r="B810" s="8"/>
    </row>
    <row r="811" spans="1:2" ht="14.25" x14ac:dyDescent="0.2">
      <c r="A811" s="10"/>
      <c r="B811" s="8"/>
    </row>
    <row r="812" spans="1:2" ht="14.25" x14ac:dyDescent="0.2">
      <c r="A812" s="10"/>
      <c r="B812" s="8"/>
    </row>
    <row r="813" spans="1:2" ht="14.25" x14ac:dyDescent="0.2">
      <c r="A813" s="10"/>
      <c r="B813" s="8"/>
    </row>
    <row r="814" spans="1:2" ht="14.25" x14ac:dyDescent="0.2">
      <c r="A814" s="10"/>
      <c r="B814" s="8"/>
    </row>
    <row r="815" spans="1:2" ht="14.25" x14ac:dyDescent="0.2">
      <c r="A815" s="10"/>
      <c r="B815" s="8"/>
    </row>
    <row r="816" spans="1:2" ht="14.25" x14ac:dyDescent="0.2">
      <c r="A816" s="10"/>
      <c r="B816" s="8"/>
    </row>
    <row r="817" spans="1:2" ht="14.25" x14ac:dyDescent="0.2">
      <c r="A817" s="10"/>
      <c r="B817" s="8"/>
    </row>
    <row r="818" spans="1:2" ht="14.25" x14ac:dyDescent="0.2">
      <c r="A818" s="10"/>
      <c r="B818" s="8"/>
    </row>
    <row r="819" spans="1:2" ht="14.25" x14ac:dyDescent="0.2">
      <c r="A819" s="10"/>
      <c r="B819" s="8"/>
    </row>
    <row r="820" spans="1:2" ht="14.25" x14ac:dyDescent="0.2">
      <c r="A820" s="10"/>
      <c r="B820" s="8"/>
    </row>
    <row r="821" spans="1:2" ht="14.25" x14ac:dyDescent="0.2">
      <c r="A821" s="10"/>
      <c r="B821" s="8"/>
    </row>
    <row r="822" spans="1:2" ht="14.25" x14ac:dyDescent="0.2">
      <c r="A822" s="10"/>
      <c r="B822" s="8"/>
    </row>
    <row r="823" spans="1:2" ht="14.25" x14ac:dyDescent="0.2">
      <c r="A823" s="10"/>
      <c r="B823" s="8"/>
    </row>
    <row r="824" spans="1:2" ht="14.25" x14ac:dyDescent="0.2">
      <c r="A824" s="10"/>
      <c r="B824" s="8"/>
    </row>
    <row r="825" spans="1:2" ht="14.25" x14ac:dyDescent="0.2">
      <c r="A825" s="10"/>
      <c r="B825" s="8"/>
    </row>
    <row r="826" spans="1:2" ht="14.25" x14ac:dyDescent="0.2">
      <c r="A826" s="10"/>
      <c r="B826" s="8"/>
    </row>
    <row r="827" spans="1:2" ht="14.25" x14ac:dyDescent="0.2">
      <c r="A827" s="10"/>
      <c r="B827" s="8"/>
    </row>
    <row r="828" spans="1:2" ht="14.25" x14ac:dyDescent="0.2">
      <c r="A828" s="10"/>
      <c r="B828" s="8"/>
    </row>
    <row r="829" spans="1:2" ht="14.25" x14ac:dyDescent="0.2">
      <c r="A829" s="10"/>
      <c r="B829" s="8"/>
    </row>
    <row r="830" spans="1:2" ht="14.25" x14ac:dyDescent="0.2">
      <c r="A830" s="10"/>
      <c r="B830" s="8"/>
    </row>
    <row r="831" spans="1:2" ht="14.25" x14ac:dyDescent="0.2">
      <c r="A831" s="10"/>
      <c r="B831" s="8"/>
    </row>
    <row r="832" spans="1:2" ht="14.25" x14ac:dyDescent="0.2">
      <c r="A832" s="10"/>
      <c r="B832" s="8"/>
    </row>
    <row r="833" spans="1:2" ht="14.25" x14ac:dyDescent="0.2">
      <c r="A833" s="10"/>
      <c r="B833" s="8"/>
    </row>
    <row r="834" spans="1:2" ht="14.25" x14ac:dyDescent="0.2">
      <c r="A834" s="10"/>
      <c r="B834" s="8"/>
    </row>
    <row r="835" spans="1:2" ht="14.25" x14ac:dyDescent="0.2">
      <c r="A835" s="10"/>
      <c r="B835" s="8"/>
    </row>
    <row r="836" spans="1:2" ht="14.25" x14ac:dyDescent="0.2">
      <c r="A836" s="10"/>
      <c r="B836" s="8"/>
    </row>
    <row r="837" spans="1:2" ht="14.25" x14ac:dyDescent="0.2">
      <c r="A837" s="10"/>
      <c r="B837" s="8"/>
    </row>
    <row r="838" spans="1:2" ht="14.25" x14ac:dyDescent="0.2">
      <c r="A838" s="10"/>
      <c r="B838" s="8"/>
    </row>
    <row r="839" spans="1:2" ht="14.25" x14ac:dyDescent="0.2">
      <c r="A839" s="10"/>
      <c r="B839" s="8"/>
    </row>
    <row r="840" spans="1:2" ht="14.25" x14ac:dyDescent="0.2">
      <c r="A840" s="10"/>
      <c r="B840" s="8"/>
    </row>
    <row r="841" spans="1:2" ht="14.25" x14ac:dyDescent="0.2">
      <c r="A841" s="10"/>
      <c r="B841" s="8"/>
    </row>
    <row r="842" spans="1:2" ht="14.25" x14ac:dyDescent="0.2">
      <c r="A842" s="10"/>
      <c r="B842" s="8"/>
    </row>
    <row r="843" spans="1:2" ht="14.25" x14ac:dyDescent="0.2">
      <c r="A843" s="10"/>
      <c r="B843" s="8"/>
    </row>
    <row r="844" spans="1:2" ht="14.25" x14ac:dyDescent="0.2">
      <c r="A844" s="10"/>
      <c r="B844" s="8"/>
    </row>
    <row r="845" spans="1:2" ht="14.25" x14ac:dyDescent="0.2">
      <c r="A845" s="10"/>
      <c r="B845" s="8"/>
    </row>
    <row r="846" spans="1:2" ht="14.25" x14ac:dyDescent="0.2">
      <c r="A846" s="10"/>
      <c r="B846" s="8"/>
    </row>
    <row r="847" spans="1:2" ht="14.25" x14ac:dyDescent="0.2">
      <c r="A847" s="10"/>
      <c r="B847" s="8"/>
    </row>
    <row r="848" spans="1:2" ht="14.25" x14ac:dyDescent="0.2">
      <c r="A848" s="10"/>
      <c r="B848" s="8"/>
    </row>
    <row r="849" spans="1:2" ht="14.25" x14ac:dyDescent="0.2">
      <c r="A849" s="10"/>
      <c r="B849" s="8"/>
    </row>
    <row r="850" spans="1:2" ht="14.25" x14ac:dyDescent="0.2">
      <c r="A850" s="10"/>
      <c r="B850" s="8"/>
    </row>
    <row r="851" spans="1:2" ht="14.25" x14ac:dyDescent="0.2">
      <c r="A851" s="10"/>
      <c r="B851" s="8"/>
    </row>
    <row r="852" spans="1:2" ht="14.25" x14ac:dyDescent="0.2">
      <c r="A852" s="10"/>
      <c r="B852" s="8"/>
    </row>
    <row r="853" spans="1:2" ht="14.25" x14ac:dyDescent="0.2">
      <c r="A853" s="10"/>
      <c r="B853" s="8"/>
    </row>
    <row r="854" spans="1:2" ht="14.25" x14ac:dyDescent="0.2">
      <c r="A854" s="10"/>
      <c r="B854" s="8"/>
    </row>
    <row r="855" spans="1:2" ht="14.25" x14ac:dyDescent="0.2">
      <c r="A855" s="10"/>
      <c r="B855" s="8"/>
    </row>
    <row r="856" spans="1:2" ht="14.25" x14ac:dyDescent="0.2">
      <c r="A856" s="10"/>
      <c r="B856" s="8"/>
    </row>
    <row r="857" spans="1:2" ht="14.25" x14ac:dyDescent="0.2">
      <c r="A857" s="10"/>
      <c r="B857" s="8"/>
    </row>
    <row r="858" spans="1:2" ht="14.25" x14ac:dyDescent="0.2">
      <c r="A858" s="10"/>
      <c r="B858" s="8"/>
    </row>
    <row r="859" spans="1:2" ht="14.25" x14ac:dyDescent="0.2">
      <c r="A859" s="10"/>
      <c r="B859" s="8"/>
    </row>
    <row r="860" spans="1:2" ht="14.25" x14ac:dyDescent="0.2">
      <c r="A860" s="10"/>
      <c r="B860" s="8"/>
    </row>
    <row r="861" spans="1:2" ht="14.25" x14ac:dyDescent="0.2">
      <c r="A861" s="10"/>
      <c r="B861" s="8"/>
    </row>
    <row r="862" spans="1:2" ht="14.25" x14ac:dyDescent="0.2">
      <c r="A862" s="10"/>
      <c r="B862" s="8"/>
    </row>
    <row r="863" spans="1:2" ht="14.25" x14ac:dyDescent="0.2">
      <c r="A863" s="10"/>
      <c r="B863" s="8"/>
    </row>
    <row r="864" spans="1:2" ht="14.25" x14ac:dyDescent="0.2">
      <c r="A864" s="10"/>
      <c r="B864" s="8"/>
    </row>
    <row r="865" spans="1:2" ht="14.25" x14ac:dyDescent="0.2">
      <c r="A865" s="10"/>
      <c r="B865" s="8"/>
    </row>
    <row r="866" spans="1:2" ht="14.25" x14ac:dyDescent="0.2">
      <c r="A866" s="10"/>
      <c r="B866" s="8"/>
    </row>
    <row r="867" spans="1:2" ht="14.25" x14ac:dyDescent="0.2">
      <c r="A867" s="10"/>
      <c r="B867" s="8"/>
    </row>
    <row r="868" spans="1:2" ht="14.25" x14ac:dyDescent="0.2">
      <c r="A868" s="10"/>
      <c r="B868" s="8"/>
    </row>
    <row r="869" spans="1:2" ht="14.25" x14ac:dyDescent="0.2">
      <c r="A869" s="10"/>
      <c r="B869" s="8"/>
    </row>
    <row r="870" spans="1:2" ht="14.25" x14ac:dyDescent="0.2">
      <c r="A870" s="10"/>
      <c r="B870" s="8"/>
    </row>
    <row r="871" spans="1:2" ht="14.25" x14ac:dyDescent="0.2">
      <c r="A871" s="10"/>
      <c r="B871" s="8"/>
    </row>
    <row r="872" spans="1:2" ht="14.25" x14ac:dyDescent="0.2">
      <c r="A872" s="10"/>
      <c r="B872" s="8"/>
    </row>
    <row r="873" spans="1:2" ht="14.25" x14ac:dyDescent="0.2">
      <c r="A873" s="10"/>
      <c r="B873" s="8"/>
    </row>
    <row r="874" spans="1:2" ht="14.25" x14ac:dyDescent="0.2">
      <c r="A874" s="10"/>
      <c r="B874" s="8"/>
    </row>
    <row r="875" spans="1:2" ht="14.25" x14ac:dyDescent="0.2">
      <c r="A875" s="10"/>
      <c r="B875" s="8"/>
    </row>
    <row r="876" spans="1:2" ht="14.25" x14ac:dyDescent="0.2">
      <c r="A876" s="10"/>
      <c r="B876" s="8"/>
    </row>
    <row r="877" spans="1:2" ht="14.25" x14ac:dyDescent="0.2">
      <c r="A877" s="10"/>
      <c r="B877" s="8"/>
    </row>
    <row r="878" spans="1:2" ht="14.25" x14ac:dyDescent="0.2">
      <c r="A878" s="10"/>
      <c r="B878" s="8"/>
    </row>
    <row r="879" spans="1:2" ht="14.25" x14ac:dyDescent="0.2">
      <c r="A879" s="10"/>
      <c r="B879" s="8"/>
    </row>
    <row r="880" spans="1:2" ht="14.25" x14ac:dyDescent="0.2">
      <c r="A880" s="10"/>
      <c r="B880" s="8"/>
    </row>
    <row r="881" spans="1:2" ht="14.25" x14ac:dyDescent="0.2">
      <c r="A881" s="10"/>
      <c r="B881" s="8"/>
    </row>
    <row r="882" spans="1:2" ht="14.25" x14ac:dyDescent="0.2">
      <c r="A882" s="10"/>
      <c r="B882" s="8"/>
    </row>
    <row r="883" spans="1:2" ht="14.25" x14ac:dyDescent="0.2">
      <c r="A883" s="10"/>
      <c r="B883" s="8"/>
    </row>
    <row r="884" spans="1:2" ht="14.25" x14ac:dyDescent="0.2">
      <c r="A884" s="10"/>
      <c r="B884" s="8"/>
    </row>
    <row r="885" spans="1:2" ht="14.25" x14ac:dyDescent="0.2">
      <c r="A885" s="10"/>
      <c r="B885" s="8"/>
    </row>
    <row r="886" spans="1:2" ht="14.25" x14ac:dyDescent="0.2">
      <c r="A886" s="10"/>
      <c r="B886" s="8"/>
    </row>
    <row r="887" spans="1:2" ht="14.25" x14ac:dyDescent="0.2">
      <c r="A887" s="10"/>
      <c r="B887" s="8"/>
    </row>
    <row r="888" spans="1:2" ht="14.25" x14ac:dyDescent="0.2">
      <c r="A888" s="10"/>
      <c r="B888" s="8"/>
    </row>
    <row r="889" spans="1:2" ht="14.25" x14ac:dyDescent="0.2">
      <c r="A889" s="10"/>
      <c r="B889" s="8"/>
    </row>
    <row r="890" spans="1:2" ht="14.25" x14ac:dyDescent="0.2">
      <c r="A890" s="10"/>
      <c r="B890" s="8"/>
    </row>
    <row r="891" spans="1:2" ht="14.25" x14ac:dyDescent="0.2">
      <c r="A891" s="10"/>
      <c r="B891" s="8"/>
    </row>
    <row r="892" spans="1:2" ht="14.25" x14ac:dyDescent="0.2">
      <c r="A892" s="10"/>
      <c r="B892" s="8"/>
    </row>
    <row r="893" spans="1:2" ht="14.25" x14ac:dyDescent="0.2">
      <c r="A893" s="10"/>
      <c r="B893" s="8"/>
    </row>
    <row r="894" spans="1:2" ht="14.25" x14ac:dyDescent="0.2">
      <c r="A894" s="10"/>
      <c r="B894" s="8"/>
    </row>
    <row r="895" spans="1:2" ht="14.25" x14ac:dyDescent="0.2">
      <c r="A895" s="10"/>
      <c r="B895" s="8"/>
    </row>
    <row r="896" spans="1:2" ht="14.25" x14ac:dyDescent="0.2">
      <c r="A896" s="10"/>
      <c r="B896" s="8"/>
    </row>
    <row r="897" spans="1:2" ht="14.25" x14ac:dyDescent="0.2">
      <c r="A897" s="10"/>
      <c r="B897" s="8"/>
    </row>
    <row r="898" spans="1:2" ht="14.25" x14ac:dyDescent="0.2">
      <c r="A898" s="10"/>
      <c r="B898" s="8"/>
    </row>
    <row r="899" spans="1:2" ht="14.25" x14ac:dyDescent="0.2">
      <c r="A899" s="10"/>
      <c r="B899" s="8"/>
    </row>
    <row r="900" spans="1:2" ht="14.25" x14ac:dyDescent="0.2">
      <c r="A900" s="10"/>
      <c r="B900" s="8"/>
    </row>
    <row r="901" spans="1:2" ht="14.25" x14ac:dyDescent="0.2">
      <c r="A901" s="10"/>
      <c r="B901" s="8"/>
    </row>
    <row r="902" spans="1:2" ht="14.25" x14ac:dyDescent="0.2">
      <c r="A902" s="10"/>
      <c r="B902" s="8"/>
    </row>
    <row r="903" spans="1:2" ht="14.25" x14ac:dyDescent="0.2">
      <c r="A903" s="10"/>
      <c r="B903" s="8"/>
    </row>
    <row r="904" spans="1:2" ht="14.25" x14ac:dyDescent="0.2">
      <c r="A904" s="10"/>
      <c r="B904" s="8"/>
    </row>
    <row r="905" spans="1:2" ht="14.25" x14ac:dyDescent="0.2">
      <c r="A905" s="10"/>
      <c r="B905" s="8"/>
    </row>
    <row r="906" spans="1:2" ht="14.25" x14ac:dyDescent="0.2">
      <c r="A906" s="10"/>
      <c r="B906" s="8"/>
    </row>
    <row r="907" spans="1:2" ht="14.25" x14ac:dyDescent="0.2">
      <c r="A907" s="10"/>
      <c r="B907" s="8"/>
    </row>
    <row r="908" spans="1:2" ht="14.25" x14ac:dyDescent="0.2">
      <c r="A908" s="10"/>
      <c r="B908" s="8"/>
    </row>
    <row r="909" spans="1:2" ht="14.25" x14ac:dyDescent="0.2">
      <c r="A909" s="10"/>
      <c r="B909" s="8"/>
    </row>
    <row r="910" spans="1:2" ht="14.25" x14ac:dyDescent="0.2">
      <c r="A910" s="10"/>
      <c r="B910" s="8"/>
    </row>
    <row r="911" spans="1:2" ht="14.25" x14ac:dyDescent="0.2">
      <c r="A911" s="10"/>
      <c r="B911" s="8"/>
    </row>
    <row r="912" spans="1:2" ht="14.25" x14ac:dyDescent="0.2">
      <c r="A912" s="10"/>
      <c r="B912" s="8"/>
    </row>
    <row r="913" spans="1:2" ht="14.25" x14ac:dyDescent="0.2">
      <c r="A913" s="10"/>
      <c r="B913" s="8"/>
    </row>
    <row r="914" spans="1:2" ht="14.25" x14ac:dyDescent="0.2">
      <c r="A914" s="10"/>
      <c r="B914" s="8"/>
    </row>
    <row r="915" spans="1:2" ht="14.25" x14ac:dyDescent="0.2">
      <c r="A915" s="10"/>
      <c r="B915" s="8"/>
    </row>
    <row r="916" spans="1:2" ht="14.25" x14ac:dyDescent="0.2">
      <c r="A916" s="10"/>
      <c r="B916" s="8"/>
    </row>
    <row r="917" spans="1:2" ht="14.25" x14ac:dyDescent="0.2">
      <c r="A917" s="10"/>
      <c r="B917" s="8"/>
    </row>
    <row r="918" spans="1:2" ht="14.25" x14ac:dyDescent="0.2">
      <c r="A918" s="10"/>
      <c r="B918" s="8"/>
    </row>
    <row r="919" spans="1:2" ht="14.25" x14ac:dyDescent="0.2">
      <c r="A919" s="10"/>
      <c r="B919" s="8"/>
    </row>
    <row r="920" spans="1:2" ht="14.25" x14ac:dyDescent="0.2">
      <c r="A920" s="10"/>
      <c r="B920" s="8"/>
    </row>
    <row r="921" spans="1:2" ht="14.25" x14ac:dyDescent="0.2">
      <c r="A921" s="10"/>
      <c r="B921" s="8"/>
    </row>
    <row r="922" spans="1:2" ht="14.25" x14ac:dyDescent="0.2">
      <c r="A922" s="10"/>
      <c r="B922" s="8"/>
    </row>
    <row r="923" spans="1:2" ht="14.25" x14ac:dyDescent="0.2">
      <c r="A923" s="10"/>
      <c r="B923" s="8"/>
    </row>
    <row r="924" spans="1:2" ht="14.25" x14ac:dyDescent="0.2">
      <c r="A924" s="10"/>
      <c r="B924" s="8"/>
    </row>
    <row r="925" spans="1:2" ht="14.25" x14ac:dyDescent="0.2">
      <c r="A925" s="10"/>
      <c r="B925" s="8"/>
    </row>
    <row r="926" spans="1:2" ht="14.25" x14ac:dyDescent="0.2">
      <c r="A926" s="10"/>
      <c r="B926" s="8"/>
    </row>
    <row r="927" spans="1:2" ht="14.25" x14ac:dyDescent="0.2">
      <c r="A927" s="10"/>
      <c r="B927" s="8"/>
    </row>
    <row r="928" spans="1:2" ht="14.25" x14ac:dyDescent="0.2">
      <c r="A928" s="10"/>
      <c r="B928" s="8"/>
    </row>
    <row r="929" spans="1:2" ht="14.25" x14ac:dyDescent="0.2">
      <c r="A929" s="10"/>
      <c r="B929" s="8"/>
    </row>
    <row r="930" spans="1:2" ht="14.25" x14ac:dyDescent="0.2">
      <c r="A930" s="10"/>
      <c r="B930" s="8"/>
    </row>
    <row r="931" spans="1:2" ht="14.25" x14ac:dyDescent="0.2">
      <c r="A931" s="10"/>
      <c r="B931" s="8"/>
    </row>
    <row r="932" spans="1:2" ht="14.25" x14ac:dyDescent="0.2">
      <c r="A932" s="10"/>
      <c r="B932" s="8"/>
    </row>
    <row r="933" spans="1:2" ht="14.25" x14ac:dyDescent="0.2">
      <c r="A933" s="10"/>
      <c r="B933" s="8"/>
    </row>
    <row r="934" spans="1:2" ht="14.25" x14ac:dyDescent="0.2">
      <c r="A934" s="10"/>
      <c r="B934" s="8"/>
    </row>
    <row r="935" spans="1:2" ht="14.25" x14ac:dyDescent="0.2">
      <c r="A935" s="10"/>
      <c r="B935" s="8"/>
    </row>
    <row r="936" spans="1:2" ht="14.25" x14ac:dyDescent="0.2">
      <c r="A936" s="10"/>
      <c r="B936" s="8"/>
    </row>
    <row r="937" spans="1:2" ht="14.25" x14ac:dyDescent="0.2">
      <c r="A937" s="10"/>
      <c r="B937" s="8"/>
    </row>
    <row r="938" spans="1:2" ht="14.25" x14ac:dyDescent="0.2">
      <c r="A938" s="10"/>
      <c r="B938" s="8"/>
    </row>
    <row r="939" spans="1:2" ht="14.25" x14ac:dyDescent="0.2">
      <c r="A939" s="10"/>
      <c r="B939" s="8"/>
    </row>
    <row r="940" spans="1:2" ht="14.25" x14ac:dyDescent="0.2">
      <c r="A940" s="10"/>
      <c r="B940" s="8"/>
    </row>
    <row r="941" spans="1:2" ht="14.25" x14ac:dyDescent="0.2">
      <c r="A941" s="10"/>
      <c r="B941" s="8"/>
    </row>
    <row r="942" spans="1:2" ht="14.25" x14ac:dyDescent="0.2">
      <c r="A942" s="10"/>
      <c r="B942" s="8"/>
    </row>
    <row r="943" spans="1:2" ht="14.25" x14ac:dyDescent="0.2">
      <c r="A943" s="10"/>
      <c r="B943" s="8"/>
    </row>
    <row r="944" spans="1:2" ht="14.25" x14ac:dyDescent="0.2">
      <c r="A944" s="10"/>
      <c r="B944" s="8"/>
    </row>
    <row r="945" spans="1:2" ht="14.25" x14ac:dyDescent="0.2">
      <c r="A945" s="10"/>
      <c r="B945" s="8"/>
    </row>
    <row r="946" spans="1:2" ht="14.25" x14ac:dyDescent="0.2">
      <c r="A946" s="10"/>
      <c r="B946" s="8"/>
    </row>
    <row r="947" spans="1:2" ht="14.25" x14ac:dyDescent="0.2">
      <c r="A947" s="10"/>
      <c r="B947" s="8"/>
    </row>
    <row r="948" spans="1:2" ht="14.25" x14ac:dyDescent="0.2">
      <c r="A948" s="10"/>
      <c r="B948" s="8"/>
    </row>
    <row r="949" spans="1:2" ht="14.25" x14ac:dyDescent="0.2">
      <c r="A949" s="10"/>
      <c r="B949" s="8"/>
    </row>
    <row r="950" spans="1:2" ht="14.25" x14ac:dyDescent="0.2">
      <c r="A950" s="10"/>
      <c r="B950" s="8"/>
    </row>
    <row r="951" spans="1:2" ht="14.25" x14ac:dyDescent="0.2">
      <c r="A951" s="10"/>
      <c r="B951" s="8"/>
    </row>
    <row r="952" spans="1:2" ht="14.25" x14ac:dyDescent="0.2">
      <c r="A952" s="10"/>
      <c r="B952" s="8"/>
    </row>
    <row r="953" spans="1:2" ht="14.25" x14ac:dyDescent="0.2">
      <c r="A953" s="10"/>
      <c r="B953" s="8"/>
    </row>
    <row r="954" spans="1:2" ht="14.25" x14ac:dyDescent="0.2">
      <c r="A954" s="10"/>
      <c r="B954" s="8"/>
    </row>
    <row r="955" spans="1:2" ht="14.25" x14ac:dyDescent="0.2">
      <c r="A955" s="10"/>
      <c r="B955" s="8"/>
    </row>
    <row r="956" spans="1:2" ht="14.25" x14ac:dyDescent="0.2">
      <c r="A956" s="10"/>
      <c r="B956" s="8"/>
    </row>
    <row r="957" spans="1:2" ht="14.25" x14ac:dyDescent="0.2">
      <c r="A957" s="10"/>
      <c r="B957" s="8"/>
    </row>
    <row r="958" spans="1:2" ht="14.25" x14ac:dyDescent="0.2">
      <c r="A958" s="10"/>
      <c r="B958" s="8"/>
    </row>
    <row r="959" spans="1:2" ht="14.25" x14ac:dyDescent="0.2">
      <c r="A959" s="10"/>
      <c r="B959" s="8"/>
    </row>
    <row r="960" spans="1:2" ht="14.25" x14ac:dyDescent="0.2">
      <c r="A960" s="10"/>
      <c r="B960" s="8"/>
    </row>
    <row r="961" spans="1:2" ht="14.25" x14ac:dyDescent="0.2">
      <c r="A961" s="10"/>
      <c r="B961" s="8"/>
    </row>
    <row r="962" spans="1:2" ht="14.25" x14ac:dyDescent="0.2">
      <c r="A962" s="10"/>
      <c r="B962" s="8"/>
    </row>
    <row r="963" spans="1:2" ht="14.25" x14ac:dyDescent="0.2">
      <c r="A963" s="10"/>
      <c r="B963" s="8"/>
    </row>
    <row r="964" spans="1:2" ht="14.25" x14ac:dyDescent="0.2">
      <c r="A964" s="10"/>
      <c r="B964" s="8"/>
    </row>
    <row r="965" spans="1:2" ht="14.25" x14ac:dyDescent="0.2">
      <c r="A965" s="10"/>
      <c r="B965" s="8"/>
    </row>
    <row r="966" spans="1:2" ht="14.25" x14ac:dyDescent="0.2">
      <c r="A966" s="10"/>
      <c r="B966" s="8"/>
    </row>
    <row r="967" spans="1:2" ht="14.25" x14ac:dyDescent="0.2">
      <c r="A967" s="10"/>
      <c r="B967" s="8"/>
    </row>
    <row r="968" spans="1:2" ht="14.25" x14ac:dyDescent="0.2">
      <c r="A968" s="10"/>
      <c r="B968" s="8"/>
    </row>
    <row r="969" spans="1:2" ht="14.25" x14ac:dyDescent="0.2">
      <c r="A969" s="10"/>
      <c r="B969" s="8"/>
    </row>
    <row r="970" spans="1:2" ht="14.25" x14ac:dyDescent="0.2">
      <c r="A970" s="10"/>
      <c r="B970" s="8"/>
    </row>
    <row r="971" spans="1:2" ht="14.25" x14ac:dyDescent="0.2">
      <c r="A971" s="10"/>
      <c r="B971" s="8"/>
    </row>
    <row r="972" spans="1:2" ht="14.25" x14ac:dyDescent="0.2">
      <c r="A972" s="10"/>
      <c r="B972" s="8"/>
    </row>
    <row r="973" spans="1:2" ht="14.25" x14ac:dyDescent="0.2">
      <c r="A973" s="10"/>
      <c r="B973" s="8"/>
    </row>
    <row r="974" spans="1:2" ht="14.25" x14ac:dyDescent="0.2">
      <c r="A974" s="10"/>
      <c r="B974" s="8"/>
    </row>
    <row r="975" spans="1:2" ht="14.25" x14ac:dyDescent="0.2">
      <c r="A975" s="10"/>
      <c r="B975" s="8"/>
    </row>
    <row r="976" spans="1:2" ht="14.25" x14ac:dyDescent="0.2">
      <c r="A976" s="10"/>
      <c r="B976" s="8"/>
    </row>
    <row r="977" spans="1:2" ht="14.25" x14ac:dyDescent="0.2">
      <c r="A977" s="10"/>
      <c r="B977" s="8"/>
    </row>
    <row r="978" spans="1:2" ht="14.25" x14ac:dyDescent="0.2">
      <c r="A978" s="10"/>
      <c r="B978" s="8"/>
    </row>
    <row r="979" spans="1:2" ht="14.25" x14ac:dyDescent="0.2">
      <c r="A979" s="10"/>
      <c r="B979" s="8"/>
    </row>
    <row r="980" spans="1:2" ht="14.25" x14ac:dyDescent="0.2">
      <c r="A980" s="10"/>
      <c r="B980" s="8"/>
    </row>
    <row r="981" spans="1:2" ht="14.25" x14ac:dyDescent="0.2">
      <c r="A981" s="10"/>
      <c r="B981" s="8"/>
    </row>
    <row r="982" spans="1:2" ht="14.25" x14ac:dyDescent="0.2">
      <c r="A982" s="10"/>
      <c r="B982" s="8"/>
    </row>
    <row r="983" spans="1:2" ht="14.25" x14ac:dyDescent="0.2">
      <c r="A983" s="10"/>
      <c r="B983" s="8"/>
    </row>
    <row r="984" spans="1:2" ht="14.25" x14ac:dyDescent="0.2">
      <c r="A984" s="10"/>
      <c r="B984" s="8"/>
    </row>
    <row r="985" spans="1:2" ht="14.25" x14ac:dyDescent="0.2">
      <c r="A985" s="10"/>
      <c r="B985" s="8"/>
    </row>
    <row r="986" spans="1:2" ht="14.25" x14ac:dyDescent="0.2">
      <c r="A986" s="10"/>
      <c r="B986" s="8"/>
    </row>
    <row r="987" spans="1:2" ht="14.25" x14ac:dyDescent="0.2">
      <c r="A987" s="10"/>
      <c r="B987" s="8"/>
    </row>
    <row r="988" spans="1:2" ht="14.25" x14ac:dyDescent="0.2">
      <c r="A988" s="10"/>
      <c r="B988" s="8"/>
    </row>
    <row r="989" spans="1:2" ht="14.25" x14ac:dyDescent="0.2">
      <c r="A989" s="10"/>
      <c r="B989" s="8"/>
    </row>
    <row r="990" spans="1:2" ht="14.25" x14ac:dyDescent="0.2">
      <c r="A990" s="10"/>
      <c r="B990" s="8"/>
    </row>
    <row r="991" spans="1:2" ht="14.25" x14ac:dyDescent="0.2">
      <c r="A991" s="10"/>
      <c r="B991" s="8"/>
    </row>
    <row r="992" spans="1:2" ht="14.25" x14ac:dyDescent="0.2">
      <c r="A992" s="10"/>
      <c r="B992" s="8"/>
    </row>
    <row r="993" spans="1:2" ht="14.25" x14ac:dyDescent="0.2">
      <c r="A993" s="10"/>
      <c r="B993" s="8"/>
    </row>
    <row r="994" spans="1:2" ht="14.25" x14ac:dyDescent="0.2">
      <c r="A994" s="10"/>
      <c r="B994" s="8"/>
    </row>
    <row r="995" spans="1:2" ht="14.25" x14ac:dyDescent="0.2">
      <c r="A995" s="10"/>
      <c r="B995" s="8"/>
    </row>
    <row r="996" spans="1:2" ht="14.25" x14ac:dyDescent="0.2">
      <c r="A996" s="10"/>
      <c r="B996" s="8"/>
    </row>
    <row r="997" spans="1:2" ht="14.25" x14ac:dyDescent="0.2">
      <c r="A997" s="10"/>
      <c r="B997" s="8"/>
    </row>
    <row r="998" spans="1:2" ht="14.25" x14ac:dyDescent="0.2">
      <c r="A998" s="10"/>
      <c r="B998" s="8"/>
    </row>
    <row r="999" spans="1:2" ht="14.25" x14ac:dyDescent="0.2">
      <c r="A999" s="10"/>
      <c r="B999" s="8"/>
    </row>
    <row r="1000" spans="1:2" ht="14.25" x14ac:dyDescent="0.2">
      <c r="A1000" s="10"/>
      <c r="B1000" s="8"/>
    </row>
    <row r="1001" spans="1:2" ht="14.25" x14ac:dyDescent="0.2">
      <c r="A1001" s="10"/>
      <c r="B1001" s="8"/>
    </row>
    <row r="1002" spans="1:2" ht="14.25" x14ac:dyDescent="0.2">
      <c r="A1002" s="10"/>
      <c r="B1002" s="8"/>
    </row>
    <row r="1003" spans="1:2" ht="14.25" x14ac:dyDescent="0.2">
      <c r="A1003" s="10"/>
      <c r="B1003" s="8"/>
    </row>
    <row r="1004" spans="1:2" ht="14.25" x14ac:dyDescent="0.2">
      <c r="A1004" s="10"/>
      <c r="B1004" s="8"/>
    </row>
    <row r="1005" spans="1:2" ht="14.25" x14ac:dyDescent="0.2">
      <c r="A1005" s="10"/>
      <c r="B1005" s="8"/>
    </row>
    <row r="1006" spans="1:2" ht="14.25" x14ac:dyDescent="0.2">
      <c r="A1006" s="10"/>
      <c r="B1006" s="8"/>
    </row>
    <row r="1007" spans="1:2" ht="14.25" x14ac:dyDescent="0.2">
      <c r="A1007" s="10"/>
      <c r="B1007" s="8"/>
    </row>
    <row r="1008" spans="1:2" ht="14.25" x14ac:dyDescent="0.2">
      <c r="A1008" s="10"/>
      <c r="B1008" s="8"/>
    </row>
    <row r="1009" spans="1:2" ht="14.25" x14ac:dyDescent="0.2">
      <c r="A1009" s="10"/>
      <c r="B1009" s="8"/>
    </row>
    <row r="1010" spans="1:2" ht="14.25" x14ac:dyDescent="0.2">
      <c r="A1010" s="10"/>
      <c r="B1010" s="8"/>
    </row>
    <row r="1011" spans="1:2" ht="14.25" x14ac:dyDescent="0.2">
      <c r="A1011" s="10"/>
      <c r="B1011" s="8"/>
    </row>
    <row r="1012" spans="1:2" ht="14.25" x14ac:dyDescent="0.2">
      <c r="A1012" s="10"/>
      <c r="B1012" s="8"/>
    </row>
    <row r="1013" spans="1:2" ht="14.25" x14ac:dyDescent="0.2">
      <c r="A1013" s="10"/>
      <c r="B1013" s="8"/>
    </row>
    <row r="1014" spans="1:2" ht="14.25" x14ac:dyDescent="0.2">
      <c r="A1014" s="10"/>
      <c r="B1014" s="8"/>
    </row>
    <row r="1015" spans="1:2" ht="14.25" x14ac:dyDescent="0.2">
      <c r="A1015" s="10"/>
      <c r="B1015" s="8"/>
    </row>
    <row r="1016" spans="1:2" ht="14.25" x14ac:dyDescent="0.2">
      <c r="A1016" s="10"/>
      <c r="B1016" s="8"/>
    </row>
    <row r="1017" spans="1:2" ht="14.25" x14ac:dyDescent="0.2">
      <c r="A1017" s="10"/>
      <c r="B1017" s="8"/>
    </row>
    <row r="1018" spans="1:2" ht="14.25" x14ac:dyDescent="0.2">
      <c r="A1018" s="10"/>
      <c r="B1018" s="8"/>
    </row>
    <row r="1019" spans="1:2" ht="14.25" x14ac:dyDescent="0.2">
      <c r="A1019" s="10"/>
      <c r="B1019" s="8"/>
    </row>
    <row r="1020" spans="1:2" ht="14.25" x14ac:dyDescent="0.2">
      <c r="A1020" s="10"/>
      <c r="B1020" s="8"/>
    </row>
    <row r="1021" spans="1:2" ht="14.25" x14ac:dyDescent="0.2">
      <c r="A1021" s="10"/>
      <c r="B1021" s="8"/>
    </row>
    <row r="1022" spans="1:2" ht="14.25" x14ac:dyDescent="0.2">
      <c r="A1022" s="10"/>
      <c r="B1022" s="8"/>
    </row>
    <row r="1023" spans="1:2" ht="14.25" x14ac:dyDescent="0.2">
      <c r="A1023" s="10"/>
      <c r="B1023" s="8"/>
    </row>
    <row r="1024" spans="1:2" ht="14.25" x14ac:dyDescent="0.2">
      <c r="A1024" s="10"/>
      <c r="B1024" s="8"/>
    </row>
    <row r="1025" spans="1:2" ht="14.25" x14ac:dyDescent="0.2">
      <c r="A1025" s="10"/>
      <c r="B1025" s="8"/>
    </row>
    <row r="1026" spans="1:2" ht="14.25" x14ac:dyDescent="0.2">
      <c r="A1026" s="10"/>
      <c r="B1026" s="8"/>
    </row>
    <row r="1027" spans="1:2" ht="14.25" x14ac:dyDescent="0.2">
      <c r="A1027" s="10"/>
      <c r="B1027" s="8"/>
    </row>
    <row r="1028" spans="1:2" ht="14.25" x14ac:dyDescent="0.2">
      <c r="A1028" s="10"/>
      <c r="B1028" s="8"/>
    </row>
    <row r="1029" spans="1:2" ht="14.25" x14ac:dyDescent="0.2">
      <c r="A1029" s="10"/>
      <c r="B1029" s="8"/>
    </row>
    <row r="1030" spans="1:2" ht="14.25" x14ac:dyDescent="0.2">
      <c r="A1030" s="10"/>
      <c r="B1030" s="8"/>
    </row>
    <row r="1031" spans="1:2" ht="14.25" x14ac:dyDescent="0.2">
      <c r="A1031" s="10"/>
      <c r="B1031" s="8"/>
    </row>
    <row r="1032" spans="1:2" ht="14.25" x14ac:dyDescent="0.2">
      <c r="A1032" s="10"/>
      <c r="B1032" s="8"/>
    </row>
    <row r="1033" spans="1:2" ht="14.25" x14ac:dyDescent="0.2">
      <c r="A1033" s="10"/>
      <c r="B1033" s="8"/>
    </row>
    <row r="1034" spans="1:2" ht="14.25" x14ac:dyDescent="0.2">
      <c r="A1034" s="10"/>
      <c r="B1034" s="8"/>
    </row>
    <row r="1035" spans="1:2" ht="14.25" x14ac:dyDescent="0.2">
      <c r="A1035" s="10"/>
      <c r="B1035" s="8"/>
    </row>
    <row r="1036" spans="1:2" ht="14.25" x14ac:dyDescent="0.2">
      <c r="A1036" s="10"/>
      <c r="B1036" s="8"/>
    </row>
    <row r="1037" spans="1:2" ht="14.25" x14ac:dyDescent="0.2">
      <c r="A1037" s="10"/>
      <c r="B1037" s="8"/>
    </row>
    <row r="1038" spans="1:2" ht="14.25" x14ac:dyDescent="0.2">
      <c r="A1038" s="10"/>
      <c r="B1038" s="8"/>
    </row>
    <row r="1039" spans="1:2" ht="14.25" x14ac:dyDescent="0.2">
      <c r="A1039" s="10"/>
      <c r="B1039" s="8"/>
    </row>
    <row r="1040" spans="1:2" ht="14.25" x14ac:dyDescent="0.2">
      <c r="A1040" s="10"/>
      <c r="B1040" s="8"/>
    </row>
    <row r="1041" spans="1:2" ht="14.25" x14ac:dyDescent="0.2">
      <c r="A1041" s="10"/>
      <c r="B1041" s="8"/>
    </row>
    <row r="1042" spans="1:2" ht="14.25" x14ac:dyDescent="0.2">
      <c r="A1042" s="10"/>
      <c r="B1042" s="8"/>
    </row>
    <row r="1043" spans="1:2" ht="14.25" x14ac:dyDescent="0.2">
      <c r="A1043" s="10"/>
      <c r="B1043" s="8"/>
    </row>
    <row r="1044" spans="1:2" ht="14.25" x14ac:dyDescent="0.2">
      <c r="A1044" s="10"/>
      <c r="B1044" s="8"/>
    </row>
    <row r="1045" spans="1:2" ht="14.25" x14ac:dyDescent="0.2">
      <c r="A1045" s="10"/>
      <c r="B1045" s="8"/>
    </row>
    <row r="1046" spans="1:2" ht="14.25" x14ac:dyDescent="0.2">
      <c r="A1046" s="10"/>
      <c r="B1046" s="8"/>
    </row>
    <row r="1047" spans="1:2" ht="14.25" x14ac:dyDescent="0.2">
      <c r="A1047" s="10"/>
      <c r="B1047" s="8"/>
    </row>
    <row r="1048" spans="1:2" ht="14.25" x14ac:dyDescent="0.2">
      <c r="A1048" s="10"/>
      <c r="B1048" s="8"/>
    </row>
    <row r="1049" spans="1:2" ht="14.25" x14ac:dyDescent="0.2">
      <c r="A1049" s="10"/>
      <c r="B1049" s="8"/>
    </row>
    <row r="1050" spans="1:2" ht="14.25" x14ac:dyDescent="0.2">
      <c r="A1050" s="10"/>
      <c r="B1050" s="8"/>
    </row>
    <row r="1051" spans="1:2" ht="14.25" x14ac:dyDescent="0.2">
      <c r="A1051" s="10"/>
      <c r="B1051" s="8"/>
    </row>
    <row r="1052" spans="1:2" ht="14.25" x14ac:dyDescent="0.2">
      <c r="A1052" s="10"/>
      <c r="B1052" s="8"/>
    </row>
    <row r="1053" spans="1:2" ht="14.25" x14ac:dyDescent="0.2">
      <c r="A1053" s="10"/>
      <c r="B1053" s="8"/>
    </row>
    <row r="1054" spans="1:2" ht="14.25" x14ac:dyDescent="0.2">
      <c r="A1054" s="10"/>
      <c r="B1054" s="8"/>
    </row>
    <row r="1055" spans="1:2" ht="14.25" x14ac:dyDescent="0.2">
      <c r="A1055" s="10"/>
      <c r="B1055" s="8"/>
    </row>
    <row r="1056" spans="1:2" ht="14.25" x14ac:dyDescent="0.2">
      <c r="A1056" s="10"/>
      <c r="B1056" s="8"/>
    </row>
    <row r="1057" spans="1:2" ht="14.25" x14ac:dyDescent="0.2">
      <c r="A1057" s="10"/>
      <c r="B1057" s="8"/>
    </row>
    <row r="1058" spans="1:2" ht="14.25" x14ac:dyDescent="0.2">
      <c r="A1058" s="10"/>
      <c r="B1058" s="8"/>
    </row>
    <row r="1059" spans="1:2" ht="14.25" x14ac:dyDescent="0.2">
      <c r="A1059" s="10"/>
      <c r="B1059" s="8"/>
    </row>
    <row r="1060" spans="1:2" ht="14.25" x14ac:dyDescent="0.2">
      <c r="A1060" s="10"/>
      <c r="B1060" s="8"/>
    </row>
    <row r="1061" spans="1:2" ht="14.25" x14ac:dyDescent="0.2">
      <c r="A1061" s="10"/>
      <c r="B1061" s="8"/>
    </row>
    <row r="1062" spans="1:2" ht="14.25" x14ac:dyDescent="0.2">
      <c r="A1062" s="10"/>
      <c r="B1062" s="8"/>
    </row>
    <row r="1063" spans="1:2" ht="14.25" x14ac:dyDescent="0.2">
      <c r="A1063" s="10"/>
      <c r="B1063" s="8"/>
    </row>
    <row r="1064" spans="1:2" ht="14.25" x14ac:dyDescent="0.2">
      <c r="A1064" s="10"/>
      <c r="B1064" s="8"/>
    </row>
    <row r="1065" spans="1:2" ht="14.25" x14ac:dyDescent="0.2">
      <c r="A1065" s="10"/>
      <c r="B1065" s="8"/>
    </row>
    <row r="1066" spans="1:2" ht="14.25" x14ac:dyDescent="0.2">
      <c r="A1066" s="10"/>
      <c r="B1066" s="8"/>
    </row>
    <row r="1067" spans="1:2" ht="14.25" x14ac:dyDescent="0.2">
      <c r="A1067" s="10"/>
      <c r="B1067" s="8"/>
    </row>
    <row r="1068" spans="1:2" ht="14.25" x14ac:dyDescent="0.2">
      <c r="A1068" s="10"/>
      <c r="B1068" s="8"/>
    </row>
    <row r="1069" spans="1:2" ht="14.25" x14ac:dyDescent="0.2">
      <c r="A1069" s="10"/>
      <c r="B1069" s="8"/>
    </row>
    <row r="1070" spans="1:2" ht="14.25" x14ac:dyDescent="0.2">
      <c r="A1070" s="10"/>
      <c r="B1070" s="8"/>
    </row>
    <row r="1071" spans="1:2" ht="14.25" x14ac:dyDescent="0.2">
      <c r="A1071" s="10"/>
      <c r="B1071" s="8"/>
    </row>
    <row r="1072" spans="1:2" ht="14.25" x14ac:dyDescent="0.2">
      <c r="A1072" s="10"/>
      <c r="B1072" s="8"/>
    </row>
    <row r="1073" spans="1:2" ht="14.25" x14ac:dyDescent="0.2">
      <c r="A1073" s="10"/>
      <c r="B1073" s="8"/>
    </row>
    <row r="1074" spans="1:2" ht="14.25" x14ac:dyDescent="0.2">
      <c r="A1074" s="10"/>
      <c r="B1074" s="8"/>
    </row>
    <row r="1075" spans="1:2" ht="14.25" x14ac:dyDescent="0.2">
      <c r="A1075" s="10"/>
      <c r="B1075" s="8"/>
    </row>
    <row r="1076" spans="1:2" ht="14.25" x14ac:dyDescent="0.2">
      <c r="A1076" s="10"/>
      <c r="B1076" s="8"/>
    </row>
    <row r="1077" spans="1:2" ht="14.25" x14ac:dyDescent="0.2">
      <c r="A1077" s="10"/>
      <c r="B1077" s="8"/>
    </row>
    <row r="1078" spans="1:2" ht="14.25" x14ac:dyDescent="0.2">
      <c r="A1078" s="10"/>
      <c r="B1078" s="8"/>
    </row>
    <row r="1079" spans="1:2" ht="14.25" x14ac:dyDescent="0.2">
      <c r="A1079" s="10"/>
      <c r="B1079" s="8"/>
    </row>
    <row r="1080" spans="1:2" ht="14.25" x14ac:dyDescent="0.2">
      <c r="A1080" s="10"/>
      <c r="B1080" s="8"/>
    </row>
    <row r="1081" spans="1:2" ht="14.25" x14ac:dyDescent="0.2">
      <c r="A1081" s="10"/>
      <c r="B1081" s="8"/>
    </row>
    <row r="1082" spans="1:2" ht="14.25" x14ac:dyDescent="0.2">
      <c r="A1082" s="10"/>
      <c r="B1082" s="8"/>
    </row>
    <row r="1083" spans="1:2" ht="14.25" x14ac:dyDescent="0.2">
      <c r="A1083" s="10"/>
      <c r="B1083" s="8"/>
    </row>
    <row r="1084" spans="1:2" ht="14.25" x14ac:dyDescent="0.2">
      <c r="A1084" s="10"/>
      <c r="B1084" s="8"/>
    </row>
    <row r="1085" spans="1:2" ht="14.25" x14ac:dyDescent="0.2">
      <c r="A1085" s="10"/>
      <c r="B1085" s="8"/>
    </row>
    <row r="1086" spans="1:2" ht="14.25" x14ac:dyDescent="0.2">
      <c r="A1086" s="10"/>
      <c r="B1086" s="8"/>
    </row>
    <row r="1087" spans="1:2" ht="14.25" x14ac:dyDescent="0.2">
      <c r="A1087" s="10"/>
      <c r="B1087" s="8"/>
    </row>
    <row r="1088" spans="1:2" ht="14.25" x14ac:dyDescent="0.2">
      <c r="A1088" s="10"/>
      <c r="B1088" s="8"/>
    </row>
    <row r="1089" spans="1:2" ht="14.25" x14ac:dyDescent="0.2">
      <c r="A1089" s="10"/>
      <c r="B1089" s="8"/>
    </row>
    <row r="1090" spans="1:2" ht="14.25" x14ac:dyDescent="0.2">
      <c r="A1090" s="10"/>
      <c r="B1090" s="8"/>
    </row>
    <row r="1091" spans="1:2" ht="14.25" x14ac:dyDescent="0.2">
      <c r="A1091" s="10"/>
      <c r="B1091" s="8"/>
    </row>
    <row r="1092" spans="1:2" ht="14.25" x14ac:dyDescent="0.2">
      <c r="A1092" s="10"/>
      <c r="B1092" s="8"/>
    </row>
    <row r="1093" spans="1:2" ht="14.25" x14ac:dyDescent="0.2">
      <c r="A1093" s="10"/>
      <c r="B1093" s="8"/>
    </row>
    <row r="1094" spans="1:2" ht="14.25" x14ac:dyDescent="0.2">
      <c r="A1094" s="10"/>
      <c r="B1094" s="8"/>
    </row>
    <row r="1095" spans="1:2" ht="14.25" x14ac:dyDescent="0.2">
      <c r="A1095" s="10"/>
      <c r="B1095" s="8"/>
    </row>
    <row r="1096" spans="1:2" ht="14.25" x14ac:dyDescent="0.2">
      <c r="A1096" s="10"/>
      <c r="B1096" s="8"/>
    </row>
    <row r="1097" spans="1:2" ht="14.25" x14ac:dyDescent="0.2">
      <c r="A1097" s="10"/>
      <c r="B1097" s="8"/>
    </row>
    <row r="1098" spans="1:2" ht="14.25" x14ac:dyDescent="0.2">
      <c r="A1098" s="10"/>
      <c r="B1098" s="8"/>
    </row>
    <row r="1099" spans="1:2" ht="14.25" x14ac:dyDescent="0.2">
      <c r="A1099" s="10"/>
      <c r="B1099" s="8"/>
    </row>
    <row r="1100" spans="1:2" ht="14.25" x14ac:dyDescent="0.2">
      <c r="A1100" s="10"/>
      <c r="B1100" s="8"/>
    </row>
    <row r="1101" spans="1:2" ht="14.25" x14ac:dyDescent="0.2">
      <c r="A1101" s="10"/>
      <c r="B1101" s="8"/>
    </row>
    <row r="1102" spans="1:2" ht="14.25" x14ac:dyDescent="0.2">
      <c r="A1102" s="10"/>
      <c r="B1102" s="8"/>
    </row>
    <row r="1103" spans="1:2" ht="14.25" x14ac:dyDescent="0.2">
      <c r="A1103" s="10"/>
      <c r="B1103" s="8"/>
    </row>
    <row r="1104" spans="1:2" ht="14.25" x14ac:dyDescent="0.2">
      <c r="A1104" s="10"/>
      <c r="B1104" s="8"/>
    </row>
    <row r="1105" spans="1:2" ht="14.25" x14ac:dyDescent="0.2">
      <c r="A1105" s="10"/>
      <c r="B1105" s="8"/>
    </row>
    <row r="1106" spans="1:2" ht="14.25" x14ac:dyDescent="0.2">
      <c r="A1106" s="10"/>
      <c r="B1106" s="8"/>
    </row>
    <row r="1107" spans="1:2" ht="14.25" x14ac:dyDescent="0.2">
      <c r="A1107" s="10"/>
      <c r="B1107" s="8"/>
    </row>
    <row r="1108" spans="1:2" ht="14.25" x14ac:dyDescent="0.2">
      <c r="A1108" s="10"/>
      <c r="B1108" s="8"/>
    </row>
    <row r="1109" spans="1:2" ht="14.25" x14ac:dyDescent="0.2">
      <c r="A1109" s="10"/>
      <c r="B1109" s="8"/>
    </row>
    <row r="1110" spans="1:2" ht="14.25" x14ac:dyDescent="0.2">
      <c r="A1110" s="10"/>
      <c r="B1110" s="8"/>
    </row>
    <row r="1111" spans="1:2" ht="14.25" x14ac:dyDescent="0.2">
      <c r="A1111" s="10"/>
      <c r="B1111" s="8"/>
    </row>
    <row r="1112" spans="1:2" ht="14.25" x14ac:dyDescent="0.2">
      <c r="A1112" s="10"/>
      <c r="B1112" s="8"/>
    </row>
    <row r="1113" spans="1:2" ht="14.25" x14ac:dyDescent="0.2">
      <c r="A1113" s="10"/>
      <c r="B1113" s="8"/>
    </row>
    <row r="1114" spans="1:2" ht="14.25" x14ac:dyDescent="0.2">
      <c r="A1114" s="10"/>
      <c r="B1114" s="8"/>
    </row>
    <row r="1115" spans="1:2" ht="14.25" x14ac:dyDescent="0.2">
      <c r="A1115" s="10"/>
      <c r="B1115" s="8"/>
    </row>
    <row r="1116" spans="1:2" ht="14.25" x14ac:dyDescent="0.2">
      <c r="A1116" s="10"/>
      <c r="B1116" s="8"/>
    </row>
    <row r="1117" spans="1:2" ht="14.25" x14ac:dyDescent="0.2">
      <c r="A1117" s="10"/>
      <c r="B1117" s="8"/>
    </row>
    <row r="1118" spans="1:2" ht="14.25" x14ac:dyDescent="0.2">
      <c r="A1118" s="10"/>
      <c r="B1118" s="8"/>
    </row>
    <row r="1119" spans="1:2" ht="14.25" x14ac:dyDescent="0.2">
      <c r="A1119" s="10"/>
      <c r="B1119" s="8"/>
    </row>
    <row r="1120" spans="1:2" ht="14.25" x14ac:dyDescent="0.2">
      <c r="A1120" s="10"/>
      <c r="B1120" s="8"/>
    </row>
    <row r="1121" spans="1:2" ht="14.25" x14ac:dyDescent="0.2">
      <c r="A1121" s="10"/>
      <c r="B1121" s="8"/>
    </row>
    <row r="1122" spans="1:2" ht="14.25" x14ac:dyDescent="0.2">
      <c r="A1122" s="10"/>
      <c r="B1122" s="8"/>
    </row>
    <row r="1123" spans="1:2" ht="14.25" x14ac:dyDescent="0.2">
      <c r="A1123" s="10"/>
      <c r="B1123" s="8"/>
    </row>
    <row r="1124" spans="1:2" ht="14.25" x14ac:dyDescent="0.2">
      <c r="A1124" s="10"/>
      <c r="B1124" s="8"/>
    </row>
    <row r="1125" spans="1:2" ht="14.25" x14ac:dyDescent="0.2">
      <c r="A1125" s="10"/>
      <c r="B1125" s="8"/>
    </row>
    <row r="1126" spans="1:2" ht="14.25" x14ac:dyDescent="0.2">
      <c r="A1126" s="10"/>
      <c r="B1126" s="8"/>
    </row>
    <row r="1127" spans="1:2" ht="14.25" x14ac:dyDescent="0.2">
      <c r="A1127" s="10"/>
      <c r="B1127" s="8"/>
    </row>
    <row r="1128" spans="1:2" ht="14.25" x14ac:dyDescent="0.2">
      <c r="A1128" s="10"/>
      <c r="B1128" s="8"/>
    </row>
    <row r="1129" spans="1:2" ht="14.25" x14ac:dyDescent="0.2">
      <c r="A1129" s="10"/>
      <c r="B1129" s="8"/>
    </row>
    <row r="1130" spans="1:2" ht="14.25" x14ac:dyDescent="0.2">
      <c r="A1130" s="10"/>
      <c r="B1130" s="8"/>
    </row>
    <row r="1131" spans="1:2" ht="14.25" x14ac:dyDescent="0.2">
      <c r="A1131" s="10"/>
      <c r="B1131" s="8"/>
    </row>
    <row r="1132" spans="1:2" ht="14.25" x14ac:dyDescent="0.2">
      <c r="A1132" s="10"/>
      <c r="B1132" s="8"/>
    </row>
    <row r="1133" spans="1:2" ht="14.25" x14ac:dyDescent="0.2">
      <c r="A1133" s="10"/>
      <c r="B1133" s="8"/>
    </row>
    <row r="1134" spans="1:2" ht="14.25" x14ac:dyDescent="0.2">
      <c r="A1134" s="10"/>
      <c r="B1134" s="8"/>
    </row>
    <row r="1135" spans="1:2" ht="14.25" x14ac:dyDescent="0.2">
      <c r="A1135" s="10"/>
      <c r="B1135" s="8"/>
    </row>
    <row r="1136" spans="1:2" ht="14.25" x14ac:dyDescent="0.2">
      <c r="A1136" s="10"/>
      <c r="B1136" s="8"/>
    </row>
    <row r="1137" spans="1:2" ht="14.25" x14ac:dyDescent="0.2">
      <c r="A1137" s="10"/>
      <c r="B1137" s="8"/>
    </row>
    <row r="1138" spans="1:2" ht="14.25" x14ac:dyDescent="0.2">
      <c r="A1138" s="10"/>
      <c r="B1138" s="8"/>
    </row>
    <row r="1139" spans="1:2" ht="14.25" x14ac:dyDescent="0.2">
      <c r="A1139" s="10"/>
      <c r="B1139" s="8"/>
    </row>
    <row r="1140" spans="1:2" ht="14.25" x14ac:dyDescent="0.2">
      <c r="A1140" s="10"/>
      <c r="B1140" s="8"/>
    </row>
    <row r="1141" spans="1:2" ht="14.25" x14ac:dyDescent="0.2">
      <c r="A1141" s="10"/>
      <c r="B1141" s="8"/>
    </row>
    <row r="1142" spans="1:2" ht="14.25" x14ac:dyDescent="0.2">
      <c r="A1142" s="10"/>
      <c r="B1142" s="8"/>
    </row>
    <row r="1143" spans="1:2" ht="14.25" x14ac:dyDescent="0.2">
      <c r="A1143" s="10"/>
      <c r="B1143" s="8"/>
    </row>
    <row r="1144" spans="1:2" ht="14.25" x14ac:dyDescent="0.2">
      <c r="A1144" s="10"/>
      <c r="B1144" s="8"/>
    </row>
    <row r="1145" spans="1:2" ht="14.25" x14ac:dyDescent="0.2">
      <c r="A1145" s="10"/>
      <c r="B1145" s="8"/>
    </row>
    <row r="1146" spans="1:2" ht="14.25" x14ac:dyDescent="0.2">
      <c r="A1146" s="10"/>
      <c r="B1146" s="8"/>
    </row>
    <row r="1147" spans="1:2" ht="14.25" x14ac:dyDescent="0.2">
      <c r="A1147" s="10"/>
      <c r="B1147" s="8"/>
    </row>
    <row r="1148" spans="1:2" ht="14.25" x14ac:dyDescent="0.2">
      <c r="A1148" s="10"/>
      <c r="B1148" s="8"/>
    </row>
    <row r="1149" spans="1:2" ht="14.25" x14ac:dyDescent="0.2">
      <c r="A1149" s="10"/>
      <c r="B1149" s="8"/>
    </row>
    <row r="1150" spans="1:2" ht="14.25" x14ac:dyDescent="0.2">
      <c r="A1150" s="10"/>
      <c r="B1150" s="8"/>
    </row>
    <row r="1151" spans="1:2" ht="14.25" x14ac:dyDescent="0.2">
      <c r="A1151" s="10"/>
      <c r="B1151" s="8"/>
    </row>
    <row r="1152" spans="1:2" ht="14.25" x14ac:dyDescent="0.2">
      <c r="A1152" s="10"/>
      <c r="B1152" s="8"/>
    </row>
    <row r="1153" spans="1:2" ht="14.25" x14ac:dyDescent="0.2">
      <c r="A1153" s="10"/>
      <c r="B1153" s="8"/>
    </row>
    <row r="1154" spans="1:2" ht="14.25" x14ac:dyDescent="0.2">
      <c r="A1154" s="10"/>
      <c r="B1154" s="8"/>
    </row>
    <row r="1155" spans="1:2" ht="14.25" x14ac:dyDescent="0.2">
      <c r="A1155" s="10"/>
      <c r="B1155" s="8"/>
    </row>
    <row r="1156" spans="1:2" ht="14.25" x14ac:dyDescent="0.2">
      <c r="A1156" s="10"/>
      <c r="B1156" s="8"/>
    </row>
    <row r="1157" spans="1:2" ht="14.25" x14ac:dyDescent="0.2">
      <c r="A1157" s="10"/>
      <c r="B1157" s="8"/>
    </row>
    <row r="1158" spans="1:2" ht="14.25" x14ac:dyDescent="0.2">
      <c r="A1158" s="10"/>
      <c r="B1158" s="8"/>
    </row>
    <row r="1159" spans="1:2" ht="14.25" x14ac:dyDescent="0.2">
      <c r="A1159" s="10"/>
      <c r="B1159" s="8"/>
    </row>
    <row r="1160" spans="1:2" ht="14.25" x14ac:dyDescent="0.2">
      <c r="A1160" s="10"/>
      <c r="B1160" s="8"/>
    </row>
    <row r="1161" spans="1:2" ht="14.25" x14ac:dyDescent="0.2">
      <c r="A1161" s="10"/>
      <c r="B1161" s="8"/>
    </row>
    <row r="1162" spans="1:2" ht="14.25" x14ac:dyDescent="0.2">
      <c r="A1162" s="10"/>
      <c r="B1162" s="8"/>
    </row>
    <row r="1163" spans="1:2" ht="14.25" x14ac:dyDescent="0.2">
      <c r="A1163" s="10"/>
      <c r="B1163" s="8"/>
    </row>
    <row r="1164" spans="1:2" ht="14.25" x14ac:dyDescent="0.2">
      <c r="A1164" s="10"/>
      <c r="B1164" s="8"/>
    </row>
    <row r="1165" spans="1:2" ht="14.25" x14ac:dyDescent="0.2">
      <c r="A1165" s="10"/>
      <c r="B1165" s="8"/>
    </row>
    <row r="1166" spans="1:2" ht="14.25" x14ac:dyDescent="0.2">
      <c r="A1166" s="10"/>
      <c r="B1166" s="8"/>
    </row>
    <row r="1167" spans="1:2" ht="14.25" x14ac:dyDescent="0.2">
      <c r="A1167" s="10"/>
      <c r="B1167" s="8"/>
    </row>
    <row r="1168" spans="1:2" ht="14.25" x14ac:dyDescent="0.2">
      <c r="A1168" s="10"/>
      <c r="B1168" s="8"/>
    </row>
    <row r="1169" spans="1:2" ht="14.25" x14ac:dyDescent="0.2">
      <c r="A1169" s="10"/>
      <c r="B1169" s="8"/>
    </row>
    <row r="1170" spans="1:2" ht="14.25" x14ac:dyDescent="0.2">
      <c r="A1170" s="10"/>
      <c r="B1170" s="8"/>
    </row>
    <row r="1171" spans="1:2" ht="14.25" x14ac:dyDescent="0.2">
      <c r="A1171" s="10"/>
      <c r="B1171" s="8"/>
    </row>
    <row r="1172" spans="1:2" ht="14.25" x14ac:dyDescent="0.2">
      <c r="A1172" s="10"/>
      <c r="B1172" s="8"/>
    </row>
    <row r="1173" spans="1:2" ht="14.25" x14ac:dyDescent="0.2">
      <c r="A1173" s="10"/>
      <c r="B1173" s="8"/>
    </row>
    <row r="1174" spans="1:2" ht="14.25" x14ac:dyDescent="0.2">
      <c r="A1174" s="10"/>
      <c r="B1174" s="8"/>
    </row>
    <row r="1175" spans="1:2" ht="14.25" x14ac:dyDescent="0.2">
      <c r="A1175" s="10"/>
      <c r="B1175" s="8"/>
    </row>
    <row r="1176" spans="1:2" ht="14.25" x14ac:dyDescent="0.2">
      <c r="A1176" s="10"/>
      <c r="B1176" s="8"/>
    </row>
    <row r="1177" spans="1:2" ht="14.25" x14ac:dyDescent="0.2">
      <c r="A1177" s="10"/>
      <c r="B1177" s="8"/>
    </row>
    <row r="1178" spans="1:2" ht="14.25" x14ac:dyDescent="0.2">
      <c r="A1178" s="10"/>
      <c r="B1178" s="8"/>
    </row>
    <row r="1179" spans="1:2" ht="14.25" x14ac:dyDescent="0.2">
      <c r="A1179" s="10"/>
      <c r="B1179" s="8"/>
    </row>
    <row r="1180" spans="1:2" ht="14.25" x14ac:dyDescent="0.2">
      <c r="A1180" s="10"/>
      <c r="B1180" s="8"/>
    </row>
    <row r="1181" spans="1:2" ht="14.25" x14ac:dyDescent="0.2">
      <c r="A1181" s="10"/>
      <c r="B1181" s="8"/>
    </row>
    <row r="1182" spans="1:2" ht="14.25" x14ac:dyDescent="0.2">
      <c r="A1182" s="10"/>
      <c r="B1182" s="8"/>
    </row>
    <row r="1183" spans="1:2" ht="14.25" x14ac:dyDescent="0.2">
      <c r="A1183" s="10"/>
      <c r="B1183" s="8"/>
    </row>
    <row r="1184" spans="1:2" ht="14.25" x14ac:dyDescent="0.2">
      <c r="A1184" s="10"/>
      <c r="B1184" s="8"/>
    </row>
    <row r="1185" spans="1:2" ht="14.25" x14ac:dyDescent="0.2">
      <c r="A1185" s="10"/>
      <c r="B1185" s="8"/>
    </row>
    <row r="1186" spans="1:2" ht="14.25" x14ac:dyDescent="0.2">
      <c r="A1186" s="10"/>
      <c r="B1186" s="8"/>
    </row>
    <row r="1187" spans="1:2" ht="14.25" x14ac:dyDescent="0.2">
      <c r="A1187" s="10"/>
      <c r="B1187" s="8"/>
    </row>
    <row r="1188" spans="1:2" ht="14.25" x14ac:dyDescent="0.2">
      <c r="A1188" s="10"/>
      <c r="B1188" s="8"/>
    </row>
    <row r="1189" spans="1:2" ht="14.25" x14ac:dyDescent="0.2">
      <c r="A1189" s="10"/>
      <c r="B1189" s="8"/>
    </row>
    <row r="1190" spans="1:2" ht="14.25" x14ac:dyDescent="0.2">
      <c r="A1190" s="10"/>
      <c r="B1190" s="8"/>
    </row>
    <row r="1191" spans="1:2" ht="14.25" x14ac:dyDescent="0.2">
      <c r="A1191" s="10"/>
      <c r="B1191" s="8"/>
    </row>
    <row r="1192" spans="1:2" ht="14.25" x14ac:dyDescent="0.2">
      <c r="A1192" s="10"/>
      <c r="B1192" s="8"/>
    </row>
    <row r="1193" spans="1:2" ht="14.25" x14ac:dyDescent="0.2">
      <c r="A1193" s="10"/>
      <c r="B1193" s="8"/>
    </row>
    <row r="1194" spans="1:2" ht="14.25" x14ac:dyDescent="0.2">
      <c r="A1194" s="10"/>
      <c r="B1194" s="8"/>
    </row>
    <row r="1195" spans="1:2" ht="14.25" x14ac:dyDescent="0.2">
      <c r="A1195" s="10"/>
      <c r="B1195" s="8"/>
    </row>
    <row r="1196" spans="1:2" ht="14.25" x14ac:dyDescent="0.2">
      <c r="A1196" s="10"/>
      <c r="B1196" s="8"/>
    </row>
    <row r="1197" spans="1:2" ht="14.25" x14ac:dyDescent="0.2">
      <c r="A1197" s="10"/>
      <c r="B1197" s="8"/>
    </row>
    <row r="1198" spans="1:2" ht="14.25" x14ac:dyDescent="0.2">
      <c r="A1198" s="10"/>
      <c r="B1198" s="8"/>
    </row>
    <row r="1199" spans="1:2" ht="14.25" x14ac:dyDescent="0.2">
      <c r="A1199" s="10"/>
      <c r="B1199" s="8"/>
    </row>
    <row r="1200" spans="1:2" ht="14.25" x14ac:dyDescent="0.2">
      <c r="A1200" s="10"/>
      <c r="B1200" s="8"/>
    </row>
    <row r="1201" spans="1:2" ht="14.25" x14ac:dyDescent="0.2">
      <c r="A1201" s="10"/>
      <c r="B1201" s="8"/>
    </row>
    <row r="1202" spans="1:2" ht="14.25" x14ac:dyDescent="0.2">
      <c r="A1202" s="10"/>
      <c r="B1202" s="8"/>
    </row>
    <row r="1203" spans="1:2" ht="14.25" x14ac:dyDescent="0.2">
      <c r="A1203" s="10"/>
      <c r="B1203" s="8"/>
    </row>
    <row r="1204" spans="1:2" ht="14.25" x14ac:dyDescent="0.2">
      <c r="A1204" s="10"/>
      <c r="B1204" s="8"/>
    </row>
    <row r="1205" spans="1:2" ht="14.25" x14ac:dyDescent="0.2">
      <c r="A1205" s="10"/>
      <c r="B1205" s="8"/>
    </row>
    <row r="1206" spans="1:2" ht="14.25" x14ac:dyDescent="0.2">
      <c r="A1206" s="10"/>
      <c r="B1206" s="8"/>
    </row>
    <row r="1207" spans="1:2" ht="14.25" x14ac:dyDescent="0.2">
      <c r="A1207" s="10"/>
      <c r="B1207" s="8"/>
    </row>
    <row r="1208" spans="1:2" ht="14.25" x14ac:dyDescent="0.2">
      <c r="A1208" s="10"/>
      <c r="B1208" s="8"/>
    </row>
    <row r="1209" spans="1:2" ht="14.25" x14ac:dyDescent="0.2">
      <c r="A1209" s="10"/>
      <c r="B1209" s="8"/>
    </row>
    <row r="1210" spans="1:2" ht="14.25" x14ac:dyDescent="0.2">
      <c r="A1210" s="10"/>
      <c r="B1210" s="8"/>
    </row>
    <row r="1211" spans="1:2" ht="14.25" x14ac:dyDescent="0.2">
      <c r="A1211" s="10"/>
      <c r="B1211" s="8"/>
    </row>
    <row r="1212" spans="1:2" ht="14.25" x14ac:dyDescent="0.2">
      <c r="A1212" s="10"/>
      <c r="B1212" s="8"/>
    </row>
    <row r="1213" spans="1:2" ht="14.25" x14ac:dyDescent="0.2">
      <c r="A1213" s="10"/>
      <c r="B1213" s="8"/>
    </row>
    <row r="1214" spans="1:2" ht="14.25" x14ac:dyDescent="0.2">
      <c r="A1214" s="10"/>
      <c r="B1214" s="8"/>
    </row>
    <row r="1215" spans="1:2" ht="14.25" x14ac:dyDescent="0.2">
      <c r="A1215" s="10"/>
      <c r="B1215" s="8"/>
    </row>
    <row r="1216" spans="1:2" ht="14.25" x14ac:dyDescent="0.2">
      <c r="A1216" s="10"/>
      <c r="B1216" s="8"/>
    </row>
    <row r="1217" spans="1:2" ht="14.25" x14ac:dyDescent="0.2">
      <c r="A1217" s="10"/>
      <c r="B1217" s="8"/>
    </row>
    <row r="1218" spans="1:2" ht="14.25" x14ac:dyDescent="0.2">
      <c r="A1218" s="10"/>
      <c r="B1218" s="8"/>
    </row>
    <row r="1219" spans="1:2" ht="14.25" x14ac:dyDescent="0.2">
      <c r="A1219" s="10"/>
      <c r="B1219" s="8"/>
    </row>
    <row r="1220" spans="1:2" ht="14.25" x14ac:dyDescent="0.2">
      <c r="A1220" s="10"/>
      <c r="B1220" s="8"/>
    </row>
    <row r="1221" spans="1:2" ht="14.25" x14ac:dyDescent="0.2">
      <c r="A1221" s="10"/>
      <c r="B1221" s="8"/>
    </row>
    <row r="1222" spans="1:2" ht="14.25" x14ac:dyDescent="0.2">
      <c r="A1222" s="10"/>
      <c r="B1222" s="8"/>
    </row>
    <row r="1223" spans="1:2" ht="14.25" x14ac:dyDescent="0.2">
      <c r="A1223" s="10"/>
      <c r="B1223" s="8"/>
    </row>
    <row r="1224" spans="1:2" ht="14.25" x14ac:dyDescent="0.2">
      <c r="A1224" s="10"/>
      <c r="B1224" s="8"/>
    </row>
    <row r="1225" spans="1:2" ht="14.25" x14ac:dyDescent="0.2">
      <c r="A1225" s="10"/>
      <c r="B1225" s="8"/>
    </row>
    <row r="1226" spans="1:2" ht="14.25" x14ac:dyDescent="0.2">
      <c r="A1226" s="10"/>
      <c r="B1226" s="8"/>
    </row>
    <row r="1227" spans="1:2" ht="14.25" x14ac:dyDescent="0.2">
      <c r="A1227" s="10"/>
      <c r="B1227" s="8"/>
    </row>
    <row r="1228" spans="1:2" ht="14.25" x14ac:dyDescent="0.2">
      <c r="A1228" s="10"/>
      <c r="B1228" s="8"/>
    </row>
    <row r="1229" spans="1:2" ht="14.25" x14ac:dyDescent="0.2">
      <c r="A1229" s="10"/>
      <c r="B1229" s="8"/>
    </row>
    <row r="1230" spans="1:2" ht="14.25" x14ac:dyDescent="0.2">
      <c r="A1230" s="10"/>
      <c r="B1230" s="8"/>
    </row>
    <row r="1231" spans="1:2" ht="14.25" x14ac:dyDescent="0.2">
      <c r="A1231" s="10"/>
      <c r="B1231" s="8"/>
    </row>
    <row r="1232" spans="1:2" ht="14.25" x14ac:dyDescent="0.2">
      <c r="A1232" s="10"/>
      <c r="B1232" s="8"/>
    </row>
    <row r="1233" spans="1:2" ht="14.25" x14ac:dyDescent="0.2">
      <c r="A1233" s="10"/>
      <c r="B1233" s="8"/>
    </row>
    <row r="1234" spans="1:2" ht="14.25" x14ac:dyDescent="0.2">
      <c r="A1234" s="10"/>
      <c r="B1234" s="8"/>
    </row>
    <row r="1235" spans="1:2" ht="14.25" x14ac:dyDescent="0.2">
      <c r="A1235" s="10"/>
      <c r="B1235" s="8"/>
    </row>
    <row r="1236" spans="1:2" ht="14.25" x14ac:dyDescent="0.2">
      <c r="A1236" s="10"/>
      <c r="B1236" s="8"/>
    </row>
    <row r="1237" spans="1:2" ht="14.25" x14ac:dyDescent="0.2">
      <c r="A1237" s="10"/>
      <c r="B1237" s="8"/>
    </row>
    <row r="1238" spans="1:2" ht="14.25" x14ac:dyDescent="0.2">
      <c r="A1238" s="10"/>
      <c r="B1238" s="8"/>
    </row>
    <row r="1239" spans="1:2" ht="14.25" x14ac:dyDescent="0.2">
      <c r="A1239" s="10"/>
      <c r="B1239" s="8"/>
    </row>
    <row r="1240" spans="1:2" ht="14.25" x14ac:dyDescent="0.2">
      <c r="A1240" s="10"/>
      <c r="B1240" s="8"/>
    </row>
    <row r="1241" spans="1:2" ht="14.25" x14ac:dyDescent="0.2">
      <c r="A1241" s="10"/>
      <c r="B1241" s="8"/>
    </row>
    <row r="1242" spans="1:2" ht="14.25" x14ac:dyDescent="0.2">
      <c r="A1242" s="10"/>
      <c r="B1242" s="8"/>
    </row>
    <row r="1243" spans="1:2" ht="14.25" x14ac:dyDescent="0.2">
      <c r="A1243" s="10"/>
      <c r="B1243" s="8"/>
    </row>
    <row r="1244" spans="1:2" ht="14.25" x14ac:dyDescent="0.2">
      <c r="A1244" s="10"/>
      <c r="B1244" s="8"/>
    </row>
    <row r="1245" spans="1:2" ht="14.25" x14ac:dyDescent="0.2">
      <c r="A1245" s="10"/>
      <c r="B1245" s="8"/>
    </row>
    <row r="1246" spans="1:2" ht="14.25" x14ac:dyDescent="0.2">
      <c r="A1246" s="10"/>
      <c r="B1246" s="8"/>
    </row>
    <row r="1247" spans="1:2" ht="14.25" x14ac:dyDescent="0.2">
      <c r="A1247" s="10"/>
      <c r="B1247" s="8"/>
    </row>
    <row r="1248" spans="1:2" ht="14.25" x14ac:dyDescent="0.2">
      <c r="A1248" s="10"/>
      <c r="B1248" s="8"/>
    </row>
    <row r="1249" spans="1:2" ht="14.25" x14ac:dyDescent="0.2">
      <c r="A1249" s="10"/>
      <c r="B1249" s="8"/>
    </row>
    <row r="1250" spans="1:2" ht="14.25" x14ac:dyDescent="0.2">
      <c r="A1250" s="10"/>
      <c r="B1250" s="8"/>
    </row>
    <row r="1251" spans="1:2" ht="14.25" x14ac:dyDescent="0.2">
      <c r="A1251" s="10"/>
      <c r="B1251" s="8"/>
    </row>
    <row r="1252" spans="1:2" ht="14.25" x14ac:dyDescent="0.2">
      <c r="A1252" s="10"/>
      <c r="B1252" s="8"/>
    </row>
    <row r="1253" spans="1:2" ht="14.25" x14ac:dyDescent="0.2">
      <c r="A1253" s="10"/>
      <c r="B1253" s="8"/>
    </row>
    <row r="1254" spans="1:2" ht="14.25" x14ac:dyDescent="0.2">
      <c r="A1254" s="10"/>
      <c r="B1254" s="8"/>
    </row>
    <row r="1255" spans="1:2" ht="14.25" x14ac:dyDescent="0.2">
      <c r="A1255" s="10"/>
      <c r="B1255" s="8"/>
    </row>
    <row r="1256" spans="1:2" ht="14.25" x14ac:dyDescent="0.2">
      <c r="A1256" s="10"/>
      <c r="B1256" s="8"/>
    </row>
    <row r="1257" spans="1:2" ht="14.25" x14ac:dyDescent="0.2">
      <c r="A1257" s="10"/>
      <c r="B1257" s="8"/>
    </row>
    <row r="1258" spans="1:2" ht="14.25" x14ac:dyDescent="0.2">
      <c r="A1258" s="10"/>
      <c r="B1258" s="8"/>
    </row>
    <row r="1259" spans="1:2" ht="14.25" x14ac:dyDescent="0.2">
      <c r="A1259" s="10"/>
      <c r="B1259" s="8"/>
    </row>
    <row r="1260" spans="1:2" ht="14.25" x14ac:dyDescent="0.2">
      <c r="A1260" s="10"/>
      <c r="B1260" s="8"/>
    </row>
    <row r="1261" spans="1:2" ht="14.25" x14ac:dyDescent="0.2">
      <c r="A1261" s="10"/>
      <c r="B1261" s="8"/>
    </row>
    <row r="1262" spans="1:2" ht="14.25" x14ac:dyDescent="0.2">
      <c r="A1262" s="10"/>
      <c r="B1262" s="8"/>
    </row>
    <row r="1263" spans="1:2" ht="14.25" x14ac:dyDescent="0.2">
      <c r="A1263" s="10"/>
      <c r="B1263" s="8"/>
    </row>
    <row r="1264" spans="1:2" ht="14.25" x14ac:dyDescent="0.2">
      <c r="A1264" s="10"/>
      <c r="B1264" s="8"/>
    </row>
    <row r="1265" spans="1:2" ht="14.25" x14ac:dyDescent="0.2">
      <c r="A1265" s="10"/>
      <c r="B1265" s="8"/>
    </row>
    <row r="1266" spans="1:2" ht="14.25" x14ac:dyDescent="0.2">
      <c r="A1266" s="10"/>
      <c r="B1266" s="8"/>
    </row>
    <row r="1267" spans="1:2" ht="14.25" x14ac:dyDescent="0.2">
      <c r="A1267" s="10"/>
      <c r="B1267" s="8"/>
    </row>
    <row r="1268" spans="1:2" ht="14.25" x14ac:dyDescent="0.2">
      <c r="A1268" s="10"/>
      <c r="B1268" s="8"/>
    </row>
    <row r="1269" spans="1:2" ht="14.25" x14ac:dyDescent="0.2">
      <c r="A1269" s="10"/>
      <c r="B1269" s="8"/>
    </row>
    <row r="1270" spans="1:2" ht="14.25" x14ac:dyDescent="0.2">
      <c r="A1270" s="10"/>
      <c r="B1270" s="8"/>
    </row>
    <row r="1271" spans="1:2" ht="14.25" x14ac:dyDescent="0.2">
      <c r="A1271" s="10"/>
      <c r="B1271" s="8"/>
    </row>
    <row r="1272" spans="1:2" ht="14.25" x14ac:dyDescent="0.2">
      <c r="A1272" s="10"/>
      <c r="B1272" s="8"/>
    </row>
    <row r="1273" spans="1:2" ht="14.25" x14ac:dyDescent="0.2">
      <c r="A1273" s="10"/>
      <c r="B1273" s="8"/>
    </row>
    <row r="1274" spans="1:2" ht="14.25" x14ac:dyDescent="0.2">
      <c r="A1274" s="10"/>
      <c r="B1274" s="8"/>
    </row>
    <row r="1275" spans="1:2" ht="14.25" x14ac:dyDescent="0.2">
      <c r="A1275" s="10"/>
      <c r="B1275" s="8"/>
    </row>
    <row r="1276" spans="1:2" ht="14.25" x14ac:dyDescent="0.2">
      <c r="A1276" s="10"/>
      <c r="B1276" s="8"/>
    </row>
    <row r="1277" spans="1:2" ht="14.25" x14ac:dyDescent="0.2">
      <c r="A1277" s="10"/>
      <c r="B1277" s="8"/>
    </row>
    <row r="1278" spans="1:2" ht="14.25" x14ac:dyDescent="0.2">
      <c r="A1278" s="10"/>
      <c r="B1278" s="8"/>
    </row>
    <row r="1279" spans="1:2" ht="14.25" x14ac:dyDescent="0.2">
      <c r="A1279" s="10"/>
      <c r="B1279" s="8"/>
    </row>
    <row r="1280" spans="1:2" ht="14.25" x14ac:dyDescent="0.2">
      <c r="A1280" s="10"/>
      <c r="B1280" s="8"/>
    </row>
    <row r="1281" spans="1:2" ht="14.25" x14ac:dyDescent="0.2">
      <c r="A1281" s="10"/>
      <c r="B1281" s="8"/>
    </row>
    <row r="1282" spans="1:2" ht="14.25" x14ac:dyDescent="0.2">
      <c r="A1282" s="10"/>
      <c r="B1282" s="8"/>
    </row>
    <row r="1283" spans="1:2" ht="14.25" x14ac:dyDescent="0.2">
      <c r="A1283" s="10"/>
      <c r="B1283" s="8"/>
    </row>
    <row r="1284" spans="1:2" ht="14.25" x14ac:dyDescent="0.2">
      <c r="A1284" s="10"/>
      <c r="B1284" s="8"/>
    </row>
    <row r="1285" spans="1:2" ht="14.25" x14ac:dyDescent="0.2">
      <c r="A1285" s="10"/>
      <c r="B1285" s="8"/>
    </row>
    <row r="1286" spans="1:2" ht="14.25" x14ac:dyDescent="0.2">
      <c r="A1286" s="10"/>
      <c r="B1286" s="8"/>
    </row>
    <row r="1287" spans="1:2" ht="14.25" x14ac:dyDescent="0.2">
      <c r="A1287" s="10"/>
      <c r="B1287" s="8"/>
    </row>
    <row r="1288" spans="1:2" ht="14.25" x14ac:dyDescent="0.2">
      <c r="A1288" s="10"/>
      <c r="B1288" s="8"/>
    </row>
    <row r="1289" spans="1:2" ht="14.25" x14ac:dyDescent="0.2">
      <c r="A1289" s="10"/>
      <c r="B1289" s="8"/>
    </row>
    <row r="1290" spans="1:2" ht="14.25" x14ac:dyDescent="0.2">
      <c r="A1290" s="10"/>
      <c r="B1290" s="8"/>
    </row>
    <row r="1291" spans="1:2" ht="14.25" x14ac:dyDescent="0.2">
      <c r="A1291" s="10"/>
      <c r="B1291" s="8"/>
    </row>
    <row r="1292" spans="1:2" ht="14.25" x14ac:dyDescent="0.2">
      <c r="A1292" s="10"/>
      <c r="B1292" s="8"/>
    </row>
    <row r="1293" spans="1:2" ht="14.25" x14ac:dyDescent="0.2">
      <c r="A1293" s="10"/>
      <c r="B1293" s="8"/>
    </row>
    <row r="1294" spans="1:2" ht="14.25" x14ac:dyDescent="0.2">
      <c r="A1294" s="10"/>
      <c r="B1294" s="8"/>
    </row>
    <row r="1295" spans="1:2" ht="14.25" x14ac:dyDescent="0.2">
      <c r="A1295" s="10"/>
      <c r="B1295" s="8"/>
    </row>
    <row r="1296" spans="1:2" ht="14.25" x14ac:dyDescent="0.2">
      <c r="A1296" s="10"/>
      <c r="B1296" s="8"/>
    </row>
    <row r="1297" spans="1:2" ht="14.25" x14ac:dyDescent="0.2">
      <c r="A1297" s="10"/>
      <c r="B1297" s="8"/>
    </row>
    <row r="1298" spans="1:2" ht="14.25" x14ac:dyDescent="0.2">
      <c r="A1298" s="10"/>
      <c r="B1298" s="8"/>
    </row>
    <row r="1299" spans="1:2" ht="14.25" x14ac:dyDescent="0.2">
      <c r="A1299" s="10"/>
      <c r="B1299" s="8"/>
    </row>
    <row r="1300" spans="1:2" ht="14.25" x14ac:dyDescent="0.2">
      <c r="A1300" s="10"/>
      <c r="B1300" s="8"/>
    </row>
    <row r="1301" spans="1:2" ht="14.25" x14ac:dyDescent="0.2">
      <c r="A1301" s="10"/>
      <c r="B1301" s="8"/>
    </row>
    <row r="1302" spans="1:2" ht="14.25" x14ac:dyDescent="0.2">
      <c r="A1302" s="10"/>
      <c r="B1302" s="8"/>
    </row>
    <row r="1303" spans="1:2" ht="14.25" x14ac:dyDescent="0.2">
      <c r="A1303" s="10"/>
      <c r="B1303" s="8"/>
    </row>
    <row r="1304" spans="1:2" ht="14.25" x14ac:dyDescent="0.2">
      <c r="A1304" s="10"/>
      <c r="B1304" s="8"/>
    </row>
    <row r="1305" spans="1:2" ht="14.25" x14ac:dyDescent="0.2">
      <c r="A1305" s="10"/>
      <c r="B1305" s="8"/>
    </row>
    <row r="1306" spans="1:2" ht="14.25" x14ac:dyDescent="0.2">
      <c r="A1306" s="10"/>
      <c r="B1306" s="8"/>
    </row>
    <row r="1307" spans="1:2" ht="14.25" x14ac:dyDescent="0.2">
      <c r="A1307" s="10"/>
      <c r="B1307" s="8"/>
    </row>
    <row r="1308" spans="1:2" ht="14.25" x14ac:dyDescent="0.2">
      <c r="A1308" s="10"/>
      <c r="B1308" s="8"/>
    </row>
    <row r="1309" spans="1:2" ht="14.25" x14ac:dyDescent="0.2">
      <c r="A1309" s="10"/>
      <c r="B1309" s="8"/>
    </row>
    <row r="1310" spans="1:2" ht="14.25" x14ac:dyDescent="0.2">
      <c r="A1310" s="10"/>
      <c r="B1310" s="8"/>
    </row>
    <row r="1311" spans="1:2" ht="14.25" x14ac:dyDescent="0.2">
      <c r="A1311" s="10"/>
      <c r="B1311" s="8"/>
    </row>
    <row r="1312" spans="1:2" ht="14.25" x14ac:dyDescent="0.2">
      <c r="A1312" s="10"/>
      <c r="B1312" s="8"/>
    </row>
    <row r="1313" spans="1:2" ht="14.25" x14ac:dyDescent="0.2">
      <c r="A1313" s="10"/>
      <c r="B1313" s="8"/>
    </row>
    <row r="1314" spans="1:2" ht="14.25" x14ac:dyDescent="0.2">
      <c r="A1314" s="10"/>
      <c r="B1314" s="8"/>
    </row>
    <row r="1315" spans="1:2" ht="14.25" x14ac:dyDescent="0.2">
      <c r="A1315" s="10"/>
      <c r="B1315" s="8"/>
    </row>
    <row r="1316" spans="1:2" ht="14.25" x14ac:dyDescent="0.2">
      <c r="A1316" s="10"/>
      <c r="B1316" s="8"/>
    </row>
    <row r="1317" spans="1:2" ht="14.25" x14ac:dyDescent="0.2">
      <c r="A1317" s="10"/>
      <c r="B1317" s="8"/>
    </row>
    <row r="1318" spans="1:2" ht="14.25" x14ac:dyDescent="0.2">
      <c r="A1318" s="10"/>
      <c r="B1318" s="8"/>
    </row>
    <row r="1319" spans="1:2" ht="14.25" x14ac:dyDescent="0.2">
      <c r="A1319" s="10"/>
      <c r="B1319" s="8"/>
    </row>
    <row r="1320" spans="1:2" ht="14.25" x14ac:dyDescent="0.2">
      <c r="A1320" s="10"/>
      <c r="B1320" s="8"/>
    </row>
    <row r="1321" spans="1:2" ht="14.25" x14ac:dyDescent="0.2">
      <c r="A1321" s="10"/>
      <c r="B1321" s="8"/>
    </row>
    <row r="1322" spans="1:2" ht="14.25" x14ac:dyDescent="0.2">
      <c r="A1322" s="10"/>
      <c r="B1322" s="8"/>
    </row>
    <row r="1323" spans="1:2" ht="14.25" x14ac:dyDescent="0.2">
      <c r="A1323" s="10"/>
      <c r="B1323" s="8"/>
    </row>
    <row r="1324" spans="1:2" ht="14.25" x14ac:dyDescent="0.2">
      <c r="A1324" s="10"/>
      <c r="B1324" s="8"/>
    </row>
    <row r="1325" spans="1:2" ht="14.25" x14ac:dyDescent="0.2">
      <c r="A1325" s="10"/>
      <c r="B1325" s="8"/>
    </row>
    <row r="1326" spans="1:2" ht="14.25" x14ac:dyDescent="0.2">
      <c r="A1326" s="10"/>
      <c r="B1326" s="8"/>
    </row>
    <row r="1327" spans="1:2" ht="14.25" x14ac:dyDescent="0.2">
      <c r="A1327" s="10"/>
      <c r="B1327" s="8"/>
    </row>
    <row r="1328" spans="1:2" ht="14.25" x14ac:dyDescent="0.2">
      <c r="A1328" s="10"/>
      <c r="B1328" s="8"/>
    </row>
    <row r="1329" spans="1:2" ht="14.25" x14ac:dyDescent="0.2">
      <c r="A1329" s="10"/>
      <c r="B1329" s="8"/>
    </row>
    <row r="1330" spans="1:2" ht="14.25" x14ac:dyDescent="0.2">
      <c r="A1330" s="10"/>
      <c r="B1330" s="8"/>
    </row>
    <row r="1331" spans="1:2" ht="14.25" x14ac:dyDescent="0.2">
      <c r="A1331" s="10"/>
      <c r="B1331" s="8"/>
    </row>
    <row r="1332" spans="1:2" ht="14.25" x14ac:dyDescent="0.2">
      <c r="A1332" s="10"/>
      <c r="B1332" s="8"/>
    </row>
    <row r="1333" spans="1:2" ht="14.25" x14ac:dyDescent="0.2">
      <c r="A1333" s="10"/>
      <c r="B1333" s="8"/>
    </row>
    <row r="1334" spans="1:2" ht="14.25" x14ac:dyDescent="0.2">
      <c r="A1334" s="10"/>
      <c r="B1334" s="8"/>
    </row>
    <row r="1335" spans="1:2" ht="14.25" x14ac:dyDescent="0.2">
      <c r="A1335" s="10"/>
      <c r="B1335" s="8"/>
    </row>
    <row r="1336" spans="1:2" ht="14.25" x14ac:dyDescent="0.2">
      <c r="A1336" s="10"/>
      <c r="B1336" s="8"/>
    </row>
    <row r="1337" spans="1:2" ht="14.25" x14ac:dyDescent="0.2">
      <c r="A1337" s="10"/>
      <c r="B1337" s="8"/>
    </row>
    <row r="1338" spans="1:2" ht="14.25" x14ac:dyDescent="0.2">
      <c r="A1338" s="10"/>
      <c r="B1338" s="8"/>
    </row>
    <row r="1339" spans="1:2" ht="14.25" x14ac:dyDescent="0.2">
      <c r="A1339" s="10"/>
      <c r="B1339" s="8"/>
    </row>
    <row r="1340" spans="1:2" ht="14.25" x14ac:dyDescent="0.2">
      <c r="A1340" s="10"/>
      <c r="B1340" s="8"/>
    </row>
    <row r="1341" spans="1:2" ht="14.25" x14ac:dyDescent="0.2">
      <c r="A1341" s="10"/>
      <c r="B1341" s="8"/>
    </row>
    <row r="1342" spans="1:2" ht="14.25" x14ac:dyDescent="0.2">
      <c r="A1342" s="10"/>
      <c r="B1342" s="8"/>
    </row>
    <row r="1343" spans="1:2" ht="14.25" x14ac:dyDescent="0.2">
      <c r="A1343" s="10"/>
      <c r="B1343" s="8"/>
    </row>
    <row r="1344" spans="1:2" ht="14.25" x14ac:dyDescent="0.2">
      <c r="A1344" s="10"/>
      <c r="B1344" s="8"/>
    </row>
    <row r="1345" spans="1:2" ht="14.25" x14ac:dyDescent="0.2">
      <c r="A1345" s="10"/>
      <c r="B1345" s="8"/>
    </row>
    <row r="1346" spans="1:2" ht="14.25" x14ac:dyDescent="0.2">
      <c r="A1346" s="10"/>
      <c r="B1346" s="8"/>
    </row>
    <row r="1347" spans="1:2" ht="14.25" x14ac:dyDescent="0.2">
      <c r="A1347" s="10"/>
      <c r="B1347" s="8"/>
    </row>
    <row r="1348" spans="1:2" ht="14.25" x14ac:dyDescent="0.2">
      <c r="A1348" s="10"/>
      <c r="B1348" s="8"/>
    </row>
    <row r="1349" spans="1:2" ht="14.25" x14ac:dyDescent="0.2">
      <c r="A1349" s="10"/>
      <c r="B1349" s="8"/>
    </row>
    <row r="1350" spans="1:2" ht="14.25" x14ac:dyDescent="0.2">
      <c r="A1350" s="10"/>
      <c r="B1350" s="8"/>
    </row>
    <row r="1351" spans="1:2" ht="14.25" x14ac:dyDescent="0.2">
      <c r="A1351" s="10"/>
      <c r="B1351" s="8"/>
    </row>
    <row r="1352" spans="1:2" ht="14.25" x14ac:dyDescent="0.2">
      <c r="A1352" s="10"/>
      <c r="B1352" s="8"/>
    </row>
    <row r="1353" spans="1:2" ht="14.25" x14ac:dyDescent="0.2">
      <c r="A1353" s="10"/>
      <c r="B1353" s="8"/>
    </row>
    <row r="1354" spans="1:2" ht="14.25" x14ac:dyDescent="0.2">
      <c r="A1354" s="10"/>
      <c r="B1354" s="8"/>
    </row>
    <row r="1355" spans="1:2" ht="14.25" x14ac:dyDescent="0.2">
      <c r="A1355" s="10"/>
      <c r="B1355" s="8"/>
    </row>
    <row r="1356" spans="1:2" ht="14.25" x14ac:dyDescent="0.2">
      <c r="A1356" s="10"/>
      <c r="B1356" s="8"/>
    </row>
    <row r="1357" spans="1:2" ht="14.25" x14ac:dyDescent="0.2">
      <c r="A1357" s="10"/>
      <c r="B1357" s="8"/>
    </row>
    <row r="1358" spans="1:2" ht="14.25" x14ac:dyDescent="0.2">
      <c r="A1358" s="10"/>
      <c r="B1358" s="8"/>
    </row>
    <row r="1359" spans="1:2" ht="14.25" x14ac:dyDescent="0.2">
      <c r="A1359" s="10"/>
      <c r="B1359" s="8"/>
    </row>
    <row r="1360" spans="1:2" ht="14.25" x14ac:dyDescent="0.2">
      <c r="A1360" s="10"/>
      <c r="B1360" s="8"/>
    </row>
    <row r="1361" spans="1:2" ht="14.25" x14ac:dyDescent="0.2">
      <c r="A1361" s="10"/>
      <c r="B1361" s="8"/>
    </row>
    <row r="1362" spans="1:2" ht="14.25" x14ac:dyDescent="0.2">
      <c r="A1362" s="10"/>
      <c r="B1362" s="8"/>
    </row>
    <row r="1363" spans="1:2" ht="14.25" x14ac:dyDescent="0.2">
      <c r="A1363" s="10"/>
      <c r="B1363" s="8"/>
    </row>
    <row r="1364" spans="1:2" ht="14.25" x14ac:dyDescent="0.2">
      <c r="A1364" s="10"/>
      <c r="B1364" s="8"/>
    </row>
    <row r="1365" spans="1:2" ht="14.25" x14ac:dyDescent="0.2">
      <c r="A1365" s="10"/>
      <c r="B1365" s="8"/>
    </row>
    <row r="1366" spans="1:2" ht="14.25" x14ac:dyDescent="0.2">
      <c r="A1366" s="10"/>
      <c r="B1366" s="8"/>
    </row>
    <row r="1367" spans="1:2" ht="14.25" x14ac:dyDescent="0.2">
      <c r="A1367" s="10"/>
      <c r="B1367" s="8"/>
    </row>
    <row r="1368" spans="1:2" ht="14.25" x14ac:dyDescent="0.2">
      <c r="A1368" s="10"/>
      <c r="B1368" s="8"/>
    </row>
    <row r="1369" spans="1:2" ht="14.25" x14ac:dyDescent="0.2">
      <c r="A1369" s="10"/>
      <c r="B1369" s="8"/>
    </row>
    <row r="1370" spans="1:2" ht="14.25" x14ac:dyDescent="0.2">
      <c r="A1370" s="10"/>
      <c r="B1370" s="8"/>
    </row>
    <row r="1371" spans="1:2" ht="14.25" x14ac:dyDescent="0.2">
      <c r="A1371" s="10"/>
      <c r="B1371" s="8"/>
    </row>
    <row r="1372" spans="1:2" ht="14.25" x14ac:dyDescent="0.2">
      <c r="A1372" s="10"/>
      <c r="B1372" s="8"/>
    </row>
    <row r="1373" spans="1:2" ht="14.25" x14ac:dyDescent="0.2">
      <c r="A1373" s="10"/>
      <c r="B1373" s="8"/>
    </row>
    <row r="1374" spans="1:2" ht="14.25" x14ac:dyDescent="0.2">
      <c r="A1374" s="10"/>
      <c r="B1374" s="8"/>
    </row>
    <row r="1375" spans="1:2" ht="14.25" x14ac:dyDescent="0.2">
      <c r="A1375" s="10"/>
      <c r="B1375" s="8"/>
    </row>
    <row r="1376" spans="1:2" ht="14.25" x14ac:dyDescent="0.2">
      <c r="A1376" s="10"/>
      <c r="B1376" s="8"/>
    </row>
    <row r="1377" spans="1:2" ht="14.25" x14ac:dyDescent="0.2">
      <c r="A1377" s="10"/>
      <c r="B1377" s="8"/>
    </row>
    <row r="1378" spans="1:2" ht="14.25" x14ac:dyDescent="0.2">
      <c r="A1378" s="10"/>
      <c r="B1378" s="8"/>
    </row>
    <row r="1379" spans="1:2" ht="14.25" x14ac:dyDescent="0.2">
      <c r="A1379" s="10"/>
      <c r="B1379" s="8"/>
    </row>
    <row r="1380" spans="1:2" ht="14.25" x14ac:dyDescent="0.2">
      <c r="A1380" s="10"/>
      <c r="B1380" s="8"/>
    </row>
    <row r="1381" spans="1:2" ht="14.25" x14ac:dyDescent="0.2">
      <c r="A1381" s="10"/>
      <c r="B1381" s="8"/>
    </row>
    <row r="1382" spans="1:2" ht="14.25" x14ac:dyDescent="0.2">
      <c r="A1382" s="10"/>
      <c r="B1382" s="8"/>
    </row>
    <row r="1383" spans="1:2" ht="14.25" x14ac:dyDescent="0.2">
      <c r="A1383" s="10"/>
      <c r="B1383" s="8"/>
    </row>
    <row r="1384" spans="1:2" ht="14.25" x14ac:dyDescent="0.2">
      <c r="A1384" s="10"/>
      <c r="B1384" s="8"/>
    </row>
    <row r="1385" spans="1:2" ht="14.25" x14ac:dyDescent="0.2">
      <c r="A1385" s="10"/>
      <c r="B1385" s="8"/>
    </row>
    <row r="1386" spans="1:2" ht="14.25" x14ac:dyDescent="0.2">
      <c r="A1386" s="10"/>
      <c r="B1386" s="8"/>
    </row>
    <row r="1387" spans="1:2" ht="14.25" x14ac:dyDescent="0.2">
      <c r="A1387" s="10"/>
      <c r="B1387" s="8"/>
    </row>
    <row r="1388" spans="1:2" ht="14.25" x14ac:dyDescent="0.2">
      <c r="A1388" s="10"/>
      <c r="B1388" s="8"/>
    </row>
    <row r="1389" spans="1:2" ht="14.25" x14ac:dyDescent="0.2">
      <c r="A1389" s="10"/>
      <c r="B1389" s="8"/>
    </row>
    <row r="1390" spans="1:2" ht="14.25" x14ac:dyDescent="0.2">
      <c r="A1390" s="10"/>
      <c r="B1390" s="8"/>
    </row>
    <row r="1391" spans="1:2" ht="14.25" x14ac:dyDescent="0.2">
      <c r="A1391" s="10"/>
      <c r="B1391" s="8"/>
    </row>
    <row r="1392" spans="1:2" ht="14.25" x14ac:dyDescent="0.2">
      <c r="A1392" s="10"/>
      <c r="B1392" s="8"/>
    </row>
    <row r="1393" spans="1:2" ht="14.25" x14ac:dyDescent="0.2">
      <c r="A1393" s="10"/>
      <c r="B1393" s="8"/>
    </row>
    <row r="1394" spans="1:2" ht="14.25" x14ac:dyDescent="0.2">
      <c r="A1394" s="10"/>
      <c r="B1394" s="8"/>
    </row>
    <row r="1395" spans="1:2" ht="14.25" x14ac:dyDescent="0.2">
      <c r="A1395" s="10"/>
      <c r="B1395" s="8"/>
    </row>
    <row r="1396" spans="1:2" ht="14.25" x14ac:dyDescent="0.2">
      <c r="A1396" s="10"/>
      <c r="B1396" s="8"/>
    </row>
    <row r="1397" spans="1:2" ht="14.25" x14ac:dyDescent="0.2">
      <c r="A1397" s="10"/>
      <c r="B1397" s="8"/>
    </row>
    <row r="1398" spans="1:2" ht="14.25" x14ac:dyDescent="0.2">
      <c r="A1398" s="10"/>
      <c r="B1398" s="8"/>
    </row>
    <row r="1399" spans="1:2" ht="14.25" x14ac:dyDescent="0.2">
      <c r="A1399" s="10"/>
      <c r="B1399" s="8"/>
    </row>
    <row r="1400" spans="1:2" ht="14.25" x14ac:dyDescent="0.2">
      <c r="A1400" s="10"/>
      <c r="B1400" s="8"/>
    </row>
    <row r="1401" spans="1:2" ht="14.25" x14ac:dyDescent="0.2">
      <c r="A1401" s="10"/>
      <c r="B1401" s="8"/>
    </row>
    <row r="1402" spans="1:2" ht="14.25" x14ac:dyDescent="0.2">
      <c r="A1402" s="10"/>
      <c r="B1402" s="8"/>
    </row>
    <row r="1403" spans="1:2" ht="14.25" x14ac:dyDescent="0.2">
      <c r="A1403" s="10"/>
      <c r="B1403" s="8"/>
    </row>
    <row r="1404" spans="1:2" ht="14.25" x14ac:dyDescent="0.2">
      <c r="A1404" s="10"/>
      <c r="B1404" s="8"/>
    </row>
    <row r="1405" spans="1:2" ht="14.25" x14ac:dyDescent="0.2">
      <c r="A1405" s="10"/>
      <c r="B1405" s="8"/>
    </row>
    <row r="1406" spans="1:2" ht="14.25" x14ac:dyDescent="0.2">
      <c r="A1406" s="10"/>
      <c r="B1406" s="8"/>
    </row>
    <row r="1407" spans="1:2" ht="14.25" x14ac:dyDescent="0.2">
      <c r="A1407" s="10"/>
      <c r="B1407" s="8"/>
    </row>
    <row r="1408" spans="1:2" ht="14.25" x14ac:dyDescent="0.2">
      <c r="A1408" s="10"/>
      <c r="B1408" s="8"/>
    </row>
    <row r="1409" spans="1:2" ht="14.25" x14ac:dyDescent="0.2">
      <c r="A1409" s="10"/>
      <c r="B1409" s="8"/>
    </row>
    <row r="1410" spans="1:2" ht="14.25" x14ac:dyDescent="0.2">
      <c r="A1410" s="10"/>
      <c r="B1410" s="8"/>
    </row>
    <row r="1411" spans="1:2" ht="14.25" x14ac:dyDescent="0.2">
      <c r="A1411" s="10"/>
      <c r="B1411" s="8"/>
    </row>
    <row r="1412" spans="1:2" ht="14.25" x14ac:dyDescent="0.2">
      <c r="A1412" s="10"/>
      <c r="B1412" s="8"/>
    </row>
    <row r="1413" spans="1:2" ht="14.25" x14ac:dyDescent="0.2">
      <c r="A1413" s="10"/>
      <c r="B1413" s="8"/>
    </row>
    <row r="1414" spans="1:2" ht="14.25" x14ac:dyDescent="0.2">
      <c r="A1414" s="10"/>
      <c r="B1414" s="8"/>
    </row>
    <row r="1415" spans="1:2" ht="14.25" x14ac:dyDescent="0.2">
      <c r="A1415" s="10"/>
      <c r="B1415" s="8"/>
    </row>
    <row r="1416" spans="1:2" ht="14.25" x14ac:dyDescent="0.2">
      <c r="A1416" s="10"/>
      <c r="B1416" s="8"/>
    </row>
    <row r="1417" spans="1:2" ht="14.25" x14ac:dyDescent="0.2">
      <c r="A1417" s="10"/>
      <c r="B1417" s="8"/>
    </row>
    <row r="1418" spans="1:2" ht="14.25" x14ac:dyDescent="0.2">
      <c r="A1418" s="10"/>
      <c r="B1418" s="8"/>
    </row>
    <row r="1419" spans="1:2" ht="14.25" x14ac:dyDescent="0.2">
      <c r="A1419" s="10"/>
      <c r="B1419" s="8"/>
    </row>
    <row r="1420" spans="1:2" ht="14.25" x14ac:dyDescent="0.2">
      <c r="A1420" s="10"/>
      <c r="B1420" s="8"/>
    </row>
    <row r="1421" spans="1:2" ht="14.25" x14ac:dyDescent="0.2">
      <c r="A1421" s="10"/>
      <c r="B1421" s="8"/>
    </row>
    <row r="1422" spans="1:2" ht="14.25" x14ac:dyDescent="0.2">
      <c r="A1422" s="10"/>
      <c r="B1422" s="8"/>
    </row>
    <row r="1423" spans="1:2" ht="14.25" x14ac:dyDescent="0.2">
      <c r="A1423" s="10"/>
      <c r="B1423" s="8"/>
    </row>
    <row r="1424" spans="1:2" ht="14.25" x14ac:dyDescent="0.2">
      <c r="A1424" s="10"/>
      <c r="B1424" s="8"/>
    </row>
    <row r="1425" spans="1:2" ht="14.25" x14ac:dyDescent="0.2">
      <c r="A1425" s="10"/>
      <c r="B1425" s="8"/>
    </row>
    <row r="1426" spans="1:2" ht="14.25" x14ac:dyDescent="0.2">
      <c r="A1426" s="10"/>
      <c r="B1426" s="8"/>
    </row>
    <row r="1427" spans="1:2" ht="14.25" x14ac:dyDescent="0.2">
      <c r="A1427" s="10"/>
      <c r="B1427" s="8"/>
    </row>
    <row r="1428" spans="1:2" ht="14.25" x14ac:dyDescent="0.2">
      <c r="A1428" s="10"/>
      <c r="B1428" s="8"/>
    </row>
    <row r="1429" spans="1:2" ht="14.25" x14ac:dyDescent="0.2">
      <c r="A1429" s="10"/>
      <c r="B1429" s="8"/>
    </row>
    <row r="1430" spans="1:2" ht="14.25" x14ac:dyDescent="0.2">
      <c r="A1430" s="10"/>
      <c r="B1430" s="8"/>
    </row>
    <row r="1431" spans="1:2" ht="14.25" x14ac:dyDescent="0.2">
      <c r="A1431" s="10"/>
      <c r="B1431" s="8"/>
    </row>
    <row r="1432" spans="1:2" ht="14.25" x14ac:dyDescent="0.2">
      <c r="A1432" s="10"/>
      <c r="B1432" s="8"/>
    </row>
    <row r="1433" spans="1:2" ht="14.25" x14ac:dyDescent="0.2">
      <c r="A1433" s="10"/>
      <c r="B1433" s="8"/>
    </row>
    <row r="1434" spans="1:2" ht="14.25" x14ac:dyDescent="0.2">
      <c r="A1434" s="10"/>
      <c r="B1434" s="8"/>
    </row>
    <row r="1435" spans="1:2" ht="14.25" x14ac:dyDescent="0.2">
      <c r="A1435" s="10"/>
      <c r="B1435" s="8"/>
    </row>
    <row r="1436" spans="1:2" ht="14.25" x14ac:dyDescent="0.2">
      <c r="A1436" s="10"/>
      <c r="B1436" s="8"/>
    </row>
    <row r="1437" spans="1:2" ht="14.25" x14ac:dyDescent="0.2">
      <c r="A1437" s="10"/>
      <c r="B1437" s="8"/>
    </row>
    <row r="1438" spans="1:2" ht="14.25" x14ac:dyDescent="0.2">
      <c r="A1438" s="10"/>
      <c r="B1438" s="8"/>
    </row>
    <row r="1439" spans="1:2" ht="14.25" x14ac:dyDescent="0.2">
      <c r="A1439" s="10"/>
      <c r="B1439" s="8"/>
    </row>
    <row r="1440" spans="1:2" ht="14.25" x14ac:dyDescent="0.2">
      <c r="A1440" s="10"/>
      <c r="B1440" s="8"/>
    </row>
    <row r="1441" spans="1:2" ht="14.25" x14ac:dyDescent="0.2">
      <c r="A1441" s="10"/>
      <c r="B1441" s="8"/>
    </row>
    <row r="1442" spans="1:2" ht="14.25" x14ac:dyDescent="0.2">
      <c r="A1442" s="10"/>
      <c r="B1442" s="8"/>
    </row>
    <row r="1443" spans="1:2" ht="14.25" x14ac:dyDescent="0.2">
      <c r="A1443" s="10"/>
      <c r="B1443" s="8"/>
    </row>
    <row r="1444" spans="1:2" ht="14.25" x14ac:dyDescent="0.2">
      <c r="A1444" s="10"/>
      <c r="B1444" s="8"/>
    </row>
    <row r="1445" spans="1:2" ht="14.25" x14ac:dyDescent="0.2">
      <c r="A1445" s="10"/>
      <c r="B1445" s="8"/>
    </row>
    <row r="1446" spans="1:2" ht="14.25" x14ac:dyDescent="0.2">
      <c r="A1446" s="10"/>
      <c r="B1446" s="8"/>
    </row>
    <row r="1447" spans="1:2" ht="14.25" x14ac:dyDescent="0.2">
      <c r="A1447" s="10"/>
      <c r="B1447" s="8"/>
    </row>
    <row r="1448" spans="1:2" ht="14.25" x14ac:dyDescent="0.2">
      <c r="A1448" s="10"/>
      <c r="B1448" s="8"/>
    </row>
    <row r="1449" spans="1:2" ht="14.25" x14ac:dyDescent="0.2">
      <c r="A1449" s="10"/>
      <c r="B1449" s="8"/>
    </row>
    <row r="1450" spans="1:2" ht="14.25" x14ac:dyDescent="0.2">
      <c r="A1450" s="10"/>
      <c r="B1450" s="8"/>
    </row>
    <row r="1451" spans="1:2" ht="14.25" x14ac:dyDescent="0.2">
      <c r="A1451" s="10"/>
      <c r="B1451" s="8"/>
    </row>
    <row r="1452" spans="1:2" ht="14.25" x14ac:dyDescent="0.2">
      <c r="A1452" s="10"/>
      <c r="B1452" s="8"/>
    </row>
    <row r="1453" spans="1:2" ht="14.25" x14ac:dyDescent="0.2">
      <c r="A1453" s="10"/>
      <c r="B1453" s="8"/>
    </row>
    <row r="1454" spans="1:2" ht="14.25" x14ac:dyDescent="0.2">
      <c r="A1454" s="10"/>
      <c r="B1454" s="8"/>
    </row>
    <row r="1455" spans="1:2" ht="14.25" x14ac:dyDescent="0.2">
      <c r="A1455" s="10"/>
      <c r="B1455" s="8"/>
    </row>
    <row r="1456" spans="1:2" ht="14.25" x14ac:dyDescent="0.2">
      <c r="A1456" s="10"/>
      <c r="B1456" s="8"/>
    </row>
    <row r="1457" spans="1:2" ht="14.25" x14ac:dyDescent="0.2">
      <c r="A1457" s="10"/>
      <c r="B1457" s="8"/>
    </row>
    <row r="1458" spans="1:2" ht="14.25" x14ac:dyDescent="0.2">
      <c r="A1458" s="10"/>
      <c r="B1458" s="8"/>
    </row>
    <row r="1459" spans="1:2" ht="14.25" x14ac:dyDescent="0.2">
      <c r="A1459" s="10"/>
      <c r="B1459" s="8"/>
    </row>
    <row r="1460" spans="1:2" ht="14.25" x14ac:dyDescent="0.2">
      <c r="A1460" s="10"/>
      <c r="B1460" s="8"/>
    </row>
    <row r="1461" spans="1:2" ht="14.25" x14ac:dyDescent="0.2">
      <c r="A1461" s="10"/>
      <c r="B1461" s="8"/>
    </row>
    <row r="1462" spans="1:2" ht="14.25" x14ac:dyDescent="0.2">
      <c r="A1462" s="10"/>
      <c r="B1462" s="8"/>
    </row>
    <row r="1463" spans="1:2" ht="14.25" x14ac:dyDescent="0.2">
      <c r="A1463" s="10"/>
      <c r="B1463" s="8"/>
    </row>
    <row r="1464" spans="1:2" ht="14.25" x14ac:dyDescent="0.2">
      <c r="A1464" s="10"/>
      <c r="B1464" s="8"/>
    </row>
    <row r="1465" spans="1:2" ht="14.25" x14ac:dyDescent="0.2">
      <c r="A1465" s="10"/>
      <c r="B1465" s="8"/>
    </row>
    <row r="1466" spans="1:2" ht="14.25" x14ac:dyDescent="0.2">
      <c r="A1466" s="10"/>
      <c r="B1466" s="8"/>
    </row>
    <row r="1467" spans="1:2" ht="14.25" x14ac:dyDescent="0.2">
      <c r="A1467" s="10"/>
      <c r="B1467" s="8"/>
    </row>
    <row r="1468" spans="1:2" ht="14.25" x14ac:dyDescent="0.2">
      <c r="A1468" s="10"/>
      <c r="B1468" s="8"/>
    </row>
    <row r="1469" spans="1:2" ht="14.25" x14ac:dyDescent="0.2">
      <c r="A1469" s="10"/>
      <c r="B1469" s="8"/>
    </row>
    <row r="1470" spans="1:2" ht="14.25" x14ac:dyDescent="0.2">
      <c r="A1470" s="10"/>
      <c r="B1470" s="8"/>
    </row>
    <row r="1471" spans="1:2" ht="14.25" x14ac:dyDescent="0.2">
      <c r="A1471" s="10"/>
      <c r="B1471" s="8"/>
    </row>
    <row r="1472" spans="1:2" ht="14.25" x14ac:dyDescent="0.2">
      <c r="A1472" s="10"/>
      <c r="B1472" s="8"/>
    </row>
    <row r="1473" spans="1:2" ht="14.25" x14ac:dyDescent="0.2">
      <c r="A1473" s="10"/>
      <c r="B1473" s="8"/>
    </row>
    <row r="1474" spans="1:2" ht="14.25" x14ac:dyDescent="0.2">
      <c r="A1474" s="10"/>
      <c r="B1474" s="8"/>
    </row>
    <row r="1475" spans="1:2" ht="14.25" x14ac:dyDescent="0.2">
      <c r="A1475" s="10"/>
      <c r="B1475" s="8"/>
    </row>
    <row r="1476" spans="1:2" ht="14.25" x14ac:dyDescent="0.2">
      <c r="A1476" s="10"/>
      <c r="B1476" s="8"/>
    </row>
    <row r="1477" spans="1:2" ht="14.25" x14ac:dyDescent="0.2">
      <c r="A1477" s="10"/>
      <c r="B1477" s="8"/>
    </row>
    <row r="1478" spans="1:2" ht="14.25" x14ac:dyDescent="0.2">
      <c r="A1478" s="10"/>
      <c r="B1478" s="8"/>
    </row>
    <row r="1479" spans="1:2" ht="14.25" x14ac:dyDescent="0.2">
      <c r="A1479" s="10"/>
      <c r="B1479" s="8"/>
    </row>
    <row r="1480" spans="1:2" ht="14.25" x14ac:dyDescent="0.2">
      <c r="A1480" s="10"/>
      <c r="B1480" s="8"/>
    </row>
    <row r="1481" spans="1:2" ht="14.25" x14ac:dyDescent="0.2">
      <c r="A1481" s="10"/>
      <c r="B1481" s="8"/>
    </row>
    <row r="1482" spans="1:2" ht="14.25" x14ac:dyDescent="0.2">
      <c r="A1482" s="10"/>
      <c r="B1482" s="8"/>
    </row>
    <row r="1483" spans="1:2" ht="14.25" x14ac:dyDescent="0.2">
      <c r="A1483" s="10"/>
      <c r="B1483" s="8"/>
    </row>
    <row r="1484" spans="1:2" ht="14.25" x14ac:dyDescent="0.2">
      <c r="A1484" s="10"/>
      <c r="B1484" s="8"/>
    </row>
    <row r="1485" spans="1:2" ht="14.25" x14ac:dyDescent="0.2">
      <c r="A1485" s="10"/>
      <c r="B1485" s="8"/>
    </row>
    <row r="1486" spans="1:2" ht="14.25" x14ac:dyDescent="0.2">
      <c r="A1486" s="10"/>
      <c r="B1486" s="8"/>
    </row>
    <row r="1487" spans="1:2" ht="14.25" x14ac:dyDescent="0.2">
      <c r="A1487" s="10"/>
      <c r="B1487" s="8"/>
    </row>
    <row r="1488" spans="1:2" ht="14.25" x14ac:dyDescent="0.2">
      <c r="A1488" s="10"/>
      <c r="B1488" s="8"/>
    </row>
    <row r="1489" spans="1:2" ht="14.25" x14ac:dyDescent="0.2">
      <c r="A1489" s="10"/>
      <c r="B1489" s="8"/>
    </row>
    <row r="1490" spans="1:2" ht="14.25" x14ac:dyDescent="0.2">
      <c r="A1490" s="10"/>
      <c r="B1490" s="8"/>
    </row>
    <row r="1491" spans="1:2" ht="14.25" x14ac:dyDescent="0.2">
      <c r="A1491" s="10"/>
      <c r="B1491" s="8"/>
    </row>
    <row r="1492" spans="1:2" ht="14.25" x14ac:dyDescent="0.2">
      <c r="A1492" s="10"/>
      <c r="B1492" s="8"/>
    </row>
    <row r="1493" spans="1:2" ht="14.25" x14ac:dyDescent="0.2">
      <c r="A1493" s="10"/>
      <c r="B1493" s="8"/>
    </row>
    <row r="1494" spans="1:2" ht="14.25" x14ac:dyDescent="0.2">
      <c r="A1494" s="10"/>
      <c r="B1494" s="8"/>
    </row>
    <row r="1495" spans="1:2" ht="14.25" x14ac:dyDescent="0.2">
      <c r="A1495" s="10"/>
      <c r="B1495" s="8"/>
    </row>
    <row r="1496" spans="1:2" ht="14.25" x14ac:dyDescent="0.2">
      <c r="A1496" s="10"/>
      <c r="B1496" s="8"/>
    </row>
    <row r="1497" spans="1:2" ht="14.25" x14ac:dyDescent="0.2">
      <c r="A1497" s="10"/>
      <c r="B1497" s="8"/>
    </row>
    <row r="1498" spans="1:2" ht="14.25" x14ac:dyDescent="0.2">
      <c r="A1498" s="10"/>
      <c r="B1498" s="8"/>
    </row>
    <row r="1499" spans="1:2" ht="14.25" x14ac:dyDescent="0.2">
      <c r="A1499" s="10"/>
      <c r="B1499" s="8"/>
    </row>
    <row r="1500" spans="1:2" ht="14.25" x14ac:dyDescent="0.2">
      <c r="A1500" s="10"/>
      <c r="B1500" s="8"/>
    </row>
    <row r="1501" spans="1:2" ht="14.25" x14ac:dyDescent="0.2">
      <c r="A1501" s="10"/>
      <c r="B1501" s="8"/>
    </row>
    <row r="1502" spans="1:2" ht="14.25" x14ac:dyDescent="0.2">
      <c r="A1502" s="10"/>
      <c r="B1502" s="8"/>
    </row>
    <row r="1503" spans="1:2" ht="14.25" x14ac:dyDescent="0.2">
      <c r="A1503" s="10"/>
      <c r="B1503" s="8"/>
    </row>
    <row r="1504" spans="1:2" ht="14.25" x14ac:dyDescent="0.2">
      <c r="A1504" s="10"/>
      <c r="B1504" s="8"/>
    </row>
    <row r="1505" spans="1:2" ht="14.25" x14ac:dyDescent="0.2">
      <c r="A1505" s="10"/>
      <c r="B1505" s="8"/>
    </row>
    <row r="1506" spans="1:2" ht="14.25" x14ac:dyDescent="0.2">
      <c r="A1506" s="10"/>
      <c r="B1506" s="8"/>
    </row>
    <row r="1507" spans="1:2" ht="14.25" x14ac:dyDescent="0.2">
      <c r="A1507" s="10"/>
      <c r="B1507" s="8"/>
    </row>
    <row r="1508" spans="1:2" ht="14.25" x14ac:dyDescent="0.2">
      <c r="A1508" s="10"/>
      <c r="B1508" s="8"/>
    </row>
    <row r="1509" spans="1:2" ht="14.25" x14ac:dyDescent="0.2">
      <c r="A1509" s="10"/>
      <c r="B1509" s="8"/>
    </row>
    <row r="1510" spans="1:2" ht="14.25" x14ac:dyDescent="0.2">
      <c r="A1510" s="10"/>
      <c r="B1510" s="8"/>
    </row>
    <row r="1511" spans="1:2" ht="14.25" x14ac:dyDescent="0.2">
      <c r="A1511" s="10"/>
      <c r="B1511" s="8"/>
    </row>
    <row r="1512" spans="1:2" ht="14.25" x14ac:dyDescent="0.2">
      <c r="A1512" s="10"/>
      <c r="B1512" s="8"/>
    </row>
    <row r="1513" spans="1:2" ht="14.25" x14ac:dyDescent="0.2">
      <c r="A1513" s="10"/>
      <c r="B1513" s="8"/>
    </row>
    <row r="1514" spans="1:2" ht="14.25" x14ac:dyDescent="0.2">
      <c r="A1514" s="10"/>
      <c r="B1514" s="8"/>
    </row>
    <row r="1515" spans="1:2" ht="14.25" x14ac:dyDescent="0.2">
      <c r="A1515" s="10"/>
      <c r="B1515" s="8"/>
    </row>
    <row r="1516" spans="1:2" ht="14.25" x14ac:dyDescent="0.2">
      <c r="A1516" s="10"/>
      <c r="B1516" s="8"/>
    </row>
    <row r="1517" spans="1:2" ht="14.25" x14ac:dyDescent="0.2">
      <c r="A1517" s="10"/>
      <c r="B1517" s="8"/>
    </row>
    <row r="1518" spans="1:2" ht="14.25" x14ac:dyDescent="0.2">
      <c r="A1518" s="10"/>
      <c r="B1518" s="8"/>
    </row>
    <row r="1519" spans="1:2" ht="14.25" x14ac:dyDescent="0.2">
      <c r="A1519" s="10"/>
      <c r="B1519" s="8"/>
    </row>
    <row r="1520" spans="1:2" ht="14.25" x14ac:dyDescent="0.2">
      <c r="A1520" s="10"/>
      <c r="B1520" s="8"/>
    </row>
    <row r="1521" spans="1:2" ht="14.25" x14ac:dyDescent="0.2">
      <c r="A1521" s="10"/>
      <c r="B1521" s="8"/>
    </row>
    <row r="1522" spans="1:2" ht="14.25" x14ac:dyDescent="0.2">
      <c r="A1522" s="10"/>
      <c r="B1522" s="8"/>
    </row>
    <row r="1523" spans="1:2" ht="14.25" x14ac:dyDescent="0.2">
      <c r="A1523" s="10"/>
      <c r="B1523" s="8"/>
    </row>
    <row r="1524" spans="1:2" ht="14.25" x14ac:dyDescent="0.2">
      <c r="A1524" s="10"/>
      <c r="B1524" s="8"/>
    </row>
    <row r="1525" spans="1:2" ht="14.25" x14ac:dyDescent="0.2">
      <c r="A1525" s="10"/>
      <c r="B1525" s="8"/>
    </row>
    <row r="1526" spans="1:2" ht="14.25" x14ac:dyDescent="0.2">
      <c r="A1526" s="10"/>
      <c r="B1526" s="8"/>
    </row>
    <row r="1527" spans="1:2" ht="14.25" x14ac:dyDescent="0.2">
      <c r="A1527" s="10"/>
      <c r="B1527" s="8"/>
    </row>
    <row r="1528" spans="1:2" ht="14.25" x14ac:dyDescent="0.2">
      <c r="A1528" s="10"/>
      <c r="B1528" s="8"/>
    </row>
    <row r="1529" spans="1:2" ht="14.25" x14ac:dyDescent="0.2">
      <c r="A1529" s="10"/>
      <c r="B1529" s="8"/>
    </row>
    <row r="1530" spans="1:2" ht="14.25" x14ac:dyDescent="0.2">
      <c r="A1530" s="10"/>
      <c r="B1530" s="8"/>
    </row>
    <row r="1531" spans="1:2" ht="14.25" x14ac:dyDescent="0.2">
      <c r="A1531" s="10"/>
      <c r="B1531" s="8"/>
    </row>
    <row r="1532" spans="1:2" ht="14.25" x14ac:dyDescent="0.2">
      <c r="A1532" s="10"/>
      <c r="B1532" s="8"/>
    </row>
    <row r="1533" spans="1:2" ht="14.25" x14ac:dyDescent="0.2">
      <c r="A1533" s="10"/>
      <c r="B1533" s="8"/>
    </row>
    <row r="1534" spans="1:2" ht="14.25" x14ac:dyDescent="0.2">
      <c r="A1534" s="10"/>
      <c r="B1534" s="8"/>
    </row>
    <row r="1535" spans="1:2" ht="14.25" x14ac:dyDescent="0.2">
      <c r="A1535" s="10"/>
      <c r="B1535" s="8"/>
    </row>
    <row r="1536" spans="1:2" ht="14.25" x14ac:dyDescent="0.2">
      <c r="A1536" s="10"/>
      <c r="B1536" s="8"/>
    </row>
    <row r="1537" spans="1:2" ht="14.25" x14ac:dyDescent="0.2">
      <c r="A1537" s="10"/>
      <c r="B1537" s="8"/>
    </row>
    <row r="1538" spans="1:2" ht="14.25" x14ac:dyDescent="0.2">
      <c r="A1538" s="10"/>
      <c r="B1538" s="8"/>
    </row>
    <row r="1539" spans="1:2" ht="14.25" x14ac:dyDescent="0.2">
      <c r="A1539" s="10"/>
      <c r="B1539" s="8"/>
    </row>
    <row r="1540" spans="1:2" ht="14.25" x14ac:dyDescent="0.2">
      <c r="A1540" s="10"/>
      <c r="B1540" s="8"/>
    </row>
    <row r="1541" spans="1:2" ht="14.25" x14ac:dyDescent="0.2">
      <c r="A1541" s="10"/>
      <c r="B1541" s="8"/>
    </row>
    <row r="1542" spans="1:2" ht="14.25" x14ac:dyDescent="0.2">
      <c r="A1542" s="10"/>
      <c r="B1542" s="8"/>
    </row>
    <row r="1543" spans="1:2" ht="14.25" x14ac:dyDescent="0.2">
      <c r="A1543" s="10"/>
      <c r="B1543" s="8"/>
    </row>
    <row r="1544" spans="1:2" ht="14.25" x14ac:dyDescent="0.2">
      <c r="A1544" s="10"/>
      <c r="B1544" s="8"/>
    </row>
    <row r="1545" spans="1:2" ht="14.25" x14ac:dyDescent="0.2">
      <c r="A1545" s="10"/>
      <c r="B1545" s="8"/>
    </row>
    <row r="1546" spans="1:2" ht="14.25" x14ac:dyDescent="0.2">
      <c r="A1546" s="10"/>
      <c r="B1546" s="8"/>
    </row>
    <row r="1547" spans="1:2" ht="14.25" x14ac:dyDescent="0.2">
      <c r="A1547" s="10"/>
      <c r="B1547" s="8"/>
    </row>
    <row r="1548" spans="1:2" ht="14.25" x14ac:dyDescent="0.2">
      <c r="A1548" s="10"/>
      <c r="B1548" s="8"/>
    </row>
    <row r="1549" spans="1:2" ht="14.25" x14ac:dyDescent="0.2">
      <c r="A1549" s="10"/>
      <c r="B1549" s="8"/>
    </row>
    <row r="1550" spans="1:2" ht="14.25" x14ac:dyDescent="0.2">
      <c r="A1550" s="10"/>
      <c r="B1550" s="8"/>
    </row>
    <row r="1551" spans="1:2" ht="14.25" x14ac:dyDescent="0.2">
      <c r="A1551" s="10"/>
      <c r="B1551" s="8"/>
    </row>
    <row r="1552" spans="1:2" ht="14.25" x14ac:dyDescent="0.2">
      <c r="A1552" s="10"/>
      <c r="B1552" s="8"/>
    </row>
    <row r="1553" spans="1:2" ht="14.25" x14ac:dyDescent="0.2">
      <c r="A1553" s="10"/>
      <c r="B1553" s="8"/>
    </row>
    <row r="1554" spans="1:2" ht="14.25" x14ac:dyDescent="0.2">
      <c r="A1554" s="10"/>
      <c r="B1554" s="8"/>
    </row>
    <row r="1555" spans="1:2" ht="14.25" x14ac:dyDescent="0.2">
      <c r="A1555" s="10"/>
      <c r="B1555" s="8"/>
    </row>
    <row r="1556" spans="1:2" ht="14.25" x14ac:dyDescent="0.2">
      <c r="A1556" s="10"/>
      <c r="B1556" s="8"/>
    </row>
    <row r="1557" spans="1:2" ht="14.25" x14ac:dyDescent="0.2">
      <c r="A1557" s="10"/>
      <c r="B1557" s="8"/>
    </row>
    <row r="1558" spans="1:2" ht="14.25" x14ac:dyDescent="0.2">
      <c r="A1558" s="10"/>
      <c r="B1558" s="8"/>
    </row>
    <row r="1559" spans="1:2" ht="14.25" x14ac:dyDescent="0.2">
      <c r="A1559" s="10"/>
      <c r="B1559" s="8"/>
    </row>
    <row r="1560" spans="1:2" ht="14.25" x14ac:dyDescent="0.2">
      <c r="A1560" s="10"/>
      <c r="B1560" s="8"/>
    </row>
    <row r="1561" spans="1:2" ht="14.25" x14ac:dyDescent="0.2">
      <c r="A1561" s="10"/>
      <c r="B1561" s="8"/>
    </row>
    <row r="1562" spans="1:2" ht="14.25" x14ac:dyDescent="0.2">
      <c r="A1562" s="10"/>
      <c r="B1562" s="8"/>
    </row>
    <row r="1563" spans="1:2" ht="14.25" x14ac:dyDescent="0.2">
      <c r="A1563" s="10"/>
      <c r="B1563" s="8"/>
    </row>
    <row r="1564" spans="1:2" ht="14.25" x14ac:dyDescent="0.2">
      <c r="A1564" s="10"/>
      <c r="B1564" s="8"/>
    </row>
    <row r="1565" spans="1:2" ht="14.25" x14ac:dyDescent="0.2">
      <c r="A1565" s="10"/>
      <c r="B1565" s="8"/>
    </row>
    <row r="1566" spans="1:2" ht="14.25" x14ac:dyDescent="0.2">
      <c r="A1566" s="10"/>
      <c r="B1566" s="8"/>
    </row>
    <row r="1567" spans="1:2" ht="14.25" x14ac:dyDescent="0.2">
      <c r="A1567" s="10"/>
      <c r="B1567" s="8"/>
    </row>
    <row r="1568" spans="1:2" ht="14.25" x14ac:dyDescent="0.2">
      <c r="A1568" s="10"/>
      <c r="B1568" s="8"/>
    </row>
    <row r="1569" spans="1:2" ht="14.25" x14ac:dyDescent="0.2">
      <c r="A1569" s="10"/>
      <c r="B1569" s="8"/>
    </row>
    <row r="1570" spans="1:2" ht="14.25" x14ac:dyDescent="0.2">
      <c r="A1570" s="10"/>
      <c r="B1570" s="8"/>
    </row>
    <row r="1571" spans="1:2" ht="14.25" x14ac:dyDescent="0.2">
      <c r="A1571" s="10"/>
      <c r="B1571" s="8"/>
    </row>
    <row r="1572" spans="1:2" ht="14.25" x14ac:dyDescent="0.2">
      <c r="A1572" s="10"/>
      <c r="B1572" s="8"/>
    </row>
    <row r="1573" spans="1:2" ht="14.25" x14ac:dyDescent="0.2">
      <c r="A1573" s="10"/>
      <c r="B1573" s="8"/>
    </row>
    <row r="1574" spans="1:2" ht="14.25" x14ac:dyDescent="0.2">
      <c r="A1574" s="10"/>
      <c r="B1574" s="8"/>
    </row>
    <row r="1575" spans="1:2" ht="14.25" x14ac:dyDescent="0.2">
      <c r="A1575" s="10"/>
      <c r="B1575" s="8"/>
    </row>
    <row r="1576" spans="1:2" ht="14.25" x14ac:dyDescent="0.2">
      <c r="A1576" s="10"/>
      <c r="B1576" s="8"/>
    </row>
    <row r="1577" spans="1:2" ht="14.25" x14ac:dyDescent="0.2">
      <c r="A1577" s="10"/>
      <c r="B1577" s="8"/>
    </row>
    <row r="1578" spans="1:2" ht="14.25" x14ac:dyDescent="0.2">
      <c r="A1578" s="10"/>
      <c r="B1578" s="8"/>
    </row>
    <row r="1579" spans="1:2" ht="14.25" x14ac:dyDescent="0.2">
      <c r="A1579" s="10"/>
      <c r="B1579" s="8"/>
    </row>
    <row r="1580" spans="1:2" ht="14.25" x14ac:dyDescent="0.2">
      <c r="A1580" s="10"/>
      <c r="B1580" s="8"/>
    </row>
    <row r="1581" spans="1:2" ht="14.25" x14ac:dyDescent="0.2">
      <c r="A1581" s="10"/>
      <c r="B1581" s="8"/>
    </row>
    <row r="1582" spans="1:2" ht="14.25" x14ac:dyDescent="0.2">
      <c r="A1582" s="10"/>
      <c r="B1582" s="8"/>
    </row>
    <row r="1583" spans="1:2" ht="14.25" x14ac:dyDescent="0.2">
      <c r="A1583" s="10"/>
      <c r="B1583" s="8"/>
    </row>
    <row r="1584" spans="1:2" ht="14.25" x14ac:dyDescent="0.2">
      <c r="A1584" s="10"/>
      <c r="B1584" s="8"/>
    </row>
    <row r="1585" spans="1:2" ht="14.25" x14ac:dyDescent="0.2">
      <c r="A1585" s="10"/>
      <c r="B1585" s="8"/>
    </row>
    <row r="1586" spans="1:2" ht="14.25" x14ac:dyDescent="0.2">
      <c r="A1586" s="10"/>
      <c r="B1586" s="8"/>
    </row>
    <row r="1587" spans="1:2" ht="14.25" x14ac:dyDescent="0.2">
      <c r="A1587" s="10"/>
      <c r="B1587" s="8"/>
    </row>
    <row r="1588" spans="1:2" ht="14.25" x14ac:dyDescent="0.2">
      <c r="A1588" s="10"/>
      <c r="B1588" s="8"/>
    </row>
    <row r="1589" spans="1:2" ht="14.25" x14ac:dyDescent="0.2">
      <c r="A1589" s="10"/>
      <c r="B1589" s="8"/>
    </row>
    <row r="1590" spans="1:2" ht="14.25" x14ac:dyDescent="0.2">
      <c r="A1590" s="10"/>
      <c r="B1590" s="8"/>
    </row>
    <row r="1591" spans="1:2" ht="14.25" x14ac:dyDescent="0.2">
      <c r="A1591" s="10"/>
      <c r="B1591" s="8"/>
    </row>
    <row r="1592" spans="1:2" ht="14.25" x14ac:dyDescent="0.2">
      <c r="A1592" s="10"/>
      <c r="B1592" s="8"/>
    </row>
    <row r="1593" spans="1:2" ht="14.25" x14ac:dyDescent="0.2">
      <c r="A1593" s="10"/>
      <c r="B1593" s="8"/>
    </row>
    <row r="1594" spans="1:2" ht="14.25" x14ac:dyDescent="0.2">
      <c r="A1594" s="10"/>
      <c r="B1594" s="8"/>
    </row>
    <row r="1595" spans="1:2" ht="14.25" x14ac:dyDescent="0.2">
      <c r="A1595" s="10"/>
      <c r="B1595" s="8"/>
    </row>
    <row r="1596" spans="1:2" ht="14.25" x14ac:dyDescent="0.2">
      <c r="A1596" s="10"/>
      <c r="B1596" s="8"/>
    </row>
    <row r="1597" spans="1:2" ht="14.25" x14ac:dyDescent="0.2">
      <c r="A1597" s="10"/>
      <c r="B1597" s="8"/>
    </row>
    <row r="1598" spans="1:2" ht="14.25" x14ac:dyDescent="0.2">
      <c r="A1598" s="10"/>
      <c r="B1598" s="8"/>
    </row>
    <row r="1599" spans="1:2" ht="14.25" x14ac:dyDescent="0.2">
      <c r="A1599" s="10"/>
      <c r="B1599" s="8"/>
    </row>
    <row r="1600" spans="1:2" ht="14.25" x14ac:dyDescent="0.2">
      <c r="A1600" s="10"/>
      <c r="B1600" s="8"/>
    </row>
    <row r="1601" spans="1:2" ht="14.25" x14ac:dyDescent="0.2">
      <c r="A1601" s="10"/>
      <c r="B1601" s="8"/>
    </row>
    <row r="1602" spans="1:2" ht="14.25" x14ac:dyDescent="0.2">
      <c r="A1602" s="10"/>
      <c r="B1602" s="8"/>
    </row>
    <row r="1603" spans="1:2" ht="14.25" x14ac:dyDescent="0.2">
      <c r="A1603" s="10"/>
      <c r="B1603" s="8"/>
    </row>
    <row r="1604" spans="1:2" ht="14.25" x14ac:dyDescent="0.2">
      <c r="A1604" s="10"/>
      <c r="B1604" s="8"/>
    </row>
    <row r="1605" spans="1:2" ht="14.25" x14ac:dyDescent="0.2">
      <c r="A1605" s="10"/>
      <c r="B1605" s="8"/>
    </row>
    <row r="1606" spans="1:2" ht="14.25" x14ac:dyDescent="0.2">
      <c r="A1606" s="10"/>
      <c r="B1606" s="8"/>
    </row>
    <row r="1607" spans="1:2" ht="14.25" x14ac:dyDescent="0.2">
      <c r="A1607" s="10"/>
      <c r="B1607" s="8"/>
    </row>
    <row r="1608" spans="1:2" ht="14.25" x14ac:dyDescent="0.2">
      <c r="A1608" s="10"/>
      <c r="B1608" s="8"/>
    </row>
    <row r="1609" spans="1:2" ht="14.25" x14ac:dyDescent="0.2">
      <c r="A1609" s="10"/>
      <c r="B1609" s="8"/>
    </row>
    <row r="1610" spans="1:2" ht="14.25" x14ac:dyDescent="0.2">
      <c r="A1610" s="10"/>
      <c r="B1610" s="8"/>
    </row>
    <row r="1611" spans="1:2" ht="14.25" x14ac:dyDescent="0.2">
      <c r="A1611" s="10"/>
      <c r="B1611" s="8"/>
    </row>
    <row r="1612" spans="1:2" ht="14.25" x14ac:dyDescent="0.2">
      <c r="A1612" s="10"/>
      <c r="B1612" s="8"/>
    </row>
    <row r="1613" spans="1:2" ht="14.25" x14ac:dyDescent="0.2">
      <c r="A1613" s="10"/>
      <c r="B1613" s="8"/>
    </row>
    <row r="1614" spans="1:2" ht="14.25" x14ac:dyDescent="0.2">
      <c r="A1614" s="10"/>
      <c r="B1614" s="8"/>
    </row>
    <row r="1615" spans="1:2" ht="14.25" x14ac:dyDescent="0.2">
      <c r="A1615" s="10"/>
      <c r="B1615" s="8"/>
    </row>
    <row r="1616" spans="1:2" ht="14.25" x14ac:dyDescent="0.2">
      <c r="A1616" s="10"/>
      <c r="B1616" s="8"/>
    </row>
    <row r="1617" spans="1:2" ht="14.25" x14ac:dyDescent="0.2">
      <c r="A1617" s="10"/>
      <c r="B1617" s="8"/>
    </row>
    <row r="1618" spans="1:2" ht="14.25" x14ac:dyDescent="0.2">
      <c r="A1618" s="10"/>
      <c r="B1618" s="8"/>
    </row>
    <row r="1619" spans="1:2" ht="14.25" x14ac:dyDescent="0.2">
      <c r="A1619" s="10"/>
      <c r="B1619" s="8"/>
    </row>
    <row r="1620" spans="1:2" ht="14.25" x14ac:dyDescent="0.2">
      <c r="A1620" s="10"/>
      <c r="B1620" s="8"/>
    </row>
    <row r="1621" spans="1:2" ht="14.25" x14ac:dyDescent="0.2">
      <c r="A1621" s="10"/>
      <c r="B1621" s="8"/>
    </row>
    <row r="1622" spans="1:2" ht="14.25" x14ac:dyDescent="0.2">
      <c r="A1622" s="10"/>
      <c r="B1622" s="8"/>
    </row>
    <row r="1623" spans="1:2" ht="14.25" x14ac:dyDescent="0.2">
      <c r="A1623" s="10"/>
      <c r="B1623" s="8"/>
    </row>
    <row r="1624" spans="1:2" ht="14.25" x14ac:dyDescent="0.2">
      <c r="A1624" s="10"/>
      <c r="B1624" s="8"/>
    </row>
    <row r="1625" spans="1:2" ht="14.25" x14ac:dyDescent="0.2">
      <c r="A1625" s="10"/>
      <c r="B1625" s="8"/>
    </row>
    <row r="1626" spans="1:2" ht="14.25" x14ac:dyDescent="0.2">
      <c r="A1626" s="10"/>
      <c r="B1626" s="8"/>
    </row>
    <row r="1627" spans="1:2" ht="14.25" x14ac:dyDescent="0.2">
      <c r="A1627" s="10"/>
      <c r="B1627" s="8"/>
    </row>
    <row r="1628" spans="1:2" ht="14.25" x14ac:dyDescent="0.2">
      <c r="A1628" s="10"/>
      <c r="B1628" s="8"/>
    </row>
    <row r="1629" spans="1:2" ht="14.25" x14ac:dyDescent="0.2">
      <c r="A1629" s="10"/>
      <c r="B1629" s="8"/>
    </row>
    <row r="1630" spans="1:2" ht="14.25" x14ac:dyDescent="0.2">
      <c r="A1630" s="10"/>
      <c r="B1630" s="8"/>
    </row>
    <row r="1631" spans="1:2" ht="14.25" x14ac:dyDescent="0.2">
      <c r="A1631" s="10"/>
      <c r="B1631" s="8"/>
    </row>
    <row r="1632" spans="1:2" ht="14.25" x14ac:dyDescent="0.2">
      <c r="A1632" s="10"/>
      <c r="B1632" s="8"/>
    </row>
    <row r="1633" spans="1:2" ht="14.25" x14ac:dyDescent="0.2">
      <c r="A1633" s="10"/>
      <c r="B1633" s="8"/>
    </row>
    <row r="1634" spans="1:2" ht="14.25" x14ac:dyDescent="0.2">
      <c r="A1634" s="10"/>
      <c r="B1634" s="8"/>
    </row>
    <row r="1635" spans="1:2" ht="14.25" x14ac:dyDescent="0.2">
      <c r="A1635" s="10"/>
      <c r="B1635" s="8"/>
    </row>
    <row r="1636" spans="1:2" ht="14.25" x14ac:dyDescent="0.2">
      <c r="A1636" s="10"/>
      <c r="B1636" s="8"/>
    </row>
    <row r="1637" spans="1:2" ht="14.25" x14ac:dyDescent="0.2">
      <c r="A1637" s="10"/>
      <c r="B1637" s="8"/>
    </row>
    <row r="1638" spans="1:2" ht="14.25" x14ac:dyDescent="0.2">
      <c r="A1638" s="10"/>
      <c r="B1638" s="8"/>
    </row>
    <row r="1639" spans="1:2" ht="14.25" x14ac:dyDescent="0.2">
      <c r="A1639" s="10"/>
      <c r="B1639" s="8"/>
    </row>
    <row r="1640" spans="1:2" ht="14.25" x14ac:dyDescent="0.2">
      <c r="A1640" s="10"/>
      <c r="B1640" s="8"/>
    </row>
    <row r="1641" spans="1:2" ht="14.25" x14ac:dyDescent="0.2">
      <c r="A1641" s="10"/>
      <c r="B1641" s="8"/>
    </row>
    <row r="1642" spans="1:2" ht="14.25" x14ac:dyDescent="0.2">
      <c r="A1642" s="10"/>
      <c r="B1642" s="8"/>
    </row>
    <row r="1643" spans="1:2" ht="14.25" x14ac:dyDescent="0.2">
      <c r="A1643" s="10"/>
      <c r="B1643" s="8"/>
    </row>
    <row r="1644" spans="1:2" ht="14.25" x14ac:dyDescent="0.2">
      <c r="A1644" s="10"/>
      <c r="B1644" s="8"/>
    </row>
    <row r="1645" spans="1:2" ht="14.25" x14ac:dyDescent="0.2">
      <c r="A1645" s="10"/>
      <c r="B1645" s="8"/>
    </row>
    <row r="1646" spans="1:2" ht="14.25" x14ac:dyDescent="0.2">
      <c r="A1646" s="10"/>
      <c r="B1646" s="8"/>
    </row>
    <row r="1647" spans="1:2" ht="14.25" x14ac:dyDescent="0.2">
      <c r="A1647" s="10"/>
      <c r="B1647" s="8"/>
    </row>
    <row r="1648" spans="1:2" ht="14.25" x14ac:dyDescent="0.2">
      <c r="A1648" s="10"/>
      <c r="B1648" s="8"/>
    </row>
    <row r="1649" spans="1:2" ht="14.25" x14ac:dyDescent="0.2">
      <c r="A1649" s="10"/>
      <c r="B1649" s="8"/>
    </row>
    <row r="1650" spans="1:2" ht="14.25" x14ac:dyDescent="0.2">
      <c r="A1650" s="10"/>
      <c r="B1650" s="8"/>
    </row>
    <row r="1651" spans="1:2" ht="14.25" x14ac:dyDescent="0.2">
      <c r="A1651" s="10"/>
      <c r="B1651" s="8"/>
    </row>
    <row r="1652" spans="1:2" ht="14.25" x14ac:dyDescent="0.2">
      <c r="A1652" s="10"/>
      <c r="B1652" s="8"/>
    </row>
    <row r="1653" spans="1:2" ht="14.25" x14ac:dyDescent="0.2">
      <c r="A1653" s="10"/>
      <c r="B1653" s="8"/>
    </row>
    <row r="1654" spans="1:2" ht="14.25" x14ac:dyDescent="0.2">
      <c r="A1654" s="10"/>
      <c r="B1654" s="8"/>
    </row>
    <row r="1655" spans="1:2" ht="14.25" x14ac:dyDescent="0.2">
      <c r="A1655" s="10"/>
      <c r="B1655" s="8"/>
    </row>
    <row r="1656" spans="1:2" ht="14.25" x14ac:dyDescent="0.2">
      <c r="A1656" s="10"/>
      <c r="B1656" s="8"/>
    </row>
    <row r="1657" spans="1:2" ht="14.25" x14ac:dyDescent="0.2">
      <c r="A1657" s="10"/>
      <c r="B1657" s="8"/>
    </row>
    <row r="1658" spans="1:2" ht="14.25" x14ac:dyDescent="0.2">
      <c r="A1658" s="10"/>
      <c r="B1658" s="8"/>
    </row>
    <row r="1659" spans="1:2" ht="14.25" x14ac:dyDescent="0.2">
      <c r="A1659" s="10"/>
      <c r="B1659" s="8"/>
    </row>
    <row r="1660" spans="1:2" ht="14.25" x14ac:dyDescent="0.2">
      <c r="A1660" s="10"/>
      <c r="B1660" s="8"/>
    </row>
    <row r="1661" spans="1:2" ht="14.25" x14ac:dyDescent="0.2">
      <c r="A1661" s="10"/>
      <c r="B1661" s="8"/>
    </row>
    <row r="1662" spans="1:2" ht="14.25" x14ac:dyDescent="0.2">
      <c r="A1662" s="10"/>
      <c r="B1662" s="8"/>
    </row>
    <row r="1663" spans="1:2" ht="14.25" x14ac:dyDescent="0.2">
      <c r="A1663" s="10"/>
      <c r="B1663" s="8"/>
    </row>
    <row r="1664" spans="1:2" ht="14.25" x14ac:dyDescent="0.2">
      <c r="A1664" s="10"/>
      <c r="B1664" s="8"/>
    </row>
    <row r="1665" spans="1:2" ht="14.25" x14ac:dyDescent="0.2">
      <c r="A1665" s="10"/>
      <c r="B1665" s="8"/>
    </row>
    <row r="1666" spans="1:2" ht="14.25" x14ac:dyDescent="0.2">
      <c r="A1666" s="10"/>
      <c r="B1666" s="8"/>
    </row>
    <row r="1667" spans="1:2" ht="14.25" x14ac:dyDescent="0.2">
      <c r="A1667" s="10"/>
      <c r="B1667" s="8"/>
    </row>
    <row r="1668" spans="1:2" ht="14.25" x14ac:dyDescent="0.2">
      <c r="A1668" s="10"/>
      <c r="B1668" s="8"/>
    </row>
    <row r="1669" spans="1:2" ht="14.25" x14ac:dyDescent="0.2">
      <c r="A1669" s="10"/>
      <c r="B1669" s="8"/>
    </row>
    <row r="1670" spans="1:2" ht="14.25" x14ac:dyDescent="0.2">
      <c r="A1670" s="10"/>
      <c r="B1670" s="8"/>
    </row>
    <row r="1671" spans="1:2" ht="14.25" x14ac:dyDescent="0.2">
      <c r="A1671" s="10"/>
      <c r="B1671" s="8"/>
    </row>
    <row r="1672" spans="1:2" ht="14.25" x14ac:dyDescent="0.2">
      <c r="A1672" s="10"/>
      <c r="B1672" s="8"/>
    </row>
    <row r="1673" spans="1:2" ht="14.25" x14ac:dyDescent="0.2">
      <c r="A1673" s="10"/>
      <c r="B1673" s="8"/>
    </row>
    <row r="1674" spans="1:2" ht="14.25" x14ac:dyDescent="0.2">
      <c r="A1674" s="10"/>
      <c r="B1674" s="8"/>
    </row>
    <row r="1675" spans="1:2" ht="14.25" x14ac:dyDescent="0.2">
      <c r="A1675" s="10"/>
      <c r="B1675" s="8"/>
    </row>
    <row r="1676" spans="1:2" ht="14.25" x14ac:dyDescent="0.2">
      <c r="A1676" s="10"/>
      <c r="B1676" s="8"/>
    </row>
    <row r="1677" spans="1:2" ht="14.25" x14ac:dyDescent="0.2">
      <c r="A1677" s="10"/>
      <c r="B1677" s="8"/>
    </row>
    <row r="1678" spans="1:2" ht="14.25" x14ac:dyDescent="0.2">
      <c r="A1678" s="10"/>
      <c r="B1678" s="8"/>
    </row>
    <row r="1679" spans="1:2" ht="14.25" x14ac:dyDescent="0.2">
      <c r="A1679" s="10"/>
      <c r="B1679" s="8"/>
    </row>
    <row r="1680" spans="1:2" ht="14.25" x14ac:dyDescent="0.2">
      <c r="A1680" s="10"/>
      <c r="B1680" s="8"/>
    </row>
    <row r="1681" spans="1:2" ht="14.25" x14ac:dyDescent="0.2">
      <c r="A1681" s="10"/>
      <c r="B1681" s="8"/>
    </row>
    <row r="1682" spans="1:2" ht="14.25" x14ac:dyDescent="0.2">
      <c r="A1682" s="10"/>
      <c r="B1682" s="8"/>
    </row>
    <row r="1683" spans="1:2" ht="14.25" x14ac:dyDescent="0.2">
      <c r="A1683" s="10"/>
      <c r="B1683" s="8"/>
    </row>
    <row r="1684" spans="1:2" ht="14.25" x14ac:dyDescent="0.2">
      <c r="A1684" s="10"/>
      <c r="B1684" s="8"/>
    </row>
    <row r="1685" spans="1:2" ht="14.25" x14ac:dyDescent="0.2">
      <c r="A1685" s="10"/>
      <c r="B1685" s="8"/>
    </row>
    <row r="1686" spans="1:2" ht="14.25" x14ac:dyDescent="0.2">
      <c r="A1686" s="10"/>
      <c r="B1686" s="8"/>
    </row>
    <row r="1687" spans="1:2" ht="14.25" x14ac:dyDescent="0.2">
      <c r="A1687" s="10"/>
      <c r="B1687" s="8"/>
    </row>
    <row r="1688" spans="1:2" ht="14.25" x14ac:dyDescent="0.2">
      <c r="A1688" s="10"/>
      <c r="B1688" s="8"/>
    </row>
    <row r="1689" spans="1:2" ht="14.25" x14ac:dyDescent="0.2">
      <c r="A1689" s="10"/>
      <c r="B1689" s="8"/>
    </row>
    <row r="1690" spans="1:2" ht="14.25" x14ac:dyDescent="0.2">
      <c r="A1690" s="10"/>
      <c r="B1690" s="8"/>
    </row>
    <row r="1691" spans="1:2" ht="14.25" x14ac:dyDescent="0.2">
      <c r="A1691" s="10"/>
      <c r="B1691" s="8"/>
    </row>
    <row r="1692" spans="1:2" ht="14.25" x14ac:dyDescent="0.2">
      <c r="A1692" s="10"/>
      <c r="B1692" s="8"/>
    </row>
    <row r="1693" spans="1:2" ht="14.25" x14ac:dyDescent="0.2">
      <c r="A1693" s="10"/>
      <c r="B1693" s="8"/>
    </row>
    <row r="1694" spans="1:2" ht="14.25" x14ac:dyDescent="0.2">
      <c r="A1694" s="10"/>
      <c r="B1694" s="8"/>
    </row>
    <row r="1695" spans="1:2" ht="14.25" x14ac:dyDescent="0.2">
      <c r="A1695" s="10"/>
      <c r="B1695" s="8"/>
    </row>
    <row r="1696" spans="1:2" ht="14.25" x14ac:dyDescent="0.2">
      <c r="A1696" s="10"/>
      <c r="B1696" s="8"/>
    </row>
    <row r="1697" spans="1:2" ht="14.25" x14ac:dyDescent="0.2">
      <c r="A1697" s="10"/>
      <c r="B1697" s="8"/>
    </row>
    <row r="1698" spans="1:2" ht="14.25" x14ac:dyDescent="0.2">
      <c r="A1698" s="10"/>
      <c r="B1698" s="8"/>
    </row>
    <row r="1699" spans="1:2" ht="14.25" x14ac:dyDescent="0.2">
      <c r="A1699" s="10"/>
      <c r="B1699" s="8"/>
    </row>
    <row r="1700" spans="1:2" ht="14.25" x14ac:dyDescent="0.2">
      <c r="A1700" s="10"/>
      <c r="B1700" s="8"/>
    </row>
    <row r="1701" spans="1:2" ht="14.25" x14ac:dyDescent="0.2">
      <c r="A1701" s="10"/>
      <c r="B1701" s="8"/>
    </row>
    <row r="1702" spans="1:2" ht="14.25" x14ac:dyDescent="0.2">
      <c r="A1702" s="10"/>
      <c r="B1702" s="8"/>
    </row>
    <row r="1703" spans="1:2" ht="14.25" x14ac:dyDescent="0.2">
      <c r="A1703" s="10"/>
      <c r="B1703" s="8"/>
    </row>
    <row r="1704" spans="1:2" ht="14.25" x14ac:dyDescent="0.2">
      <c r="A1704" s="10"/>
      <c r="B1704" s="8"/>
    </row>
    <row r="1705" spans="1:2" ht="14.25" x14ac:dyDescent="0.2">
      <c r="A1705" s="10"/>
      <c r="B1705" s="8"/>
    </row>
    <row r="1706" spans="1:2" ht="14.25" x14ac:dyDescent="0.2">
      <c r="A1706" s="10"/>
      <c r="B1706" s="8"/>
    </row>
    <row r="1707" spans="1:2" ht="14.25" x14ac:dyDescent="0.2">
      <c r="A1707" s="10"/>
      <c r="B1707" s="8"/>
    </row>
    <row r="1708" spans="1:2" ht="14.25" x14ac:dyDescent="0.2">
      <c r="A1708" s="10"/>
      <c r="B1708" s="8"/>
    </row>
    <row r="1709" spans="1:2" ht="14.25" x14ac:dyDescent="0.2">
      <c r="A1709" s="10"/>
      <c r="B1709" s="8"/>
    </row>
    <row r="1710" spans="1:2" ht="14.25" x14ac:dyDescent="0.2">
      <c r="A1710" s="10"/>
      <c r="B1710" s="8"/>
    </row>
    <row r="1711" spans="1:2" ht="14.25" x14ac:dyDescent="0.2">
      <c r="A1711" s="10"/>
      <c r="B1711" s="8"/>
    </row>
    <row r="1712" spans="1:2" ht="14.25" x14ac:dyDescent="0.2">
      <c r="A1712" s="10"/>
      <c r="B1712" s="8"/>
    </row>
    <row r="1713" spans="1:2" ht="14.25" x14ac:dyDescent="0.2">
      <c r="A1713" s="10"/>
      <c r="B1713" s="8"/>
    </row>
    <row r="1714" spans="1:2" ht="14.25" x14ac:dyDescent="0.2">
      <c r="A1714" s="10"/>
      <c r="B1714" s="8"/>
    </row>
    <row r="1715" spans="1:2" ht="14.25" x14ac:dyDescent="0.2">
      <c r="A1715" s="10"/>
      <c r="B1715" s="8"/>
    </row>
    <row r="1716" spans="1:2" ht="14.25" x14ac:dyDescent="0.2">
      <c r="A1716" s="10"/>
      <c r="B1716" s="8"/>
    </row>
    <row r="1717" spans="1:2" ht="14.25" x14ac:dyDescent="0.2">
      <c r="A1717" s="10"/>
      <c r="B1717" s="8"/>
    </row>
    <row r="1718" spans="1:2" ht="14.25" x14ac:dyDescent="0.2">
      <c r="A1718" s="10"/>
      <c r="B1718" s="8"/>
    </row>
    <row r="1719" spans="1:2" ht="14.25" x14ac:dyDescent="0.2">
      <c r="A1719" s="10"/>
      <c r="B1719" s="8"/>
    </row>
    <row r="1720" spans="1:2" ht="14.25" x14ac:dyDescent="0.2">
      <c r="A1720" s="10"/>
      <c r="B1720" s="8"/>
    </row>
    <row r="1721" spans="1:2" ht="14.25" x14ac:dyDescent="0.2">
      <c r="A1721" s="10"/>
      <c r="B1721" s="8"/>
    </row>
    <row r="1722" spans="1:2" ht="14.25" x14ac:dyDescent="0.2">
      <c r="A1722" s="10"/>
      <c r="B1722" s="8"/>
    </row>
    <row r="1723" spans="1:2" ht="14.25" x14ac:dyDescent="0.2">
      <c r="A1723" s="10"/>
      <c r="B1723" s="8"/>
    </row>
    <row r="1724" spans="1:2" ht="14.25" x14ac:dyDescent="0.2">
      <c r="A1724" s="10"/>
      <c r="B1724" s="8"/>
    </row>
    <row r="1725" spans="1:2" ht="14.25" x14ac:dyDescent="0.2">
      <c r="A1725" s="10"/>
      <c r="B1725" s="8"/>
    </row>
    <row r="1726" spans="1:2" ht="14.25" x14ac:dyDescent="0.2">
      <c r="A1726" s="10"/>
      <c r="B1726" s="8"/>
    </row>
    <row r="1727" spans="1:2" ht="14.25" x14ac:dyDescent="0.2">
      <c r="A1727" s="10"/>
      <c r="B1727" s="8"/>
    </row>
    <row r="1728" spans="1:2" ht="14.25" x14ac:dyDescent="0.2">
      <c r="A1728" s="10"/>
      <c r="B1728" s="8"/>
    </row>
    <row r="1729" spans="1:2" ht="14.25" x14ac:dyDescent="0.2">
      <c r="A1729" s="10"/>
      <c r="B1729" s="8"/>
    </row>
    <row r="1730" spans="1:2" ht="14.25" x14ac:dyDescent="0.2">
      <c r="A1730" s="10"/>
      <c r="B1730" s="8"/>
    </row>
    <row r="1731" spans="1:2" ht="14.25" x14ac:dyDescent="0.2">
      <c r="A1731" s="10"/>
      <c r="B1731" s="8"/>
    </row>
    <row r="1732" spans="1:2" ht="14.25" x14ac:dyDescent="0.2">
      <c r="A1732" s="10"/>
      <c r="B1732" s="8"/>
    </row>
    <row r="1733" spans="1:2" ht="14.25" x14ac:dyDescent="0.2">
      <c r="A1733" s="10"/>
      <c r="B1733" s="8"/>
    </row>
    <row r="1734" spans="1:2" ht="14.25" x14ac:dyDescent="0.2">
      <c r="A1734" s="10"/>
      <c r="B1734" s="8"/>
    </row>
    <row r="1735" spans="1:2" ht="14.25" x14ac:dyDescent="0.2">
      <c r="A1735" s="10"/>
      <c r="B1735" s="8"/>
    </row>
    <row r="1736" spans="1:2" ht="14.25" x14ac:dyDescent="0.2">
      <c r="A1736" s="10"/>
      <c r="B1736" s="8"/>
    </row>
    <row r="1737" spans="1:2" ht="14.25" x14ac:dyDescent="0.2">
      <c r="A1737" s="10"/>
      <c r="B1737" s="8"/>
    </row>
    <row r="1738" spans="1:2" ht="14.25" x14ac:dyDescent="0.2">
      <c r="A1738" s="10"/>
      <c r="B1738" s="8"/>
    </row>
    <row r="1739" spans="1:2" ht="14.25" x14ac:dyDescent="0.2">
      <c r="A1739" s="10"/>
      <c r="B1739" s="8"/>
    </row>
  </sheetData>
  <sheetProtection password="C80C" sheet="1" objects="1" scenarios="1"/>
  <mergeCells count="6">
    <mergeCell ref="A52:B52"/>
    <mergeCell ref="A5:J5"/>
    <mergeCell ref="H2:I2"/>
    <mergeCell ref="H3:I3"/>
    <mergeCell ref="H4:I4"/>
    <mergeCell ref="A6:B6"/>
  </mergeCells>
  <phoneticPr fontId="0" type="noConversion"/>
  <printOptions horizontalCentered="1"/>
  <pageMargins left="0.4" right="0.33" top="0.56999999999999995" bottom="0.39" header="0.28000000000000003" footer="0.16"/>
  <pageSetup scale="56" orientation="portrait" r:id="rId1"/>
  <headerFooter alignWithMargins="0">
    <oddFooter xml:space="preserve">&amp;R
</oddFooter>
  </headerFooter>
  <ignoredErrors>
    <ignoredError sqref="F8 F22 A57:B57 F57" formulaRange="1"/>
    <ignoredError sqref="G52" formula="1"/>
  </ignoredError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AU74"/>
  <sheetViews>
    <sheetView zoomScale="75" zoomScaleNormal="75" workbookViewId="0">
      <pane xSplit="4" ySplit="7" topLeftCell="E8" activePane="bottomRight" state="frozen"/>
      <selection pane="topRight" activeCell="E1" sqref="E1"/>
      <selection pane="bottomLeft" activeCell="A8" sqref="A8"/>
      <selection pane="bottomRight" activeCell="S8" sqref="S8"/>
    </sheetView>
  </sheetViews>
  <sheetFormatPr defaultColWidth="9.140625" defaultRowHeight="12.75" x14ac:dyDescent="0.2"/>
  <cols>
    <col min="1" max="1" width="22.28515625" style="22" customWidth="1"/>
    <col min="2" max="2" width="39.42578125" style="22" customWidth="1"/>
    <col min="3" max="3" width="13" customWidth="1"/>
    <col min="4" max="4" width="13" style="29" customWidth="1"/>
    <col min="5" max="15" width="10.7109375" style="22" customWidth="1"/>
    <col min="16" max="23" width="10.7109375" style="29" customWidth="1"/>
    <col min="24" max="25" width="10.7109375" style="148" customWidth="1"/>
    <col min="26" max="31" width="10.7109375" style="151" customWidth="1"/>
    <col min="32" max="47" width="9.140625" style="6"/>
    <col min="48" max="16384" width="9.140625" style="28"/>
  </cols>
  <sheetData>
    <row r="1" spans="1:47" s="58" customFormat="1" ht="24" customHeight="1" x14ac:dyDescent="0.2">
      <c r="A1" s="460" t="s">
        <v>186</v>
      </c>
      <c r="B1" s="572"/>
      <c r="C1" s="573"/>
      <c r="D1" s="572"/>
      <c r="E1" s="574"/>
      <c r="F1" s="462"/>
      <c r="G1" s="575" t="str">
        <f>'SCC List'!A2</f>
        <v>(Rev.19, June 2017)</v>
      </c>
      <c r="H1" s="296"/>
      <c r="I1" s="297"/>
      <c r="J1" s="297"/>
      <c r="K1" s="295"/>
      <c r="L1" s="296"/>
      <c r="M1" s="296"/>
      <c r="N1" s="296"/>
      <c r="O1" s="296"/>
      <c r="P1" s="296"/>
      <c r="Q1" s="295"/>
      <c r="R1" s="296"/>
      <c r="S1" s="296"/>
      <c r="T1" s="296"/>
      <c r="U1" s="296"/>
      <c r="V1" s="296"/>
      <c r="W1" s="296"/>
      <c r="X1" s="297"/>
      <c r="Y1" s="297"/>
      <c r="Z1" s="298"/>
      <c r="AA1" s="298"/>
      <c r="AB1" s="298"/>
      <c r="AC1" s="298"/>
      <c r="AD1" s="298"/>
      <c r="AE1" s="298"/>
      <c r="AF1" s="298"/>
      <c r="AG1" s="298"/>
      <c r="AH1" s="298"/>
      <c r="AI1" s="298"/>
      <c r="AJ1" s="153"/>
      <c r="AK1" s="153"/>
      <c r="AL1" s="153"/>
      <c r="AM1" s="153"/>
      <c r="AN1" s="153"/>
      <c r="AO1" s="153"/>
      <c r="AP1" s="153"/>
      <c r="AQ1" s="153"/>
      <c r="AR1" s="153"/>
      <c r="AS1" s="153"/>
      <c r="AT1" s="153"/>
      <c r="AU1" s="153"/>
    </row>
    <row r="2" spans="1:47" s="58" customFormat="1" ht="24" customHeight="1" x14ac:dyDescent="0.2">
      <c r="A2" s="576" t="str">
        <f>'BUILD Main'!A2</f>
        <v>Urban Redevelopment Authority of Pittsburgh (URA)</v>
      </c>
      <c r="B2" s="577"/>
      <c r="C2" s="578"/>
      <c r="D2" s="579"/>
      <c r="E2" s="1047" t="s">
        <v>67</v>
      </c>
      <c r="F2" s="1047"/>
      <c r="G2" s="580">
        <f ca="1">'BUILD Main'!J2</f>
        <v>43536.479296296297</v>
      </c>
      <c r="H2" s="299"/>
      <c r="I2" s="153"/>
      <c r="J2" s="301"/>
      <c r="K2" s="302"/>
      <c r="L2" s="302"/>
      <c r="M2" s="302"/>
      <c r="N2" s="302"/>
      <c r="O2" s="302"/>
      <c r="P2" s="302"/>
      <c r="Q2" s="302"/>
      <c r="R2" s="302"/>
      <c r="S2" s="302"/>
      <c r="T2" s="302"/>
      <c r="U2" s="302"/>
      <c r="V2" s="302"/>
      <c r="W2" s="302"/>
      <c r="X2" s="300"/>
      <c r="Y2" s="300"/>
      <c r="Z2" s="302"/>
      <c r="AA2" s="302"/>
      <c r="AB2" s="302"/>
      <c r="AC2" s="302"/>
      <c r="AD2" s="302"/>
      <c r="AE2" s="302"/>
      <c r="AF2" s="302"/>
      <c r="AG2" s="302"/>
      <c r="AH2" s="302"/>
      <c r="AI2" s="302"/>
      <c r="AJ2" s="153"/>
      <c r="AK2" s="153"/>
      <c r="AL2" s="153"/>
      <c r="AM2" s="153"/>
      <c r="AN2" s="153"/>
      <c r="AO2" s="153"/>
      <c r="AP2" s="153"/>
      <c r="AQ2" s="153"/>
      <c r="AR2" s="153"/>
      <c r="AS2" s="153"/>
      <c r="AT2" s="153"/>
      <c r="AU2" s="153"/>
    </row>
    <row r="3" spans="1:47" s="58" customFormat="1" ht="24" customHeight="1" x14ac:dyDescent="0.2">
      <c r="A3" s="576" t="str">
        <f>'BUILD Main'!A3</f>
        <v>Downtown-Uptown-Oakland-East End Bus Rapid Transit</v>
      </c>
      <c r="B3" s="577"/>
      <c r="C3" s="581"/>
      <c r="D3" s="577"/>
      <c r="E3" s="1048" t="s">
        <v>181</v>
      </c>
      <c r="F3" s="1048"/>
      <c r="G3" s="582">
        <f>'BUILD Main'!J3</f>
        <v>2018</v>
      </c>
      <c r="H3" s="304"/>
      <c r="I3" s="301"/>
      <c r="J3" s="301"/>
      <c r="K3" s="301"/>
      <c r="L3" s="301"/>
      <c r="M3" s="301"/>
      <c r="N3" s="301"/>
      <c r="O3" s="301"/>
      <c r="P3" s="301"/>
      <c r="Q3" s="301"/>
      <c r="R3" s="301"/>
      <c r="S3" s="301"/>
      <c r="T3" s="301"/>
      <c r="U3" s="301"/>
      <c r="V3" s="301"/>
      <c r="W3" s="301"/>
      <c r="X3" s="303"/>
      <c r="Y3" s="303"/>
      <c r="Z3" s="305"/>
      <c r="AA3" s="305"/>
      <c r="AB3" s="305"/>
      <c r="AC3" s="305"/>
      <c r="AD3" s="305"/>
      <c r="AE3" s="305"/>
      <c r="AF3" s="305"/>
      <c r="AG3" s="305"/>
      <c r="AH3" s="305"/>
      <c r="AI3" s="305"/>
      <c r="AJ3" s="153"/>
      <c r="AK3" s="153"/>
      <c r="AL3" s="153"/>
      <c r="AM3" s="153"/>
      <c r="AN3" s="153"/>
      <c r="AO3" s="153"/>
      <c r="AP3" s="153"/>
      <c r="AQ3" s="153"/>
      <c r="AR3" s="153"/>
      <c r="AS3" s="153"/>
      <c r="AT3" s="153"/>
      <c r="AU3" s="153"/>
    </row>
    <row r="4" spans="1:47" s="58" customFormat="1" ht="24" customHeight="1" x14ac:dyDescent="0.2">
      <c r="A4" s="583" t="str">
        <f>'BUILD Main'!A4</f>
        <v>Application to enter the President's FY2020 Budget</v>
      </c>
      <c r="B4" s="584"/>
      <c r="C4" s="585"/>
      <c r="D4" s="586"/>
      <c r="E4" s="1049" t="s">
        <v>68</v>
      </c>
      <c r="F4" s="1049"/>
      <c r="G4" s="587">
        <f>'BUILD Main'!J4</f>
        <v>2021</v>
      </c>
      <c r="H4" s="306"/>
      <c r="I4" s="198"/>
      <c r="J4" s="198"/>
      <c r="K4" s="198"/>
      <c r="L4" s="198"/>
      <c r="M4" s="198"/>
      <c r="N4" s="198"/>
      <c r="O4" s="198"/>
      <c r="P4" s="198"/>
      <c r="Q4" s="198"/>
      <c r="R4" s="198"/>
      <c r="S4" s="198"/>
      <c r="T4" s="198"/>
      <c r="U4" s="198"/>
      <c r="V4" s="198"/>
      <c r="W4" s="198"/>
      <c r="X4" s="196"/>
      <c r="Y4" s="303"/>
      <c r="Z4" s="305"/>
      <c r="AA4" s="307"/>
      <c r="AB4" s="307"/>
      <c r="AC4" s="307"/>
      <c r="AD4" s="307"/>
      <c r="AE4" s="307"/>
      <c r="AF4" s="307"/>
      <c r="AG4" s="307"/>
      <c r="AH4" s="307"/>
      <c r="AI4" s="307"/>
      <c r="AJ4" s="153"/>
      <c r="AK4" s="153"/>
      <c r="AL4" s="153"/>
      <c r="AM4" s="153"/>
      <c r="AN4" s="153"/>
      <c r="AO4" s="153"/>
      <c r="AP4" s="153"/>
      <c r="AQ4" s="153"/>
      <c r="AR4" s="153"/>
      <c r="AS4" s="153"/>
      <c r="AT4" s="153"/>
      <c r="AU4" s="153"/>
    </row>
    <row r="5" spans="1:47" s="54" customFormat="1" ht="6" customHeight="1" x14ac:dyDescent="0.2">
      <c r="A5" s="152"/>
      <c r="B5" s="79"/>
      <c r="C5" s="79"/>
      <c r="D5" s="308"/>
      <c r="E5" s="79"/>
      <c r="F5" s="79"/>
      <c r="G5" s="79"/>
      <c r="H5" s="79"/>
      <c r="I5" s="79"/>
      <c r="J5" s="79"/>
      <c r="K5" s="308"/>
      <c r="L5" s="308"/>
      <c r="M5" s="308"/>
      <c r="N5" s="308"/>
      <c r="O5" s="308"/>
      <c r="P5" s="308"/>
      <c r="Q5" s="308"/>
      <c r="R5" s="308"/>
      <c r="S5" s="308"/>
      <c r="T5" s="308"/>
      <c r="U5" s="308"/>
      <c r="V5" s="308"/>
      <c r="W5" s="308"/>
      <c r="X5" s="309"/>
      <c r="Y5" s="310"/>
      <c r="Z5" s="311"/>
      <c r="AA5" s="312"/>
      <c r="AB5" s="312"/>
      <c r="AC5" s="312"/>
      <c r="AD5" s="312"/>
      <c r="AE5" s="312"/>
      <c r="AF5" s="312"/>
      <c r="AG5" s="312"/>
      <c r="AH5" s="312"/>
      <c r="AI5" s="387"/>
      <c r="AJ5" s="79"/>
      <c r="AK5" s="79"/>
      <c r="AL5" s="79"/>
      <c r="AM5" s="79"/>
      <c r="AN5" s="79"/>
      <c r="AO5" s="79"/>
      <c r="AP5" s="79"/>
      <c r="AQ5" s="79"/>
      <c r="AR5" s="79"/>
      <c r="AS5" s="79"/>
      <c r="AT5" s="79"/>
      <c r="AU5" s="79"/>
    </row>
    <row r="6" spans="1:47" s="57" customFormat="1" ht="24" customHeight="1" x14ac:dyDescent="0.2">
      <c r="A6" s="1050" t="s">
        <v>11</v>
      </c>
      <c r="B6" s="1051"/>
      <c r="C6" s="1051"/>
      <c r="D6" s="1051"/>
      <c r="E6" s="1051"/>
      <c r="F6" s="1051"/>
      <c r="G6" s="1051"/>
      <c r="H6" s="1051"/>
      <c r="I6" s="1051"/>
      <c r="J6" s="1051"/>
      <c r="K6" s="1051"/>
      <c r="L6" s="1051"/>
      <c r="M6" s="1051"/>
      <c r="N6" s="1051"/>
      <c r="O6" s="1051"/>
      <c r="P6" s="1051"/>
      <c r="Q6" s="1051"/>
      <c r="R6" s="1051"/>
      <c r="S6" s="1051"/>
      <c r="T6" s="1051"/>
      <c r="U6" s="1051"/>
      <c r="V6" s="1051"/>
      <c r="W6" s="1051"/>
      <c r="X6" s="1051"/>
      <c r="Y6" s="1051"/>
      <c r="Z6" s="1051"/>
      <c r="AA6" s="1051"/>
      <c r="AB6" s="1051"/>
      <c r="AC6" s="1051"/>
      <c r="AD6" s="1051"/>
      <c r="AE6" s="1051"/>
      <c r="AF6" s="1051"/>
      <c r="AG6" s="1051"/>
      <c r="AH6" s="1051"/>
      <c r="AI6" s="1052"/>
      <c r="AJ6" s="8"/>
      <c r="AK6" s="8"/>
      <c r="AL6" s="8"/>
      <c r="AM6" s="8"/>
      <c r="AN6" s="8"/>
      <c r="AO6" s="8"/>
      <c r="AP6" s="8"/>
      <c r="AQ6" s="8"/>
      <c r="AR6" s="8"/>
      <c r="AS6" s="8"/>
      <c r="AT6" s="8"/>
      <c r="AU6" s="8"/>
    </row>
    <row r="7" spans="1:47" s="57" customFormat="1" ht="28.5" x14ac:dyDescent="0.2">
      <c r="A7" s="588" t="s">
        <v>115</v>
      </c>
      <c r="B7" s="589"/>
      <c r="C7" s="590" t="s">
        <v>137</v>
      </c>
      <c r="D7" s="590" t="s">
        <v>136</v>
      </c>
      <c r="E7" s="591">
        <v>2007</v>
      </c>
      <c r="F7" s="591">
        <f>SUM(E7+1)</f>
        <v>2008</v>
      </c>
      <c r="G7" s="591">
        <f t="shared" ref="G7:AI7" si="0">SUM(F7+1)</f>
        <v>2009</v>
      </c>
      <c r="H7" s="591">
        <f t="shared" si="0"/>
        <v>2010</v>
      </c>
      <c r="I7" s="591">
        <f t="shared" si="0"/>
        <v>2011</v>
      </c>
      <c r="J7" s="591">
        <f t="shared" si="0"/>
        <v>2012</v>
      </c>
      <c r="K7" s="591">
        <f t="shared" si="0"/>
        <v>2013</v>
      </c>
      <c r="L7" s="591">
        <f t="shared" si="0"/>
        <v>2014</v>
      </c>
      <c r="M7" s="591">
        <f t="shared" si="0"/>
        <v>2015</v>
      </c>
      <c r="N7" s="591">
        <f t="shared" si="0"/>
        <v>2016</v>
      </c>
      <c r="O7" s="591">
        <f t="shared" si="0"/>
        <v>2017</v>
      </c>
      <c r="P7" s="591">
        <f t="shared" si="0"/>
        <v>2018</v>
      </c>
      <c r="Q7" s="591">
        <f t="shared" si="0"/>
        <v>2019</v>
      </c>
      <c r="R7" s="591">
        <f t="shared" si="0"/>
        <v>2020</v>
      </c>
      <c r="S7" s="591">
        <f t="shared" si="0"/>
        <v>2021</v>
      </c>
      <c r="T7" s="591">
        <f t="shared" si="0"/>
        <v>2022</v>
      </c>
      <c r="U7" s="591">
        <f t="shared" si="0"/>
        <v>2023</v>
      </c>
      <c r="V7" s="591">
        <f t="shared" si="0"/>
        <v>2024</v>
      </c>
      <c r="W7" s="591">
        <f t="shared" si="0"/>
        <v>2025</v>
      </c>
      <c r="X7" s="591">
        <f t="shared" si="0"/>
        <v>2026</v>
      </c>
      <c r="Y7" s="591">
        <f t="shared" si="0"/>
        <v>2027</v>
      </c>
      <c r="Z7" s="591">
        <f t="shared" si="0"/>
        <v>2028</v>
      </c>
      <c r="AA7" s="591">
        <f t="shared" si="0"/>
        <v>2029</v>
      </c>
      <c r="AB7" s="591">
        <f t="shared" si="0"/>
        <v>2030</v>
      </c>
      <c r="AC7" s="591">
        <f t="shared" si="0"/>
        <v>2031</v>
      </c>
      <c r="AD7" s="591">
        <f t="shared" si="0"/>
        <v>2032</v>
      </c>
      <c r="AE7" s="591">
        <f t="shared" si="0"/>
        <v>2033</v>
      </c>
      <c r="AF7" s="591">
        <f t="shared" si="0"/>
        <v>2034</v>
      </c>
      <c r="AG7" s="591">
        <f t="shared" si="0"/>
        <v>2035</v>
      </c>
      <c r="AH7" s="591">
        <f t="shared" si="0"/>
        <v>2036</v>
      </c>
      <c r="AI7" s="591">
        <f t="shared" si="0"/>
        <v>2037</v>
      </c>
      <c r="AJ7" s="8"/>
      <c r="AK7" s="8"/>
      <c r="AL7" s="8"/>
      <c r="AM7" s="8"/>
      <c r="AN7" s="8"/>
      <c r="AO7" s="8"/>
      <c r="AP7" s="8"/>
      <c r="AQ7" s="8"/>
      <c r="AR7" s="8"/>
      <c r="AS7" s="8"/>
      <c r="AT7" s="8"/>
      <c r="AU7" s="8"/>
    </row>
    <row r="8" spans="1:47" s="57" customFormat="1" ht="14.25" x14ac:dyDescent="0.2">
      <c r="A8" s="1059" t="str">
        <f>'SCC List'!A3</f>
        <v>10 GUIDEWAY &amp; TRACK ELEMENTS (route miles)</v>
      </c>
      <c r="B8" s="1060"/>
      <c r="C8" s="592">
        <f>'BUILD Main'!F7</f>
        <v>25521432.998697493</v>
      </c>
      <c r="D8" s="593">
        <f t="shared" ref="D8:D17" si="1">SUM(E8:AI8)</f>
        <v>25521432.998697497</v>
      </c>
      <c r="E8" s="592">
        <f t="shared" ref="E8:J9" si="2">SUM(E24*E$21)</f>
        <v>0</v>
      </c>
      <c r="F8" s="592">
        <f t="shared" si="2"/>
        <v>0</v>
      </c>
      <c r="G8" s="592">
        <f t="shared" si="2"/>
        <v>0</v>
      </c>
      <c r="H8" s="592">
        <f t="shared" si="2"/>
        <v>0</v>
      </c>
      <c r="I8" s="592">
        <f t="shared" si="2"/>
        <v>0</v>
      </c>
      <c r="J8" s="592">
        <f t="shared" si="2"/>
        <v>0</v>
      </c>
      <c r="K8" s="592">
        <f t="shared" ref="K8:N9" si="3">SUM(K24*K$21)</f>
        <v>0</v>
      </c>
      <c r="L8" s="592">
        <f t="shared" si="3"/>
        <v>0</v>
      </c>
      <c r="M8" s="592">
        <f t="shared" si="3"/>
        <v>0</v>
      </c>
      <c r="N8" s="592">
        <f t="shared" si="3"/>
        <v>0</v>
      </c>
      <c r="O8" s="269">
        <v>0</v>
      </c>
      <c r="P8" s="269">
        <v>0</v>
      </c>
      <c r="Q8" s="269">
        <f>0.1*C8</f>
        <v>2552143.2998697497</v>
      </c>
      <c r="R8" s="269">
        <f>0.8*C8</f>
        <v>20417146.398957998</v>
      </c>
      <c r="S8" s="270">
        <f>0.1*C8</f>
        <v>2552143.2998697497</v>
      </c>
      <c r="T8" s="270">
        <v>0</v>
      </c>
      <c r="U8" s="270">
        <v>0</v>
      </c>
      <c r="V8" s="270">
        <v>0</v>
      </c>
      <c r="W8" s="270">
        <v>0</v>
      </c>
      <c r="X8" s="313">
        <v>0</v>
      </c>
      <c r="Y8" s="313">
        <v>0</v>
      </c>
      <c r="Z8" s="270">
        <v>0</v>
      </c>
      <c r="AA8" s="270">
        <v>0</v>
      </c>
      <c r="AB8" s="270">
        <v>0</v>
      </c>
      <c r="AC8" s="270">
        <v>0</v>
      </c>
      <c r="AD8" s="270">
        <v>0</v>
      </c>
      <c r="AE8" s="270">
        <v>0</v>
      </c>
      <c r="AF8" s="270">
        <v>0</v>
      </c>
      <c r="AG8" s="270">
        <v>0</v>
      </c>
      <c r="AH8" s="270">
        <v>0</v>
      </c>
      <c r="AI8" s="270">
        <v>0</v>
      </c>
      <c r="AJ8" s="8"/>
      <c r="AK8" s="8"/>
      <c r="AL8" s="8"/>
      <c r="AM8" s="8"/>
      <c r="AN8" s="8"/>
      <c r="AO8" s="8"/>
      <c r="AP8" s="8"/>
      <c r="AQ8" s="8"/>
      <c r="AR8" s="8"/>
      <c r="AS8" s="8"/>
      <c r="AT8" s="8"/>
      <c r="AU8" s="8"/>
    </row>
    <row r="9" spans="1:47" s="57" customFormat="1" ht="14.25" x14ac:dyDescent="0.2">
      <c r="A9" s="1059" t="str">
        <f>'SCC List'!A17</f>
        <v>20 STATIONS, STOPS, TERMINALS, INTERMODAL (number)</v>
      </c>
      <c r="B9" s="1060"/>
      <c r="C9" s="592">
        <f>'BUILD Main'!F21</f>
        <v>15042730.25</v>
      </c>
      <c r="D9" s="593">
        <f t="shared" si="1"/>
        <v>15042730.25</v>
      </c>
      <c r="E9" s="592">
        <f t="shared" si="2"/>
        <v>0</v>
      </c>
      <c r="F9" s="592">
        <f t="shared" si="2"/>
        <v>0</v>
      </c>
      <c r="G9" s="592">
        <f t="shared" si="2"/>
        <v>0</v>
      </c>
      <c r="H9" s="592">
        <f t="shared" si="2"/>
        <v>0</v>
      </c>
      <c r="I9" s="592">
        <f t="shared" si="2"/>
        <v>0</v>
      </c>
      <c r="J9" s="592">
        <f t="shared" si="2"/>
        <v>0</v>
      </c>
      <c r="K9" s="592">
        <f t="shared" si="3"/>
        <v>0</v>
      </c>
      <c r="L9" s="592">
        <f t="shared" si="3"/>
        <v>0</v>
      </c>
      <c r="M9" s="592">
        <f t="shared" si="3"/>
        <v>0</v>
      </c>
      <c r="N9" s="592">
        <f t="shared" si="3"/>
        <v>0</v>
      </c>
      <c r="O9" s="269">
        <v>0</v>
      </c>
      <c r="P9" s="269">
        <v>0</v>
      </c>
      <c r="Q9" s="269">
        <f t="shared" ref="Q9:Q11" si="4">0.1*C9</f>
        <v>1504273.0250000001</v>
      </c>
      <c r="R9" s="269">
        <f t="shared" ref="R9:R10" si="5">0.6*C9</f>
        <v>9025638.1500000004</v>
      </c>
      <c r="S9" s="270">
        <f t="shared" ref="S9:S10" si="6">0.3*C9</f>
        <v>4512819.0750000002</v>
      </c>
      <c r="T9" s="270">
        <v>0</v>
      </c>
      <c r="U9" s="270">
        <v>0</v>
      </c>
      <c r="V9" s="270">
        <v>0</v>
      </c>
      <c r="W9" s="270">
        <v>0</v>
      </c>
      <c r="X9" s="313">
        <v>0</v>
      </c>
      <c r="Y9" s="313">
        <v>0</v>
      </c>
      <c r="Z9" s="270">
        <v>0</v>
      </c>
      <c r="AA9" s="270">
        <v>0</v>
      </c>
      <c r="AB9" s="270">
        <v>0</v>
      </c>
      <c r="AC9" s="270">
        <v>0</v>
      </c>
      <c r="AD9" s="270">
        <v>0</v>
      </c>
      <c r="AE9" s="270">
        <v>0</v>
      </c>
      <c r="AF9" s="270">
        <v>0</v>
      </c>
      <c r="AG9" s="270">
        <v>0</v>
      </c>
      <c r="AH9" s="270">
        <v>0</v>
      </c>
      <c r="AI9" s="270">
        <v>0</v>
      </c>
      <c r="AJ9" s="8"/>
      <c r="AK9" s="8"/>
      <c r="AL9" s="8"/>
      <c r="AM9" s="8"/>
      <c r="AN9" s="8"/>
      <c r="AO9" s="8"/>
      <c r="AP9" s="8"/>
      <c r="AQ9" s="8"/>
      <c r="AR9" s="8"/>
      <c r="AS9" s="8"/>
      <c r="AT9" s="8"/>
      <c r="AU9" s="8"/>
    </row>
    <row r="10" spans="1:47" s="57" customFormat="1" ht="14.25" x14ac:dyDescent="0.2">
      <c r="A10" s="1059" t="str">
        <f>'SCC List'!A25</f>
        <v>30 SUPPORT FACILITIES: YARDS, SHOPS, ADMIN. BLDGS</v>
      </c>
      <c r="B10" s="1060"/>
      <c r="C10" s="592">
        <f>'BUILD Main'!F29</f>
        <v>9582681.4281375073</v>
      </c>
      <c r="D10" s="593">
        <f t="shared" si="1"/>
        <v>9582681.4281375073</v>
      </c>
      <c r="E10" s="592">
        <f t="shared" ref="E10:K17" si="7">SUM(E26*E$21)</f>
        <v>0</v>
      </c>
      <c r="F10" s="592">
        <f t="shared" si="7"/>
        <v>0</v>
      </c>
      <c r="G10" s="592">
        <f t="shared" si="7"/>
        <v>0</v>
      </c>
      <c r="H10" s="592">
        <f t="shared" si="7"/>
        <v>0</v>
      </c>
      <c r="I10" s="592">
        <f t="shared" si="7"/>
        <v>0</v>
      </c>
      <c r="J10" s="592">
        <f t="shared" si="7"/>
        <v>0</v>
      </c>
      <c r="K10" s="592">
        <f t="shared" si="7"/>
        <v>0</v>
      </c>
      <c r="L10" s="592">
        <f t="shared" ref="L10:N17" si="8">SUM(L26*L$21)</f>
        <v>0</v>
      </c>
      <c r="M10" s="592">
        <f t="shared" si="8"/>
        <v>0</v>
      </c>
      <c r="N10" s="592">
        <f t="shared" si="8"/>
        <v>0</v>
      </c>
      <c r="O10" s="269">
        <v>0</v>
      </c>
      <c r="P10" s="269">
        <v>0</v>
      </c>
      <c r="Q10" s="269">
        <f t="shared" si="4"/>
        <v>958268.14281375078</v>
      </c>
      <c r="R10" s="269">
        <f t="shared" si="5"/>
        <v>5749608.8568825042</v>
      </c>
      <c r="S10" s="269">
        <f t="shared" si="6"/>
        <v>2874804.4284412521</v>
      </c>
      <c r="T10" s="269">
        <v>0</v>
      </c>
      <c r="U10" s="269">
        <v>0</v>
      </c>
      <c r="V10" s="269">
        <v>0</v>
      </c>
      <c r="W10" s="270">
        <v>0</v>
      </c>
      <c r="X10" s="313">
        <v>0</v>
      </c>
      <c r="Y10" s="313">
        <v>0</v>
      </c>
      <c r="Z10" s="270">
        <v>0</v>
      </c>
      <c r="AA10" s="270">
        <v>0</v>
      </c>
      <c r="AB10" s="270">
        <v>0</v>
      </c>
      <c r="AC10" s="270">
        <v>0</v>
      </c>
      <c r="AD10" s="270">
        <v>0</v>
      </c>
      <c r="AE10" s="270">
        <v>0</v>
      </c>
      <c r="AF10" s="270">
        <v>0</v>
      </c>
      <c r="AG10" s="270">
        <v>0</v>
      </c>
      <c r="AH10" s="270">
        <v>0</v>
      </c>
      <c r="AI10" s="270">
        <v>0</v>
      </c>
      <c r="AJ10" s="8"/>
      <c r="AK10" s="8"/>
      <c r="AL10" s="8"/>
      <c r="AM10" s="8"/>
      <c r="AN10" s="8"/>
      <c r="AO10" s="8"/>
      <c r="AP10" s="8"/>
      <c r="AQ10" s="8"/>
      <c r="AR10" s="8"/>
      <c r="AS10" s="8"/>
      <c r="AT10" s="8"/>
      <c r="AU10" s="8"/>
    </row>
    <row r="11" spans="1:47" s="57" customFormat="1" ht="14.25" x14ac:dyDescent="0.2">
      <c r="A11" s="1059" t="str">
        <f>'SCC List'!A31</f>
        <v>40 SITEWORK &amp; SPECIAL CONDITIONS</v>
      </c>
      <c r="B11" s="1060"/>
      <c r="C11" s="592">
        <f>'BUILD Main'!F35</f>
        <v>16953712.503217503</v>
      </c>
      <c r="D11" s="593">
        <f t="shared" si="1"/>
        <v>16953712.503217503</v>
      </c>
      <c r="E11" s="592">
        <f t="shared" si="7"/>
        <v>0</v>
      </c>
      <c r="F11" s="592">
        <f t="shared" si="7"/>
        <v>0</v>
      </c>
      <c r="G11" s="592">
        <f t="shared" si="7"/>
        <v>0</v>
      </c>
      <c r="H11" s="592">
        <f t="shared" si="7"/>
        <v>0</v>
      </c>
      <c r="I11" s="592">
        <f t="shared" si="7"/>
        <v>0</v>
      </c>
      <c r="J11" s="592">
        <f t="shared" si="7"/>
        <v>0</v>
      </c>
      <c r="K11" s="592">
        <f t="shared" si="7"/>
        <v>0</v>
      </c>
      <c r="L11" s="592">
        <f t="shared" si="8"/>
        <v>0</v>
      </c>
      <c r="M11" s="592">
        <f t="shared" si="8"/>
        <v>0</v>
      </c>
      <c r="N11" s="592">
        <f t="shared" si="8"/>
        <v>0</v>
      </c>
      <c r="O11" s="269">
        <v>0</v>
      </c>
      <c r="P11" s="269">
        <v>0</v>
      </c>
      <c r="Q11" s="269">
        <f t="shared" si="4"/>
        <v>1695371.2503217505</v>
      </c>
      <c r="R11" s="270">
        <f>0.7*C11</f>
        <v>11867598.752252251</v>
      </c>
      <c r="S11" s="270">
        <f>0.2*C11</f>
        <v>3390742.5006435011</v>
      </c>
      <c r="T11" s="270">
        <v>0</v>
      </c>
      <c r="U11" s="270">
        <v>0</v>
      </c>
      <c r="V11" s="270">
        <v>0</v>
      </c>
      <c r="W11" s="270">
        <v>0</v>
      </c>
      <c r="X11" s="313">
        <v>0</v>
      </c>
      <c r="Y11" s="313">
        <v>0</v>
      </c>
      <c r="Z11" s="270">
        <v>0</v>
      </c>
      <c r="AA11" s="270">
        <v>0</v>
      </c>
      <c r="AB11" s="270">
        <v>0</v>
      </c>
      <c r="AC11" s="270">
        <v>0</v>
      </c>
      <c r="AD11" s="270">
        <v>0</v>
      </c>
      <c r="AE11" s="270">
        <v>0</v>
      </c>
      <c r="AF11" s="270">
        <v>0</v>
      </c>
      <c r="AG11" s="270">
        <v>0</v>
      </c>
      <c r="AH11" s="270">
        <v>0</v>
      </c>
      <c r="AI11" s="270">
        <v>0</v>
      </c>
      <c r="AJ11" s="8"/>
      <c r="AK11" s="8"/>
      <c r="AL11" s="8"/>
      <c r="AM11" s="8"/>
      <c r="AN11" s="8"/>
      <c r="AO11" s="8"/>
      <c r="AP11" s="8"/>
      <c r="AQ11" s="8"/>
      <c r="AR11" s="8"/>
      <c r="AS11" s="8"/>
      <c r="AT11" s="8"/>
      <c r="AU11" s="8"/>
    </row>
    <row r="12" spans="1:47" s="57" customFormat="1" ht="14.25" x14ac:dyDescent="0.2">
      <c r="A12" s="1059" t="str">
        <f>'SCC List'!A40</f>
        <v>50  SYSTEMS</v>
      </c>
      <c r="B12" s="1060"/>
      <c r="C12" s="592">
        <f>'BUILD Main'!F44</f>
        <v>46297206.304676816</v>
      </c>
      <c r="D12" s="593">
        <f t="shared" si="1"/>
        <v>46297206.304676816</v>
      </c>
      <c r="E12" s="592">
        <f t="shared" si="7"/>
        <v>0</v>
      </c>
      <c r="F12" s="592">
        <f t="shared" si="7"/>
        <v>0</v>
      </c>
      <c r="G12" s="592">
        <f t="shared" si="7"/>
        <v>0</v>
      </c>
      <c r="H12" s="592">
        <f>SUM(H28*H$21)</f>
        <v>0</v>
      </c>
      <c r="I12" s="592">
        <f t="shared" si="7"/>
        <v>0</v>
      </c>
      <c r="J12" s="592">
        <f t="shared" si="7"/>
        <v>0</v>
      </c>
      <c r="K12" s="592">
        <f t="shared" si="7"/>
        <v>0</v>
      </c>
      <c r="L12" s="592">
        <f t="shared" si="8"/>
        <v>0</v>
      </c>
      <c r="M12" s="592">
        <f t="shared" si="8"/>
        <v>0</v>
      </c>
      <c r="N12" s="592">
        <f t="shared" si="8"/>
        <v>0</v>
      </c>
      <c r="O12" s="269">
        <v>0</v>
      </c>
      <c r="P12" s="269">
        <v>0</v>
      </c>
      <c r="Q12" s="269">
        <v>0</v>
      </c>
      <c r="R12" s="269">
        <f>0.6*C12</f>
        <v>27778323.782806087</v>
      </c>
      <c r="S12" s="270">
        <f>0.4*C12</f>
        <v>18518882.521870729</v>
      </c>
      <c r="T12" s="270">
        <v>0</v>
      </c>
      <c r="U12" s="270">
        <v>0</v>
      </c>
      <c r="V12" s="270">
        <v>0</v>
      </c>
      <c r="W12" s="270">
        <v>0</v>
      </c>
      <c r="X12" s="313">
        <v>0</v>
      </c>
      <c r="Y12" s="313">
        <v>0</v>
      </c>
      <c r="Z12" s="270">
        <v>0</v>
      </c>
      <c r="AA12" s="270">
        <v>0</v>
      </c>
      <c r="AB12" s="270">
        <v>0</v>
      </c>
      <c r="AC12" s="270">
        <v>0</v>
      </c>
      <c r="AD12" s="270">
        <v>0</v>
      </c>
      <c r="AE12" s="270">
        <v>0</v>
      </c>
      <c r="AF12" s="270">
        <v>0</v>
      </c>
      <c r="AG12" s="270">
        <v>0</v>
      </c>
      <c r="AH12" s="270">
        <v>0</v>
      </c>
      <c r="AI12" s="270">
        <v>0</v>
      </c>
      <c r="AJ12" s="8"/>
      <c r="AK12" s="8"/>
      <c r="AL12" s="8"/>
      <c r="AM12" s="8"/>
      <c r="AN12" s="8"/>
      <c r="AO12" s="8"/>
      <c r="AP12" s="8"/>
      <c r="AQ12" s="8"/>
      <c r="AR12" s="8"/>
      <c r="AS12" s="8"/>
      <c r="AT12" s="8"/>
      <c r="AU12" s="8"/>
    </row>
    <row r="13" spans="1:47" s="57" customFormat="1" ht="14.25" x14ac:dyDescent="0.2">
      <c r="A13" s="1059" t="str">
        <f>'SCC List'!A48:B48</f>
        <v>60 ROW, LAND, EXISTING IMPROVEMENTS</v>
      </c>
      <c r="B13" s="1060"/>
      <c r="C13" s="592">
        <f>'BUILD Main'!F53</f>
        <v>1380210.7</v>
      </c>
      <c r="D13" s="593">
        <f t="shared" si="1"/>
        <v>1380210.7</v>
      </c>
      <c r="E13" s="592">
        <f t="shared" si="7"/>
        <v>0</v>
      </c>
      <c r="F13" s="592">
        <f t="shared" si="7"/>
        <v>0</v>
      </c>
      <c r="G13" s="592">
        <f t="shared" si="7"/>
        <v>0</v>
      </c>
      <c r="H13" s="592">
        <f t="shared" si="7"/>
        <v>0</v>
      </c>
      <c r="I13" s="592">
        <f>SUM(I29*I$21)</f>
        <v>0</v>
      </c>
      <c r="J13" s="592">
        <f t="shared" si="7"/>
        <v>0</v>
      </c>
      <c r="K13" s="592">
        <f t="shared" si="7"/>
        <v>0</v>
      </c>
      <c r="L13" s="592">
        <f t="shared" si="8"/>
        <v>0</v>
      </c>
      <c r="M13" s="592">
        <f t="shared" si="8"/>
        <v>0</v>
      </c>
      <c r="N13" s="592">
        <f t="shared" si="8"/>
        <v>0</v>
      </c>
      <c r="O13" s="269">
        <v>0</v>
      </c>
      <c r="P13" s="269">
        <v>0</v>
      </c>
      <c r="Q13" s="269">
        <f>C13</f>
        <v>1380210.7</v>
      </c>
      <c r="R13" s="270">
        <v>0</v>
      </c>
      <c r="S13" s="270">
        <v>0</v>
      </c>
      <c r="T13" s="270">
        <v>0</v>
      </c>
      <c r="U13" s="270">
        <v>0</v>
      </c>
      <c r="V13" s="270">
        <v>0</v>
      </c>
      <c r="W13" s="270">
        <v>0</v>
      </c>
      <c r="X13" s="313">
        <v>0</v>
      </c>
      <c r="Y13" s="313">
        <v>0</v>
      </c>
      <c r="Z13" s="270">
        <v>0</v>
      </c>
      <c r="AA13" s="270">
        <v>0</v>
      </c>
      <c r="AB13" s="270">
        <v>0</v>
      </c>
      <c r="AC13" s="270">
        <v>0</v>
      </c>
      <c r="AD13" s="270">
        <v>0</v>
      </c>
      <c r="AE13" s="270">
        <v>0</v>
      </c>
      <c r="AF13" s="270">
        <v>0</v>
      </c>
      <c r="AG13" s="270">
        <v>0</v>
      </c>
      <c r="AH13" s="270">
        <v>0</v>
      </c>
      <c r="AI13" s="270">
        <v>0</v>
      </c>
      <c r="AJ13" s="8"/>
      <c r="AK13" s="8"/>
      <c r="AL13" s="8"/>
      <c r="AM13" s="8"/>
      <c r="AN13" s="8"/>
      <c r="AO13" s="8"/>
      <c r="AP13" s="8"/>
      <c r="AQ13" s="8"/>
      <c r="AR13" s="8"/>
      <c r="AS13" s="8"/>
      <c r="AT13" s="8"/>
      <c r="AU13" s="8"/>
    </row>
    <row r="14" spans="1:47" s="57" customFormat="1" ht="14.25" x14ac:dyDescent="0.2">
      <c r="A14" s="1059" t="str">
        <f>'SCC List'!A51</f>
        <v>70 VEHICLES (number)</v>
      </c>
      <c r="B14" s="1060"/>
      <c r="C14" s="592">
        <f>'BUILD Main'!F56</f>
        <v>33820899.390000001</v>
      </c>
      <c r="D14" s="593">
        <f t="shared" si="1"/>
        <v>33820899.390000001</v>
      </c>
      <c r="E14" s="592">
        <f t="shared" si="7"/>
        <v>0</v>
      </c>
      <c r="F14" s="592">
        <f t="shared" si="7"/>
        <v>0</v>
      </c>
      <c r="G14" s="592">
        <f t="shared" si="7"/>
        <v>0</v>
      </c>
      <c r="H14" s="592">
        <f t="shared" si="7"/>
        <v>0</v>
      </c>
      <c r="I14" s="592">
        <f t="shared" si="7"/>
        <v>0</v>
      </c>
      <c r="J14" s="592">
        <f t="shared" si="7"/>
        <v>0</v>
      </c>
      <c r="K14" s="592">
        <f t="shared" si="7"/>
        <v>0</v>
      </c>
      <c r="L14" s="592">
        <f t="shared" si="8"/>
        <v>0</v>
      </c>
      <c r="M14" s="592">
        <f t="shared" si="8"/>
        <v>0</v>
      </c>
      <c r="N14" s="592">
        <f t="shared" si="8"/>
        <v>0</v>
      </c>
      <c r="O14" s="269">
        <v>0</v>
      </c>
      <c r="P14" s="269">
        <v>0</v>
      </c>
      <c r="Q14" s="269">
        <f>C14/4</f>
        <v>8455224.8475000001</v>
      </c>
      <c r="R14" s="270">
        <f>C14/2</f>
        <v>16910449.695</v>
      </c>
      <c r="S14" s="270">
        <f>Q14</f>
        <v>8455224.8475000001</v>
      </c>
      <c r="T14" s="270">
        <v>0</v>
      </c>
      <c r="U14" s="270">
        <v>0</v>
      </c>
      <c r="V14" s="270">
        <v>0</v>
      </c>
      <c r="W14" s="270">
        <v>0</v>
      </c>
      <c r="X14" s="313">
        <v>0</v>
      </c>
      <c r="Y14" s="313">
        <v>0</v>
      </c>
      <c r="Z14" s="270">
        <v>0</v>
      </c>
      <c r="AA14" s="270">
        <v>0</v>
      </c>
      <c r="AB14" s="270">
        <v>0</v>
      </c>
      <c r="AC14" s="270">
        <v>0</v>
      </c>
      <c r="AD14" s="270">
        <v>0</v>
      </c>
      <c r="AE14" s="270">
        <v>0</v>
      </c>
      <c r="AF14" s="270">
        <v>0</v>
      </c>
      <c r="AG14" s="270">
        <v>0</v>
      </c>
      <c r="AH14" s="270">
        <v>0</v>
      </c>
      <c r="AI14" s="270">
        <v>0</v>
      </c>
      <c r="AJ14" s="8"/>
      <c r="AK14" s="8"/>
      <c r="AL14" s="8"/>
      <c r="AM14" s="8"/>
      <c r="AN14" s="8"/>
      <c r="AO14" s="8"/>
      <c r="AP14" s="8"/>
      <c r="AQ14" s="8"/>
      <c r="AR14" s="8"/>
      <c r="AS14" s="8"/>
      <c r="AT14" s="8"/>
      <c r="AU14" s="8"/>
    </row>
    <row r="15" spans="1:47" s="57" customFormat="1" ht="14.25" x14ac:dyDescent="0.2">
      <c r="A15" s="1059" t="str">
        <f>'SCC List'!A59:B59</f>
        <v>80 PROFESSIONAL SERVICES (applies to Cats. 10-50)</v>
      </c>
      <c r="B15" s="1060"/>
      <c r="C15" s="592">
        <f>'BUILD Main'!F64</f>
        <v>26068646.005806647</v>
      </c>
      <c r="D15" s="593">
        <f t="shared" si="1"/>
        <v>26068646.005806647</v>
      </c>
      <c r="E15" s="592">
        <f t="shared" si="7"/>
        <v>0</v>
      </c>
      <c r="F15" s="592">
        <f t="shared" si="7"/>
        <v>0</v>
      </c>
      <c r="G15" s="592">
        <f t="shared" si="7"/>
        <v>0</v>
      </c>
      <c r="H15" s="592">
        <f t="shared" si="7"/>
        <v>0</v>
      </c>
      <c r="I15" s="592">
        <f t="shared" si="7"/>
        <v>0</v>
      </c>
      <c r="J15" s="592">
        <f t="shared" si="7"/>
        <v>0</v>
      </c>
      <c r="K15" s="592">
        <f t="shared" si="7"/>
        <v>0</v>
      </c>
      <c r="L15" s="592">
        <f t="shared" si="8"/>
        <v>0</v>
      </c>
      <c r="M15" s="592">
        <f t="shared" si="8"/>
        <v>0</v>
      </c>
      <c r="N15" s="592">
        <f t="shared" si="8"/>
        <v>0</v>
      </c>
      <c r="O15" s="269">
        <v>2770772</v>
      </c>
      <c r="P15" s="269">
        <f>C15/4</f>
        <v>6517161.5014516618</v>
      </c>
      <c r="Q15" s="269">
        <f>P15</f>
        <v>6517161.5014516618</v>
      </c>
      <c r="R15" s="270">
        <f>(C15-SUM(O15:Q15))/2</f>
        <v>5131775.5014516618</v>
      </c>
      <c r="S15" s="270">
        <f>R15</f>
        <v>5131775.5014516618</v>
      </c>
      <c r="T15" s="270">
        <v>0</v>
      </c>
      <c r="U15" s="270">
        <v>0</v>
      </c>
      <c r="V15" s="270">
        <v>0</v>
      </c>
      <c r="W15" s="270">
        <v>0</v>
      </c>
      <c r="X15" s="313">
        <v>0</v>
      </c>
      <c r="Y15" s="313">
        <v>0</v>
      </c>
      <c r="Z15" s="270">
        <v>0</v>
      </c>
      <c r="AA15" s="270">
        <v>0</v>
      </c>
      <c r="AB15" s="270">
        <v>0</v>
      </c>
      <c r="AC15" s="270">
        <v>0</v>
      </c>
      <c r="AD15" s="270">
        <v>0</v>
      </c>
      <c r="AE15" s="270">
        <v>0</v>
      </c>
      <c r="AF15" s="270">
        <v>0</v>
      </c>
      <c r="AG15" s="270">
        <v>0</v>
      </c>
      <c r="AH15" s="270">
        <v>0</v>
      </c>
      <c r="AI15" s="270">
        <v>0</v>
      </c>
      <c r="AJ15" s="8"/>
      <c r="AK15" s="8"/>
      <c r="AL15" s="8"/>
      <c r="AM15" s="8"/>
      <c r="AN15" s="8"/>
      <c r="AO15" s="8"/>
      <c r="AP15" s="8"/>
      <c r="AQ15" s="8"/>
      <c r="AR15" s="8"/>
      <c r="AS15" s="8"/>
      <c r="AT15" s="8"/>
      <c r="AU15" s="8"/>
    </row>
    <row r="16" spans="1:47" s="57" customFormat="1" ht="14.25" x14ac:dyDescent="0.2">
      <c r="A16" s="1059" t="str">
        <f>'SCC List'!A68</f>
        <v>90 UNALLOCATED CONTINGENCY</v>
      </c>
      <c r="B16" s="1060"/>
      <c r="C16" s="592">
        <f>'BUILD Main'!F74</f>
        <v>4099059.9535431275</v>
      </c>
      <c r="D16" s="593">
        <f t="shared" si="1"/>
        <v>4099059.9535431275</v>
      </c>
      <c r="E16" s="592">
        <f t="shared" si="7"/>
        <v>0</v>
      </c>
      <c r="F16" s="592">
        <f t="shared" si="7"/>
        <v>0</v>
      </c>
      <c r="G16" s="592">
        <f t="shared" si="7"/>
        <v>0</v>
      </c>
      <c r="H16" s="592">
        <f t="shared" si="7"/>
        <v>0</v>
      </c>
      <c r="I16" s="592">
        <f t="shared" si="7"/>
        <v>0</v>
      </c>
      <c r="J16" s="592">
        <f t="shared" si="7"/>
        <v>0</v>
      </c>
      <c r="K16" s="592">
        <f t="shared" si="7"/>
        <v>0</v>
      </c>
      <c r="L16" s="592">
        <f t="shared" si="8"/>
        <v>0</v>
      </c>
      <c r="M16" s="592">
        <f t="shared" si="8"/>
        <v>0</v>
      </c>
      <c r="N16" s="592">
        <f t="shared" si="8"/>
        <v>0</v>
      </c>
      <c r="O16" s="269">
        <v>0</v>
      </c>
      <c r="P16" s="269"/>
      <c r="Q16" s="269">
        <v>0</v>
      </c>
      <c r="R16" s="270">
        <f>C16/2</f>
        <v>2049529.9767715638</v>
      </c>
      <c r="S16" s="270">
        <f>C16/2</f>
        <v>2049529.9767715638</v>
      </c>
      <c r="T16" s="270">
        <v>0</v>
      </c>
      <c r="U16" s="270">
        <v>0</v>
      </c>
      <c r="V16" s="270">
        <v>0</v>
      </c>
      <c r="W16" s="270">
        <v>0</v>
      </c>
      <c r="X16" s="313">
        <v>0</v>
      </c>
      <c r="Y16" s="313">
        <v>0</v>
      </c>
      <c r="Z16" s="270">
        <v>0</v>
      </c>
      <c r="AA16" s="270">
        <v>0</v>
      </c>
      <c r="AB16" s="270">
        <v>0</v>
      </c>
      <c r="AC16" s="270">
        <v>0</v>
      </c>
      <c r="AD16" s="270">
        <v>0</v>
      </c>
      <c r="AE16" s="270">
        <v>0</v>
      </c>
      <c r="AF16" s="270">
        <v>0</v>
      </c>
      <c r="AG16" s="270">
        <v>0</v>
      </c>
      <c r="AH16" s="270">
        <v>0</v>
      </c>
      <c r="AI16" s="270">
        <v>0</v>
      </c>
      <c r="AJ16" s="8"/>
      <c r="AK16" s="8"/>
      <c r="AL16" s="8"/>
      <c r="AM16" s="8"/>
      <c r="AN16" s="8"/>
      <c r="AO16" s="8"/>
      <c r="AP16" s="8"/>
      <c r="AQ16" s="8"/>
      <c r="AR16" s="8"/>
      <c r="AS16" s="8"/>
      <c r="AT16" s="8"/>
      <c r="AU16" s="8"/>
    </row>
    <row r="17" spans="1:47" s="57" customFormat="1" ht="14.25" x14ac:dyDescent="0.2">
      <c r="A17" s="594" t="str">
        <f>'SCC List'!A69</f>
        <v>100  FINANCE CHARGES</v>
      </c>
      <c r="B17" s="595"/>
      <c r="C17" s="592">
        <f>SUM(E17:AI17)</f>
        <v>0</v>
      </c>
      <c r="D17" s="593">
        <f t="shared" si="1"/>
        <v>0</v>
      </c>
      <c r="E17" s="592">
        <f t="shared" si="7"/>
        <v>0</v>
      </c>
      <c r="F17" s="592">
        <f t="shared" si="7"/>
        <v>0</v>
      </c>
      <c r="G17" s="592">
        <f t="shared" si="7"/>
        <v>0</v>
      </c>
      <c r="H17" s="592">
        <f t="shared" si="7"/>
        <v>0</v>
      </c>
      <c r="I17" s="592">
        <f t="shared" si="7"/>
        <v>0</v>
      </c>
      <c r="J17" s="592">
        <f t="shared" si="7"/>
        <v>0</v>
      </c>
      <c r="K17" s="592">
        <f t="shared" si="7"/>
        <v>0</v>
      </c>
      <c r="L17" s="592">
        <f t="shared" si="8"/>
        <v>0</v>
      </c>
      <c r="M17" s="592">
        <f t="shared" si="8"/>
        <v>0</v>
      </c>
      <c r="N17" s="592">
        <f t="shared" si="8"/>
        <v>0</v>
      </c>
      <c r="O17" s="592">
        <f t="shared" ref="O17:AC17" si="9">SUM(O33/O21)</f>
        <v>0</v>
      </c>
      <c r="P17" s="592">
        <f t="shared" si="9"/>
        <v>0</v>
      </c>
      <c r="Q17" s="592">
        <f t="shared" si="9"/>
        <v>0</v>
      </c>
      <c r="R17" s="592">
        <f t="shared" si="9"/>
        <v>0</v>
      </c>
      <c r="S17" s="592">
        <f t="shared" si="9"/>
        <v>0</v>
      </c>
      <c r="T17" s="592">
        <f t="shared" si="9"/>
        <v>0</v>
      </c>
      <c r="U17" s="592">
        <f t="shared" si="9"/>
        <v>0</v>
      </c>
      <c r="V17" s="592">
        <f t="shared" si="9"/>
        <v>0</v>
      </c>
      <c r="W17" s="592">
        <f t="shared" si="9"/>
        <v>0</v>
      </c>
      <c r="X17" s="592">
        <f t="shared" si="9"/>
        <v>0</v>
      </c>
      <c r="Y17" s="592">
        <f t="shared" si="9"/>
        <v>0</v>
      </c>
      <c r="Z17" s="592">
        <f t="shared" si="9"/>
        <v>0</v>
      </c>
      <c r="AA17" s="592">
        <f t="shared" si="9"/>
        <v>0</v>
      </c>
      <c r="AB17" s="592">
        <f t="shared" si="9"/>
        <v>0</v>
      </c>
      <c r="AC17" s="592">
        <f t="shared" si="9"/>
        <v>0</v>
      </c>
      <c r="AD17" s="592">
        <f t="shared" ref="AD17:AI17" si="10">SUM(AD33/AD21)</f>
        <v>0</v>
      </c>
      <c r="AE17" s="592">
        <f t="shared" si="10"/>
        <v>0</v>
      </c>
      <c r="AF17" s="592">
        <f t="shared" si="10"/>
        <v>0</v>
      </c>
      <c r="AG17" s="592">
        <f t="shared" si="10"/>
        <v>0</v>
      </c>
      <c r="AH17" s="592">
        <f t="shared" si="10"/>
        <v>0</v>
      </c>
      <c r="AI17" s="592">
        <f t="shared" si="10"/>
        <v>0</v>
      </c>
      <c r="AJ17" s="8"/>
      <c r="AK17" s="8"/>
      <c r="AL17" s="8"/>
      <c r="AM17" s="8"/>
      <c r="AN17" s="8"/>
      <c r="AO17" s="8"/>
      <c r="AP17" s="8"/>
      <c r="AQ17" s="8"/>
      <c r="AR17" s="8"/>
      <c r="AS17" s="8"/>
      <c r="AT17" s="8"/>
      <c r="AU17" s="8"/>
    </row>
    <row r="18" spans="1:47" s="59" customFormat="1" ht="15" x14ac:dyDescent="0.2">
      <c r="A18" s="1053" t="str">
        <f>'SCC Definitions'!A76:B76</f>
        <v>Total Project Cost (10 - 100)</v>
      </c>
      <c r="B18" s="1054"/>
      <c r="C18" s="596">
        <f>SUM(C8:C17)</f>
        <v>178766579.5340791</v>
      </c>
      <c r="D18" s="593">
        <f>SUM(D8:D17)</f>
        <v>178766579.5340791</v>
      </c>
      <c r="E18" s="611">
        <f>SUM(E8:E17)</f>
        <v>0</v>
      </c>
      <c r="F18" s="611">
        <f t="shared" ref="F18:L18" si="11">SUM(F8:F17)</f>
        <v>0</v>
      </c>
      <c r="G18" s="611">
        <f t="shared" si="11"/>
        <v>0</v>
      </c>
      <c r="H18" s="611">
        <f t="shared" si="11"/>
        <v>0</v>
      </c>
      <c r="I18" s="611">
        <f t="shared" si="11"/>
        <v>0</v>
      </c>
      <c r="J18" s="611">
        <f t="shared" si="11"/>
        <v>0</v>
      </c>
      <c r="K18" s="612">
        <f>SUM(K8:K17)</f>
        <v>0</v>
      </c>
      <c r="L18" s="611">
        <f t="shared" si="11"/>
        <v>0</v>
      </c>
      <c r="M18" s="611">
        <f>SUM(M8:M17)</f>
        <v>0</v>
      </c>
      <c r="N18" s="611">
        <f>SUM(N8:N17)</f>
        <v>0</v>
      </c>
      <c r="O18" s="612">
        <f>SUM(O8:O17)</f>
        <v>2770772</v>
      </c>
      <c r="P18" s="612">
        <f>SUM(P8:P17)</f>
        <v>6517161.5014516618</v>
      </c>
      <c r="Q18" s="612">
        <f>SUM(Q8:Q17)</f>
        <v>23062652.76695691</v>
      </c>
      <c r="R18" s="612">
        <f t="shared" ref="R18:AC18" si="12">SUM(R8:R17)</f>
        <v>98930071.114122048</v>
      </c>
      <c r="S18" s="612">
        <f t="shared" si="12"/>
        <v>47485922.151548453</v>
      </c>
      <c r="T18" s="612">
        <f t="shared" si="12"/>
        <v>0</v>
      </c>
      <c r="U18" s="612">
        <f t="shared" si="12"/>
        <v>0</v>
      </c>
      <c r="V18" s="612">
        <f t="shared" si="12"/>
        <v>0</v>
      </c>
      <c r="W18" s="612">
        <f t="shared" si="12"/>
        <v>0</v>
      </c>
      <c r="X18" s="612">
        <f t="shared" si="12"/>
        <v>0</v>
      </c>
      <c r="Y18" s="612">
        <f t="shared" si="12"/>
        <v>0</v>
      </c>
      <c r="Z18" s="612">
        <f t="shared" si="12"/>
        <v>0</v>
      </c>
      <c r="AA18" s="612">
        <f t="shared" si="12"/>
        <v>0</v>
      </c>
      <c r="AB18" s="612">
        <f t="shared" si="12"/>
        <v>0</v>
      </c>
      <c r="AC18" s="612">
        <f t="shared" si="12"/>
        <v>0</v>
      </c>
      <c r="AD18" s="612">
        <f t="shared" ref="AD18:AI18" si="13">SUM(AD8:AD17)</f>
        <v>0</v>
      </c>
      <c r="AE18" s="612">
        <f t="shared" si="13"/>
        <v>0</v>
      </c>
      <c r="AF18" s="612">
        <f t="shared" si="13"/>
        <v>0</v>
      </c>
      <c r="AG18" s="612">
        <f t="shared" si="13"/>
        <v>0</v>
      </c>
      <c r="AH18" s="612">
        <f t="shared" si="13"/>
        <v>0</v>
      </c>
      <c r="AI18" s="612">
        <f t="shared" si="13"/>
        <v>0</v>
      </c>
      <c r="AJ18" s="154"/>
      <c r="AK18" s="154"/>
      <c r="AL18" s="154"/>
      <c r="AM18" s="154"/>
      <c r="AN18" s="154"/>
      <c r="AO18" s="154"/>
      <c r="AP18" s="154"/>
      <c r="AQ18" s="154"/>
      <c r="AR18" s="154"/>
      <c r="AS18" s="154"/>
      <c r="AT18" s="154"/>
      <c r="AU18" s="154"/>
    </row>
    <row r="19" spans="1:47" s="91" customFormat="1" ht="25.5" customHeight="1" x14ac:dyDescent="0.2">
      <c r="A19" s="597"/>
      <c r="B19" s="598"/>
      <c r="C19" s="598"/>
      <c r="D19" s="599"/>
      <c r="E19" s="317"/>
      <c r="F19" s="316"/>
      <c r="G19" s="316"/>
      <c r="H19" s="316"/>
      <c r="I19" s="316"/>
      <c r="J19" s="316"/>
      <c r="K19" s="316"/>
      <c r="L19" s="316"/>
      <c r="M19" s="315"/>
      <c r="N19" s="315"/>
      <c r="O19" s="315"/>
      <c r="P19" s="315"/>
      <c r="Q19" s="315"/>
      <c r="R19" s="315"/>
      <c r="S19" s="315"/>
      <c r="T19" s="315"/>
      <c r="U19" s="315"/>
      <c r="V19" s="315"/>
      <c r="W19" s="315"/>
      <c r="X19" s="314"/>
      <c r="Y19" s="314"/>
      <c r="Z19" s="315"/>
      <c r="AA19" s="315"/>
      <c r="AB19" s="315"/>
      <c r="AC19" s="315"/>
      <c r="AD19" s="315"/>
      <c r="AE19" s="315"/>
      <c r="AF19" s="315"/>
      <c r="AG19" s="315"/>
      <c r="AH19" s="315"/>
      <c r="AI19" s="388"/>
      <c r="AJ19" s="8"/>
      <c r="AK19" s="8"/>
      <c r="AL19" s="8"/>
      <c r="AM19" s="8"/>
      <c r="AN19" s="8"/>
      <c r="AO19" s="8"/>
      <c r="AP19" s="8"/>
      <c r="AQ19" s="8"/>
      <c r="AR19" s="8"/>
      <c r="AS19" s="8"/>
      <c r="AT19" s="8"/>
      <c r="AU19" s="8"/>
    </row>
    <row r="20" spans="1:47" s="57" customFormat="1" ht="15" x14ac:dyDescent="0.2">
      <c r="A20" s="1063" t="s">
        <v>86</v>
      </c>
      <c r="B20" s="1064"/>
      <c r="C20" s="577"/>
      <c r="D20" s="600"/>
      <c r="E20" s="217">
        <f>ConstructionPivotTable!B42</f>
        <v>0.03</v>
      </c>
      <c r="F20" s="217">
        <f>E20</f>
        <v>0.03</v>
      </c>
      <c r="G20" s="217">
        <f t="shared" ref="G20:AI20" si="14">F20</f>
        <v>0.03</v>
      </c>
      <c r="H20" s="217">
        <f t="shared" si="14"/>
        <v>0.03</v>
      </c>
      <c r="I20" s="217">
        <f t="shared" si="14"/>
        <v>0.03</v>
      </c>
      <c r="J20" s="217">
        <f t="shared" si="14"/>
        <v>0.03</v>
      </c>
      <c r="K20" s="217">
        <f t="shared" si="14"/>
        <v>0.03</v>
      </c>
      <c r="L20" s="217">
        <f t="shared" si="14"/>
        <v>0.03</v>
      </c>
      <c r="M20" s="217">
        <f t="shared" si="14"/>
        <v>0.03</v>
      </c>
      <c r="N20" s="217">
        <f t="shared" si="14"/>
        <v>0.03</v>
      </c>
      <c r="O20" s="217">
        <f t="shared" si="14"/>
        <v>0.03</v>
      </c>
      <c r="P20" s="217">
        <f t="shared" si="14"/>
        <v>0.03</v>
      </c>
      <c r="Q20" s="217">
        <f t="shared" si="14"/>
        <v>0.03</v>
      </c>
      <c r="R20" s="217">
        <f t="shared" si="14"/>
        <v>0.03</v>
      </c>
      <c r="S20" s="217">
        <f t="shared" si="14"/>
        <v>0.03</v>
      </c>
      <c r="T20" s="217">
        <f t="shared" si="14"/>
        <v>0.03</v>
      </c>
      <c r="U20" s="217">
        <f t="shared" si="14"/>
        <v>0.03</v>
      </c>
      <c r="V20" s="217">
        <f t="shared" si="14"/>
        <v>0.03</v>
      </c>
      <c r="W20" s="217">
        <f t="shared" si="14"/>
        <v>0.03</v>
      </c>
      <c r="X20" s="217">
        <f t="shared" si="14"/>
        <v>0.03</v>
      </c>
      <c r="Y20" s="217">
        <f t="shared" si="14"/>
        <v>0.03</v>
      </c>
      <c r="Z20" s="217">
        <f t="shared" si="14"/>
        <v>0.03</v>
      </c>
      <c r="AA20" s="217">
        <f t="shared" si="14"/>
        <v>0.03</v>
      </c>
      <c r="AB20" s="217">
        <f t="shared" si="14"/>
        <v>0.03</v>
      </c>
      <c r="AC20" s="217">
        <f t="shared" si="14"/>
        <v>0.03</v>
      </c>
      <c r="AD20" s="217">
        <f t="shared" si="14"/>
        <v>0.03</v>
      </c>
      <c r="AE20" s="217">
        <f t="shared" si="14"/>
        <v>0.03</v>
      </c>
      <c r="AF20" s="217">
        <f t="shared" si="14"/>
        <v>0.03</v>
      </c>
      <c r="AG20" s="217">
        <f t="shared" si="14"/>
        <v>0.03</v>
      </c>
      <c r="AH20" s="217">
        <f t="shared" si="14"/>
        <v>0.03</v>
      </c>
      <c r="AI20" s="217">
        <f t="shared" si="14"/>
        <v>0.03</v>
      </c>
      <c r="AJ20" s="8"/>
      <c r="AK20" s="8"/>
      <c r="AL20" s="8"/>
      <c r="AM20" s="8"/>
      <c r="AN20" s="8"/>
      <c r="AO20" s="8"/>
      <c r="AP20" s="8"/>
      <c r="AQ20" s="8"/>
      <c r="AR20" s="8"/>
      <c r="AS20" s="8"/>
      <c r="AT20" s="8"/>
      <c r="AU20" s="8"/>
    </row>
    <row r="21" spans="1:47" s="57" customFormat="1" ht="15" x14ac:dyDescent="0.2">
      <c r="A21" s="601" t="s">
        <v>87</v>
      </c>
      <c r="B21" s="602"/>
      <c r="C21" s="602"/>
      <c r="D21" s="603"/>
      <c r="E21" s="613">
        <f>F21*(1+F20)</f>
        <v>1.3439163793441222</v>
      </c>
      <c r="F21" s="613">
        <f>G21*(1+G20)</f>
        <v>1.3047731838292449</v>
      </c>
      <c r="G21" s="613">
        <f t="shared" ref="G21:M21" si="15">H21*(1+H20)</f>
        <v>1.2667700813876164</v>
      </c>
      <c r="H21" s="613">
        <f t="shared" si="15"/>
        <v>1.2298738654248702</v>
      </c>
      <c r="I21" s="613">
        <f t="shared" si="15"/>
        <v>1.1940522965290001</v>
      </c>
      <c r="J21" s="613">
        <f t="shared" si="15"/>
        <v>1.1592740743000001</v>
      </c>
      <c r="K21" s="613">
        <f t="shared" si="15"/>
        <v>1.1255088100000001</v>
      </c>
      <c r="L21" s="613">
        <f t="shared" si="15"/>
        <v>1.092727</v>
      </c>
      <c r="M21" s="613">
        <f t="shared" si="15"/>
        <v>1.0609</v>
      </c>
      <c r="N21" s="613">
        <f>O21*(1+O20)</f>
        <v>1.03</v>
      </c>
      <c r="O21" s="613">
        <f>1</f>
        <v>1</v>
      </c>
      <c r="P21" s="614">
        <f t="shared" ref="P21:AC21" si="16">O21*(1+P20)</f>
        <v>1.03</v>
      </c>
      <c r="Q21" s="614">
        <f t="shared" si="16"/>
        <v>1.0609</v>
      </c>
      <c r="R21" s="614">
        <f t="shared" si="16"/>
        <v>1.092727</v>
      </c>
      <c r="S21" s="614">
        <f t="shared" si="16"/>
        <v>1.1255088100000001</v>
      </c>
      <c r="T21" s="614">
        <f t="shared" si="16"/>
        <v>1.1592740743000001</v>
      </c>
      <c r="U21" s="614">
        <f t="shared" si="16"/>
        <v>1.1940522965290001</v>
      </c>
      <c r="V21" s="614">
        <f t="shared" si="16"/>
        <v>1.2298738654248702</v>
      </c>
      <c r="W21" s="614">
        <f t="shared" si="16"/>
        <v>1.2667700813876164</v>
      </c>
      <c r="X21" s="614">
        <f t="shared" si="16"/>
        <v>1.3047731838292449</v>
      </c>
      <c r="Y21" s="614">
        <f t="shared" si="16"/>
        <v>1.3439163793441222</v>
      </c>
      <c r="Z21" s="614">
        <f t="shared" si="16"/>
        <v>1.3842338707244459</v>
      </c>
      <c r="AA21" s="614">
        <f t="shared" si="16"/>
        <v>1.4257608868461793</v>
      </c>
      <c r="AB21" s="614">
        <f t="shared" si="16"/>
        <v>1.4685337134515648</v>
      </c>
      <c r="AC21" s="614">
        <f t="shared" si="16"/>
        <v>1.5125897248551119</v>
      </c>
      <c r="AD21" s="614">
        <f t="shared" ref="AD21:AI21" si="17">AC21*(1+AD20)</f>
        <v>1.5579674166007653</v>
      </c>
      <c r="AE21" s="614">
        <f t="shared" si="17"/>
        <v>1.6047064390987884</v>
      </c>
      <c r="AF21" s="614">
        <f t="shared" si="17"/>
        <v>1.652847632271752</v>
      </c>
      <c r="AG21" s="614">
        <f t="shared" si="17"/>
        <v>1.7024330612399046</v>
      </c>
      <c r="AH21" s="614">
        <f t="shared" si="17"/>
        <v>1.7535060530771018</v>
      </c>
      <c r="AI21" s="614">
        <f t="shared" si="17"/>
        <v>1.806111234669415</v>
      </c>
      <c r="AJ21" s="8"/>
      <c r="AK21" s="8"/>
      <c r="AL21" s="8"/>
      <c r="AM21" s="8"/>
      <c r="AN21" s="8"/>
      <c r="AO21" s="8"/>
      <c r="AP21" s="8"/>
      <c r="AQ21" s="8"/>
      <c r="AR21" s="8"/>
      <c r="AS21" s="8"/>
      <c r="AT21" s="8"/>
      <c r="AU21" s="8"/>
    </row>
    <row r="22" spans="1:47" s="57" customFormat="1" ht="4.5" customHeight="1" x14ac:dyDescent="0.2">
      <c r="A22" s="1061"/>
      <c r="B22" s="1062"/>
      <c r="C22" s="577"/>
      <c r="D22" s="604"/>
      <c r="E22" s="318"/>
      <c r="F22" s="318"/>
      <c r="G22" s="318"/>
      <c r="H22" s="318"/>
      <c r="I22" s="318"/>
      <c r="J22" s="318"/>
      <c r="K22" s="318"/>
      <c r="L22" s="318"/>
      <c r="M22" s="318"/>
      <c r="N22" s="318"/>
      <c r="O22" s="318"/>
      <c r="P22" s="318"/>
      <c r="Q22" s="318"/>
      <c r="R22" s="318"/>
      <c r="S22" s="318"/>
      <c r="T22" s="318"/>
      <c r="U22" s="319"/>
      <c r="V22" s="318"/>
      <c r="W22" s="319"/>
      <c r="X22" s="303"/>
      <c r="Y22" s="351"/>
      <c r="Z22" s="318"/>
      <c r="AA22" s="319"/>
      <c r="AB22" s="318"/>
      <c r="AC22" s="319"/>
      <c r="AD22" s="318"/>
      <c r="AE22" s="319"/>
      <c r="AF22" s="319"/>
      <c r="AG22" s="319"/>
      <c r="AH22" s="319"/>
      <c r="AI22" s="319"/>
      <c r="AJ22" s="8"/>
      <c r="AK22" s="8"/>
      <c r="AL22" s="8"/>
      <c r="AM22" s="8"/>
      <c r="AN22" s="8"/>
      <c r="AO22" s="8"/>
      <c r="AP22" s="8"/>
      <c r="AQ22" s="8"/>
      <c r="AR22" s="8"/>
      <c r="AS22" s="8"/>
      <c r="AT22" s="8"/>
      <c r="AU22" s="8"/>
    </row>
    <row r="23" spans="1:47" s="57" customFormat="1" ht="15" x14ac:dyDescent="0.2">
      <c r="A23" s="605" t="s">
        <v>76</v>
      </c>
      <c r="B23" s="594"/>
      <c r="C23" s="606" t="s">
        <v>138</v>
      </c>
      <c r="D23" s="607"/>
      <c r="E23" s="606">
        <f>E7</f>
        <v>2007</v>
      </c>
      <c r="F23" s="606">
        <f t="shared" ref="F23:U23" si="18">F7</f>
        <v>2008</v>
      </c>
      <c r="G23" s="606">
        <f t="shared" si="18"/>
        <v>2009</v>
      </c>
      <c r="H23" s="606">
        <f t="shared" si="18"/>
        <v>2010</v>
      </c>
      <c r="I23" s="606">
        <f t="shared" si="18"/>
        <v>2011</v>
      </c>
      <c r="J23" s="606">
        <f t="shared" si="18"/>
        <v>2012</v>
      </c>
      <c r="K23" s="606">
        <f t="shared" si="18"/>
        <v>2013</v>
      </c>
      <c r="L23" s="606">
        <f t="shared" si="18"/>
        <v>2014</v>
      </c>
      <c r="M23" s="606">
        <f t="shared" si="18"/>
        <v>2015</v>
      </c>
      <c r="N23" s="606">
        <f t="shared" si="18"/>
        <v>2016</v>
      </c>
      <c r="O23" s="606">
        <f t="shared" si="18"/>
        <v>2017</v>
      </c>
      <c r="P23" s="606">
        <f t="shared" si="18"/>
        <v>2018</v>
      </c>
      <c r="Q23" s="606">
        <f t="shared" si="18"/>
        <v>2019</v>
      </c>
      <c r="R23" s="606">
        <f t="shared" si="18"/>
        <v>2020</v>
      </c>
      <c r="S23" s="606">
        <f t="shared" si="18"/>
        <v>2021</v>
      </c>
      <c r="T23" s="606">
        <f t="shared" si="18"/>
        <v>2022</v>
      </c>
      <c r="U23" s="606">
        <f t="shared" si="18"/>
        <v>2023</v>
      </c>
      <c r="V23" s="606">
        <f t="shared" ref="V23:AC23" si="19">V7</f>
        <v>2024</v>
      </c>
      <c r="W23" s="606">
        <f t="shared" si="19"/>
        <v>2025</v>
      </c>
      <c r="X23" s="610">
        <f t="shared" si="19"/>
        <v>2026</v>
      </c>
      <c r="Y23" s="610">
        <f t="shared" si="19"/>
        <v>2027</v>
      </c>
      <c r="Z23" s="606">
        <f t="shared" si="19"/>
        <v>2028</v>
      </c>
      <c r="AA23" s="606">
        <f t="shared" si="19"/>
        <v>2029</v>
      </c>
      <c r="AB23" s="606">
        <f t="shared" si="19"/>
        <v>2030</v>
      </c>
      <c r="AC23" s="606">
        <f t="shared" si="19"/>
        <v>2031</v>
      </c>
      <c r="AD23" s="606">
        <f t="shared" ref="AD23:AI23" si="20">AD7</f>
        <v>2032</v>
      </c>
      <c r="AE23" s="606">
        <f t="shared" si="20"/>
        <v>2033</v>
      </c>
      <c r="AF23" s="606">
        <f t="shared" si="20"/>
        <v>2034</v>
      </c>
      <c r="AG23" s="606">
        <f t="shared" si="20"/>
        <v>2035</v>
      </c>
      <c r="AH23" s="606">
        <f t="shared" si="20"/>
        <v>2036</v>
      </c>
      <c r="AI23" s="606">
        <f t="shared" si="20"/>
        <v>2037</v>
      </c>
      <c r="AJ23" s="8"/>
      <c r="AK23" s="8"/>
      <c r="AL23" s="8"/>
      <c r="AM23" s="8"/>
      <c r="AN23" s="8"/>
      <c r="AO23" s="8"/>
      <c r="AP23" s="8"/>
      <c r="AQ23" s="8"/>
      <c r="AR23" s="8"/>
      <c r="AS23" s="8"/>
      <c r="AT23" s="8"/>
      <c r="AU23" s="8"/>
    </row>
    <row r="24" spans="1:47" s="57" customFormat="1" ht="14.25" x14ac:dyDescent="0.2">
      <c r="A24" s="1055" t="str">
        <f>'BUILD Main'!A7</f>
        <v>10 GUIDEWAY &amp; TRACK ELEMENTS (route miles)</v>
      </c>
      <c r="B24" s="1056"/>
      <c r="C24" s="593">
        <f t="shared" ref="C24:C33" si="21">SUM(E24:AI24)</f>
        <v>27890395.72831187</v>
      </c>
      <c r="D24" s="608"/>
      <c r="E24" s="269">
        <v>0</v>
      </c>
      <c r="F24" s="269">
        <v>0</v>
      </c>
      <c r="G24" s="269">
        <v>0</v>
      </c>
      <c r="H24" s="269">
        <v>0</v>
      </c>
      <c r="I24" s="269">
        <v>0</v>
      </c>
      <c r="J24" s="269">
        <v>0</v>
      </c>
      <c r="K24" s="269">
        <v>0</v>
      </c>
      <c r="L24" s="269">
        <v>0</v>
      </c>
      <c r="M24" s="269">
        <v>0</v>
      </c>
      <c r="N24" s="269">
        <v>0</v>
      </c>
      <c r="O24" s="592">
        <f t="shared" ref="O24:O32" si="22">O8*$O$21</f>
        <v>0</v>
      </c>
      <c r="P24" s="592">
        <f t="shared" ref="P24:P32" si="23">P8*$P$21</f>
        <v>0</v>
      </c>
      <c r="Q24" s="592">
        <f t="shared" ref="Q24:Q32" si="24">Q8*$Q$21</f>
        <v>2707568.8268318172</v>
      </c>
      <c r="R24" s="593">
        <f t="shared" ref="R24:R32" si="25">R8*$R$21</f>
        <v>22310367.133094177</v>
      </c>
      <c r="S24" s="593">
        <f t="shared" ref="S24:S32" si="26">S8*$S$21</f>
        <v>2872459.7683858755</v>
      </c>
      <c r="T24" s="593">
        <f t="shared" ref="T24:T32" si="27">T8*$T$21</f>
        <v>0</v>
      </c>
      <c r="U24" s="593">
        <f t="shared" ref="U24:U32" si="28">U8*$U$21</f>
        <v>0</v>
      </c>
      <c r="V24" s="593">
        <f t="shared" ref="V24:V32" si="29">V8*$V$21</f>
        <v>0</v>
      </c>
      <c r="W24" s="593">
        <f t="shared" ref="W24:W32" si="30">W8*$W$21</f>
        <v>0</v>
      </c>
      <c r="X24" s="608">
        <f t="shared" ref="X24:X32" si="31">X8*$X$21</f>
        <v>0</v>
      </c>
      <c r="Y24" s="608">
        <f t="shared" ref="Y24:Y32" si="32">Y8*$Y$21</f>
        <v>0</v>
      </c>
      <c r="Z24" s="593">
        <f t="shared" ref="Z24:Z32" si="33">Z8*$Z$21</f>
        <v>0</v>
      </c>
      <c r="AA24" s="593">
        <f t="shared" ref="AA24:AA32" si="34">AA8*$AA$21</f>
        <v>0</v>
      </c>
      <c r="AB24" s="593">
        <f t="shared" ref="AB24:AI24" si="35">AB8*AB$21</f>
        <v>0</v>
      </c>
      <c r="AC24" s="593">
        <f t="shared" si="35"/>
        <v>0</v>
      </c>
      <c r="AD24" s="593">
        <f t="shared" si="35"/>
        <v>0</v>
      </c>
      <c r="AE24" s="593">
        <f t="shared" si="35"/>
        <v>0</v>
      </c>
      <c r="AF24" s="593">
        <f t="shared" si="35"/>
        <v>0</v>
      </c>
      <c r="AG24" s="593">
        <f t="shared" si="35"/>
        <v>0</v>
      </c>
      <c r="AH24" s="593">
        <f t="shared" si="35"/>
        <v>0</v>
      </c>
      <c r="AI24" s="593">
        <f t="shared" si="35"/>
        <v>0</v>
      </c>
      <c r="AJ24" s="8"/>
      <c r="AK24" s="8"/>
      <c r="AL24" s="8"/>
      <c r="AM24" s="8"/>
      <c r="AN24" s="8"/>
      <c r="AO24" s="8"/>
      <c r="AP24" s="8"/>
      <c r="AQ24" s="8"/>
      <c r="AR24" s="8"/>
      <c r="AS24" s="8"/>
      <c r="AT24" s="8"/>
      <c r="AU24" s="8"/>
    </row>
    <row r="25" spans="1:47" s="57" customFormat="1" ht="14.25" x14ac:dyDescent="0.2">
      <c r="A25" s="1055" t="str">
        <f>'BUILD Main'!A21</f>
        <v>20 STATIONS, STOPS, TERMINALS, INTERMODAL (number)</v>
      </c>
      <c r="B25" s="1056"/>
      <c r="C25" s="593">
        <f t="shared" si="21"/>
        <v>16537659.377806101</v>
      </c>
      <c r="D25" s="608"/>
      <c r="E25" s="269">
        <v>0</v>
      </c>
      <c r="F25" s="269">
        <v>0</v>
      </c>
      <c r="G25" s="269">
        <v>0</v>
      </c>
      <c r="H25" s="269">
        <v>0</v>
      </c>
      <c r="I25" s="269">
        <v>0</v>
      </c>
      <c r="J25" s="269">
        <v>0</v>
      </c>
      <c r="K25" s="269">
        <v>0</v>
      </c>
      <c r="L25" s="269">
        <v>0</v>
      </c>
      <c r="M25" s="269">
        <v>0</v>
      </c>
      <c r="N25" s="269">
        <v>0</v>
      </c>
      <c r="O25" s="592">
        <f t="shared" si="22"/>
        <v>0</v>
      </c>
      <c r="P25" s="592">
        <f t="shared" si="23"/>
        <v>0</v>
      </c>
      <c r="Q25" s="592">
        <f t="shared" si="24"/>
        <v>1595883.2522225</v>
      </c>
      <c r="R25" s="593">
        <f t="shared" si="25"/>
        <v>9862558.4987350497</v>
      </c>
      <c r="S25" s="593">
        <f t="shared" si="26"/>
        <v>5079217.6268485514</v>
      </c>
      <c r="T25" s="593">
        <f t="shared" si="27"/>
        <v>0</v>
      </c>
      <c r="U25" s="593">
        <f t="shared" si="28"/>
        <v>0</v>
      </c>
      <c r="V25" s="593">
        <f t="shared" si="29"/>
        <v>0</v>
      </c>
      <c r="W25" s="593">
        <f t="shared" si="30"/>
        <v>0</v>
      </c>
      <c r="X25" s="608">
        <f t="shared" si="31"/>
        <v>0</v>
      </c>
      <c r="Y25" s="608">
        <f t="shared" si="32"/>
        <v>0</v>
      </c>
      <c r="Z25" s="593">
        <f t="shared" si="33"/>
        <v>0</v>
      </c>
      <c r="AA25" s="593">
        <f t="shared" si="34"/>
        <v>0</v>
      </c>
      <c r="AB25" s="593">
        <f t="shared" ref="AB25:AE32" si="36">AB9*AB$21</f>
        <v>0</v>
      </c>
      <c r="AC25" s="593">
        <f t="shared" si="36"/>
        <v>0</v>
      </c>
      <c r="AD25" s="593">
        <f t="shared" si="36"/>
        <v>0</v>
      </c>
      <c r="AE25" s="593">
        <f t="shared" si="36"/>
        <v>0</v>
      </c>
      <c r="AF25" s="593">
        <f t="shared" ref="AF25:AI32" si="37">AF9*AF$21</f>
        <v>0</v>
      </c>
      <c r="AG25" s="593">
        <f t="shared" si="37"/>
        <v>0</v>
      </c>
      <c r="AH25" s="593">
        <f t="shared" si="37"/>
        <v>0</v>
      </c>
      <c r="AI25" s="593">
        <f t="shared" si="37"/>
        <v>0</v>
      </c>
      <c r="AJ25" s="8"/>
      <c r="AK25" s="8"/>
      <c r="AL25" s="8"/>
      <c r="AM25" s="8"/>
      <c r="AN25" s="8"/>
      <c r="AO25" s="8"/>
      <c r="AP25" s="8"/>
      <c r="AQ25" s="8"/>
      <c r="AR25" s="8"/>
      <c r="AS25" s="8"/>
      <c r="AT25" s="8"/>
      <c r="AU25" s="8"/>
    </row>
    <row r="26" spans="1:47" s="57" customFormat="1" ht="14.25" x14ac:dyDescent="0.2">
      <c r="A26" s="1055" t="str">
        <f>'BUILD Main'!A29</f>
        <v>30 SUPPORT FACILITIES: YARDS, SHOPS, ADMIN. BLDGS</v>
      </c>
      <c r="B26" s="1056"/>
      <c r="C26" s="593">
        <f t="shared" si="21"/>
        <v>10534997.2213034</v>
      </c>
      <c r="D26" s="608"/>
      <c r="E26" s="269">
        <v>0</v>
      </c>
      <c r="F26" s="269">
        <v>0</v>
      </c>
      <c r="G26" s="269">
        <v>0</v>
      </c>
      <c r="H26" s="269">
        <v>0</v>
      </c>
      <c r="I26" s="269">
        <v>0</v>
      </c>
      <c r="J26" s="269">
        <v>0</v>
      </c>
      <c r="K26" s="269">
        <v>0</v>
      </c>
      <c r="L26" s="269">
        <v>0</v>
      </c>
      <c r="M26" s="269">
        <v>0</v>
      </c>
      <c r="N26" s="269">
        <v>0</v>
      </c>
      <c r="O26" s="592">
        <f t="shared" si="22"/>
        <v>0</v>
      </c>
      <c r="P26" s="592">
        <f t="shared" si="23"/>
        <v>0</v>
      </c>
      <c r="Q26" s="592">
        <f t="shared" si="24"/>
        <v>1016626.6727111081</v>
      </c>
      <c r="R26" s="593">
        <f t="shared" si="25"/>
        <v>6282752.8373546479</v>
      </c>
      <c r="S26" s="593">
        <f t="shared" si="26"/>
        <v>3235617.7112376443</v>
      </c>
      <c r="T26" s="593">
        <f t="shared" si="27"/>
        <v>0</v>
      </c>
      <c r="U26" s="593">
        <f t="shared" si="28"/>
        <v>0</v>
      </c>
      <c r="V26" s="593">
        <f t="shared" si="29"/>
        <v>0</v>
      </c>
      <c r="W26" s="593">
        <f t="shared" si="30"/>
        <v>0</v>
      </c>
      <c r="X26" s="608">
        <f t="shared" si="31"/>
        <v>0</v>
      </c>
      <c r="Y26" s="608">
        <f t="shared" si="32"/>
        <v>0</v>
      </c>
      <c r="Z26" s="593">
        <f t="shared" si="33"/>
        <v>0</v>
      </c>
      <c r="AA26" s="593">
        <f t="shared" si="34"/>
        <v>0</v>
      </c>
      <c r="AB26" s="593">
        <f t="shared" si="36"/>
        <v>0</v>
      </c>
      <c r="AC26" s="593">
        <f t="shared" si="36"/>
        <v>0</v>
      </c>
      <c r="AD26" s="593">
        <f t="shared" si="36"/>
        <v>0</v>
      </c>
      <c r="AE26" s="593">
        <f t="shared" si="36"/>
        <v>0</v>
      </c>
      <c r="AF26" s="593">
        <f t="shared" si="37"/>
        <v>0</v>
      </c>
      <c r="AG26" s="593">
        <f t="shared" si="37"/>
        <v>0</v>
      </c>
      <c r="AH26" s="593">
        <f t="shared" si="37"/>
        <v>0</v>
      </c>
      <c r="AI26" s="593">
        <f t="shared" si="37"/>
        <v>0</v>
      </c>
      <c r="AJ26" s="8"/>
      <c r="AK26" s="8"/>
      <c r="AL26" s="8"/>
      <c r="AM26" s="8"/>
      <c r="AN26" s="8"/>
      <c r="AO26" s="8"/>
      <c r="AP26" s="8"/>
      <c r="AQ26" s="8"/>
      <c r="AR26" s="8"/>
      <c r="AS26" s="8"/>
      <c r="AT26" s="8"/>
      <c r="AU26" s="8"/>
    </row>
    <row r="27" spans="1:47" s="57" customFormat="1" ht="14.25" x14ac:dyDescent="0.2">
      <c r="A27" s="1055" t="str">
        <f>'BUILD Main'!A35</f>
        <v>40 SITEWORK &amp; SPECIAL CONDITIONS</v>
      </c>
      <c r="B27" s="1056"/>
      <c r="C27" s="593">
        <f t="shared" si="21"/>
        <v>18582975.498134382</v>
      </c>
      <c r="D27" s="608"/>
      <c r="E27" s="269">
        <v>0</v>
      </c>
      <c r="F27" s="269">
        <v>0</v>
      </c>
      <c r="G27" s="269">
        <v>0</v>
      </c>
      <c r="H27" s="269">
        <v>0</v>
      </c>
      <c r="I27" s="269">
        <v>0</v>
      </c>
      <c r="J27" s="269">
        <v>0</v>
      </c>
      <c r="K27" s="269">
        <v>0</v>
      </c>
      <c r="L27" s="269">
        <v>0</v>
      </c>
      <c r="M27" s="269">
        <v>0</v>
      </c>
      <c r="N27" s="269">
        <v>0</v>
      </c>
      <c r="O27" s="592">
        <f>O11*$O$21</f>
        <v>0</v>
      </c>
      <c r="P27" s="592">
        <f t="shared" si="23"/>
        <v>0</v>
      </c>
      <c r="Q27" s="592">
        <f t="shared" si="24"/>
        <v>1798619.359466345</v>
      </c>
      <c r="R27" s="593">
        <f t="shared" si="25"/>
        <v>12968045.581752345</v>
      </c>
      <c r="S27" s="593">
        <f t="shared" si="26"/>
        <v>3816310.5569156916</v>
      </c>
      <c r="T27" s="593">
        <f t="shared" si="27"/>
        <v>0</v>
      </c>
      <c r="U27" s="593">
        <f t="shared" si="28"/>
        <v>0</v>
      </c>
      <c r="V27" s="593">
        <f t="shared" si="29"/>
        <v>0</v>
      </c>
      <c r="W27" s="593">
        <f t="shared" si="30"/>
        <v>0</v>
      </c>
      <c r="X27" s="608">
        <f t="shared" si="31"/>
        <v>0</v>
      </c>
      <c r="Y27" s="608">
        <f t="shared" si="32"/>
        <v>0</v>
      </c>
      <c r="Z27" s="593">
        <f t="shared" si="33"/>
        <v>0</v>
      </c>
      <c r="AA27" s="593">
        <f t="shared" si="34"/>
        <v>0</v>
      </c>
      <c r="AB27" s="593">
        <f t="shared" si="36"/>
        <v>0</v>
      </c>
      <c r="AC27" s="593">
        <f t="shared" si="36"/>
        <v>0</v>
      </c>
      <c r="AD27" s="593">
        <f t="shared" si="36"/>
        <v>0</v>
      </c>
      <c r="AE27" s="593">
        <f t="shared" si="36"/>
        <v>0</v>
      </c>
      <c r="AF27" s="593">
        <f t="shared" si="37"/>
        <v>0</v>
      </c>
      <c r="AG27" s="593">
        <f t="shared" si="37"/>
        <v>0</v>
      </c>
      <c r="AH27" s="593">
        <f t="shared" si="37"/>
        <v>0</v>
      </c>
      <c r="AI27" s="593">
        <f t="shared" si="37"/>
        <v>0</v>
      </c>
      <c r="AJ27" s="8"/>
      <c r="AK27" s="8"/>
      <c r="AL27" s="8"/>
      <c r="AM27" s="8"/>
      <c r="AN27" s="8"/>
      <c r="AO27" s="8"/>
      <c r="AP27" s="8"/>
      <c r="AQ27" s="8"/>
      <c r="AR27" s="8"/>
      <c r="AS27" s="8"/>
      <c r="AT27" s="8"/>
      <c r="AU27" s="8"/>
    </row>
    <row r="28" spans="1:47" s="57" customFormat="1" ht="14.25" x14ac:dyDescent="0.2">
      <c r="A28" s="1055" t="str">
        <f>'BUILD Main'!A44</f>
        <v>50  SYSTEMS</v>
      </c>
      <c r="B28" s="1056"/>
      <c r="C28" s="593">
        <f t="shared" si="21"/>
        <v>51197289.841934875</v>
      </c>
      <c r="D28" s="608"/>
      <c r="E28" s="269">
        <v>0</v>
      </c>
      <c r="F28" s="269">
        <v>0</v>
      </c>
      <c r="G28" s="269">
        <v>0</v>
      </c>
      <c r="H28" s="269">
        <v>0</v>
      </c>
      <c r="I28" s="269">
        <v>0</v>
      </c>
      <c r="J28" s="269">
        <v>0</v>
      </c>
      <c r="K28" s="269">
        <v>0</v>
      </c>
      <c r="L28" s="269">
        <v>0</v>
      </c>
      <c r="M28" s="269">
        <v>0</v>
      </c>
      <c r="N28" s="269">
        <v>0</v>
      </c>
      <c r="O28" s="592">
        <f t="shared" si="22"/>
        <v>0</v>
      </c>
      <c r="P28" s="592">
        <f t="shared" si="23"/>
        <v>0</v>
      </c>
      <c r="Q28" s="592">
        <f t="shared" si="24"/>
        <v>0</v>
      </c>
      <c r="R28" s="593">
        <f t="shared" si="25"/>
        <v>30354124.412214346</v>
      </c>
      <c r="S28" s="593">
        <f t="shared" si="26"/>
        <v>20843165.429720525</v>
      </c>
      <c r="T28" s="593">
        <f>T12*$T$21</f>
        <v>0</v>
      </c>
      <c r="U28" s="593">
        <f t="shared" si="28"/>
        <v>0</v>
      </c>
      <c r="V28" s="593">
        <f t="shared" si="29"/>
        <v>0</v>
      </c>
      <c r="W28" s="593">
        <f t="shared" si="30"/>
        <v>0</v>
      </c>
      <c r="X28" s="608">
        <f t="shared" si="31"/>
        <v>0</v>
      </c>
      <c r="Y28" s="608">
        <f t="shared" si="32"/>
        <v>0</v>
      </c>
      <c r="Z28" s="593">
        <f t="shared" si="33"/>
        <v>0</v>
      </c>
      <c r="AA28" s="593">
        <f t="shared" si="34"/>
        <v>0</v>
      </c>
      <c r="AB28" s="593">
        <f t="shared" si="36"/>
        <v>0</v>
      </c>
      <c r="AC28" s="593">
        <f t="shared" si="36"/>
        <v>0</v>
      </c>
      <c r="AD28" s="593">
        <f t="shared" si="36"/>
        <v>0</v>
      </c>
      <c r="AE28" s="593">
        <f t="shared" si="36"/>
        <v>0</v>
      </c>
      <c r="AF28" s="593">
        <f t="shared" si="37"/>
        <v>0</v>
      </c>
      <c r="AG28" s="593">
        <f t="shared" si="37"/>
        <v>0</v>
      </c>
      <c r="AH28" s="593">
        <f t="shared" si="37"/>
        <v>0</v>
      </c>
      <c r="AI28" s="593">
        <f t="shared" si="37"/>
        <v>0</v>
      </c>
      <c r="AJ28" s="8"/>
      <c r="AK28" s="8"/>
      <c r="AL28" s="8"/>
      <c r="AM28" s="8"/>
      <c r="AN28" s="8"/>
      <c r="AO28" s="8"/>
      <c r="AP28" s="8"/>
      <c r="AQ28" s="8"/>
      <c r="AR28" s="8"/>
      <c r="AS28" s="8"/>
      <c r="AT28" s="8"/>
      <c r="AU28" s="8"/>
    </row>
    <row r="29" spans="1:47" s="57" customFormat="1" ht="14.25" x14ac:dyDescent="0.2">
      <c r="A29" s="1055" t="str">
        <f>'BUILD Main'!A53</f>
        <v>60 ROW, LAND, EXISTING IMPROVEMENTS</v>
      </c>
      <c r="B29" s="1056"/>
      <c r="C29" s="593">
        <f t="shared" si="21"/>
        <v>1464265.5316299999</v>
      </c>
      <c r="D29" s="608"/>
      <c r="E29" s="269">
        <v>0</v>
      </c>
      <c r="F29" s="269">
        <v>0</v>
      </c>
      <c r="G29" s="269">
        <v>0</v>
      </c>
      <c r="H29" s="269">
        <v>0</v>
      </c>
      <c r="I29" s="269">
        <v>0</v>
      </c>
      <c r="J29" s="269">
        <v>0</v>
      </c>
      <c r="K29" s="269">
        <v>0</v>
      </c>
      <c r="L29" s="269">
        <v>0</v>
      </c>
      <c r="M29" s="269">
        <v>0</v>
      </c>
      <c r="N29" s="269">
        <v>0</v>
      </c>
      <c r="O29" s="592">
        <f t="shared" si="22"/>
        <v>0</v>
      </c>
      <c r="P29" s="592">
        <f t="shared" si="23"/>
        <v>0</v>
      </c>
      <c r="Q29" s="592">
        <f t="shared" si="24"/>
        <v>1464265.5316299999</v>
      </c>
      <c r="R29" s="593">
        <f t="shared" si="25"/>
        <v>0</v>
      </c>
      <c r="S29" s="593">
        <f t="shared" si="26"/>
        <v>0</v>
      </c>
      <c r="T29" s="593">
        <f t="shared" si="27"/>
        <v>0</v>
      </c>
      <c r="U29" s="593">
        <f t="shared" si="28"/>
        <v>0</v>
      </c>
      <c r="V29" s="593">
        <f t="shared" si="29"/>
        <v>0</v>
      </c>
      <c r="W29" s="593">
        <f t="shared" si="30"/>
        <v>0</v>
      </c>
      <c r="X29" s="608">
        <f t="shared" si="31"/>
        <v>0</v>
      </c>
      <c r="Y29" s="608">
        <f t="shared" si="32"/>
        <v>0</v>
      </c>
      <c r="Z29" s="593">
        <f t="shared" si="33"/>
        <v>0</v>
      </c>
      <c r="AA29" s="593">
        <f t="shared" si="34"/>
        <v>0</v>
      </c>
      <c r="AB29" s="593">
        <f t="shared" si="36"/>
        <v>0</v>
      </c>
      <c r="AC29" s="593">
        <f t="shared" si="36"/>
        <v>0</v>
      </c>
      <c r="AD29" s="593">
        <f t="shared" si="36"/>
        <v>0</v>
      </c>
      <c r="AE29" s="593">
        <f t="shared" si="36"/>
        <v>0</v>
      </c>
      <c r="AF29" s="593">
        <f t="shared" si="37"/>
        <v>0</v>
      </c>
      <c r="AG29" s="593">
        <f t="shared" si="37"/>
        <v>0</v>
      </c>
      <c r="AH29" s="593">
        <f t="shared" si="37"/>
        <v>0</v>
      </c>
      <c r="AI29" s="593">
        <f t="shared" si="37"/>
        <v>0</v>
      </c>
      <c r="AJ29" s="8"/>
      <c r="AK29" s="8"/>
      <c r="AL29" s="8"/>
      <c r="AM29" s="8"/>
      <c r="AN29" s="8"/>
      <c r="AO29" s="8"/>
      <c r="AP29" s="8"/>
      <c r="AQ29" s="8"/>
      <c r="AR29" s="8"/>
      <c r="AS29" s="8"/>
      <c r="AT29" s="8"/>
      <c r="AU29" s="8"/>
    </row>
    <row r="30" spans="1:47" s="57" customFormat="1" ht="14.25" x14ac:dyDescent="0.2">
      <c r="A30" s="1057" t="str">
        <f>'BUILD Main'!A56</f>
        <v>70 VEHICLES (number)</v>
      </c>
      <c r="B30" s="1058"/>
      <c r="C30" s="593">
        <f t="shared" si="21"/>
        <v>36965083.060973167</v>
      </c>
      <c r="D30" s="608"/>
      <c r="E30" s="269">
        <v>0</v>
      </c>
      <c r="F30" s="269">
        <v>0</v>
      </c>
      <c r="G30" s="269">
        <v>0</v>
      </c>
      <c r="H30" s="269">
        <v>0</v>
      </c>
      <c r="I30" s="269">
        <v>0</v>
      </c>
      <c r="J30" s="269">
        <v>0</v>
      </c>
      <c r="K30" s="269">
        <v>0</v>
      </c>
      <c r="L30" s="269">
        <v>0</v>
      </c>
      <c r="M30" s="269">
        <v>0</v>
      </c>
      <c r="N30" s="269">
        <v>0</v>
      </c>
      <c r="O30" s="592">
        <f t="shared" si="22"/>
        <v>0</v>
      </c>
      <c r="P30" s="592">
        <f t="shared" si="23"/>
        <v>0</v>
      </c>
      <c r="Q30" s="592">
        <f t="shared" si="24"/>
        <v>8970148.0407127496</v>
      </c>
      <c r="R30" s="593">
        <f t="shared" si="25"/>
        <v>18478504.963868264</v>
      </c>
      <c r="S30" s="593">
        <f t="shared" si="26"/>
        <v>9516430.0563921575</v>
      </c>
      <c r="T30" s="593">
        <f t="shared" si="27"/>
        <v>0</v>
      </c>
      <c r="U30" s="593">
        <f t="shared" si="28"/>
        <v>0</v>
      </c>
      <c r="V30" s="593">
        <f t="shared" si="29"/>
        <v>0</v>
      </c>
      <c r="W30" s="593">
        <f t="shared" si="30"/>
        <v>0</v>
      </c>
      <c r="X30" s="608">
        <f t="shared" si="31"/>
        <v>0</v>
      </c>
      <c r="Y30" s="608">
        <f t="shared" si="32"/>
        <v>0</v>
      </c>
      <c r="Z30" s="593">
        <f t="shared" si="33"/>
        <v>0</v>
      </c>
      <c r="AA30" s="593">
        <f t="shared" si="34"/>
        <v>0</v>
      </c>
      <c r="AB30" s="593">
        <f t="shared" si="36"/>
        <v>0</v>
      </c>
      <c r="AC30" s="593">
        <f t="shared" si="36"/>
        <v>0</v>
      </c>
      <c r="AD30" s="593">
        <f t="shared" si="36"/>
        <v>0</v>
      </c>
      <c r="AE30" s="593">
        <f t="shared" si="36"/>
        <v>0</v>
      </c>
      <c r="AF30" s="593">
        <f t="shared" si="37"/>
        <v>0</v>
      </c>
      <c r="AG30" s="593">
        <f t="shared" si="37"/>
        <v>0</v>
      </c>
      <c r="AH30" s="593">
        <f t="shared" si="37"/>
        <v>0</v>
      </c>
      <c r="AI30" s="593">
        <f t="shared" si="37"/>
        <v>0</v>
      </c>
      <c r="AJ30" s="8"/>
      <c r="AK30" s="8"/>
      <c r="AL30" s="8"/>
      <c r="AM30" s="8"/>
      <c r="AN30" s="8"/>
      <c r="AO30" s="8"/>
      <c r="AP30" s="8"/>
      <c r="AQ30" s="8"/>
      <c r="AR30" s="8"/>
      <c r="AS30" s="8"/>
      <c r="AT30" s="8"/>
      <c r="AU30" s="8"/>
    </row>
    <row r="31" spans="1:47" s="57" customFormat="1" ht="14.25" x14ac:dyDescent="0.2">
      <c r="A31" s="1057" t="str">
        <f>'BUILD Main'!A64</f>
        <v>80 PROFESSIONAL SERVICES (applies to Cats. 10-50)</v>
      </c>
      <c r="B31" s="1058"/>
      <c r="C31" s="593">
        <f t="shared" si="21"/>
        <v>27780993.169586062</v>
      </c>
      <c r="D31" s="608"/>
      <c r="E31" s="269">
        <v>0</v>
      </c>
      <c r="F31" s="269">
        <v>0</v>
      </c>
      <c r="G31" s="269">
        <v>0</v>
      </c>
      <c r="H31" s="269">
        <v>0</v>
      </c>
      <c r="I31" s="269">
        <v>0</v>
      </c>
      <c r="J31" s="269">
        <v>0</v>
      </c>
      <c r="K31" s="269">
        <v>0</v>
      </c>
      <c r="L31" s="269">
        <v>0</v>
      </c>
      <c r="M31" s="269">
        <v>0</v>
      </c>
      <c r="N31" s="269">
        <v>0</v>
      </c>
      <c r="O31" s="592">
        <f t="shared" si="22"/>
        <v>2770772</v>
      </c>
      <c r="P31" s="592">
        <f t="shared" si="23"/>
        <v>6712676.3464952121</v>
      </c>
      <c r="Q31" s="592">
        <f t="shared" si="24"/>
        <v>6914056.6368900677</v>
      </c>
      <c r="R31" s="593">
        <f t="shared" si="25"/>
        <v>5607629.6483747698</v>
      </c>
      <c r="S31" s="593">
        <f t="shared" si="26"/>
        <v>5775858.5378260138</v>
      </c>
      <c r="T31" s="593">
        <f t="shared" si="27"/>
        <v>0</v>
      </c>
      <c r="U31" s="593">
        <f>U15*$U$21</f>
        <v>0</v>
      </c>
      <c r="V31" s="593">
        <f t="shared" si="29"/>
        <v>0</v>
      </c>
      <c r="W31" s="593">
        <f t="shared" si="30"/>
        <v>0</v>
      </c>
      <c r="X31" s="608">
        <f t="shared" si="31"/>
        <v>0</v>
      </c>
      <c r="Y31" s="608">
        <f t="shared" si="32"/>
        <v>0</v>
      </c>
      <c r="Z31" s="593">
        <f t="shared" si="33"/>
        <v>0</v>
      </c>
      <c r="AA31" s="593">
        <f t="shared" si="34"/>
        <v>0</v>
      </c>
      <c r="AB31" s="593">
        <f t="shared" si="36"/>
        <v>0</v>
      </c>
      <c r="AC31" s="593">
        <f t="shared" si="36"/>
        <v>0</v>
      </c>
      <c r="AD31" s="593">
        <f t="shared" si="36"/>
        <v>0</v>
      </c>
      <c r="AE31" s="593">
        <f t="shared" si="36"/>
        <v>0</v>
      </c>
      <c r="AF31" s="593">
        <f t="shared" si="37"/>
        <v>0</v>
      </c>
      <c r="AG31" s="593">
        <f t="shared" si="37"/>
        <v>0</v>
      </c>
      <c r="AH31" s="593">
        <f t="shared" si="37"/>
        <v>0</v>
      </c>
      <c r="AI31" s="593">
        <f t="shared" si="37"/>
        <v>0</v>
      </c>
      <c r="AJ31" s="8"/>
      <c r="AK31" s="8"/>
      <c r="AL31" s="8"/>
      <c r="AM31" s="8"/>
      <c r="AN31" s="8"/>
      <c r="AO31" s="8"/>
      <c r="AP31" s="8"/>
      <c r="AQ31" s="8"/>
      <c r="AR31" s="8"/>
      <c r="AS31" s="8"/>
      <c r="AT31" s="8"/>
      <c r="AU31" s="8"/>
    </row>
    <row r="32" spans="1:47" s="57" customFormat="1" ht="14.25" x14ac:dyDescent="0.2">
      <c r="A32" s="1055" t="str">
        <f>'BUILD Main'!A74</f>
        <v>90 UNALLOCATED CONTINGENCY</v>
      </c>
      <c r="B32" s="1056"/>
      <c r="C32" s="593">
        <f t="shared" si="21"/>
        <v>4546340.7881431514</v>
      </c>
      <c r="D32" s="608"/>
      <c r="E32" s="269">
        <v>0</v>
      </c>
      <c r="F32" s="269">
        <v>0</v>
      </c>
      <c r="G32" s="269">
        <v>0</v>
      </c>
      <c r="H32" s="269">
        <v>0</v>
      </c>
      <c r="I32" s="269">
        <v>0</v>
      </c>
      <c r="J32" s="269">
        <v>0</v>
      </c>
      <c r="K32" s="269">
        <v>0</v>
      </c>
      <c r="L32" s="269">
        <v>0</v>
      </c>
      <c r="M32" s="269">
        <v>0</v>
      </c>
      <c r="N32" s="269">
        <v>0</v>
      </c>
      <c r="O32" s="592">
        <f t="shared" si="22"/>
        <v>0</v>
      </c>
      <c r="P32" s="592">
        <f t="shared" si="23"/>
        <v>0</v>
      </c>
      <c r="Q32" s="592">
        <f t="shared" si="24"/>
        <v>0</v>
      </c>
      <c r="R32" s="593">
        <f t="shared" si="25"/>
        <v>2239576.7429276607</v>
      </c>
      <c r="S32" s="593">
        <f t="shared" si="26"/>
        <v>2306764.0452154907</v>
      </c>
      <c r="T32" s="593">
        <f t="shared" si="27"/>
        <v>0</v>
      </c>
      <c r="U32" s="593">
        <f t="shared" si="28"/>
        <v>0</v>
      </c>
      <c r="V32" s="593">
        <f t="shared" si="29"/>
        <v>0</v>
      </c>
      <c r="W32" s="593">
        <f t="shared" si="30"/>
        <v>0</v>
      </c>
      <c r="X32" s="608">
        <f t="shared" si="31"/>
        <v>0</v>
      </c>
      <c r="Y32" s="608">
        <f t="shared" si="32"/>
        <v>0</v>
      </c>
      <c r="Z32" s="593">
        <f t="shared" si="33"/>
        <v>0</v>
      </c>
      <c r="AA32" s="593">
        <f t="shared" si="34"/>
        <v>0</v>
      </c>
      <c r="AB32" s="593">
        <f t="shared" si="36"/>
        <v>0</v>
      </c>
      <c r="AC32" s="593">
        <f t="shared" si="36"/>
        <v>0</v>
      </c>
      <c r="AD32" s="593">
        <f t="shared" si="36"/>
        <v>0</v>
      </c>
      <c r="AE32" s="593">
        <f t="shared" si="36"/>
        <v>0</v>
      </c>
      <c r="AF32" s="593">
        <f t="shared" si="37"/>
        <v>0</v>
      </c>
      <c r="AG32" s="593">
        <f t="shared" si="37"/>
        <v>0</v>
      </c>
      <c r="AH32" s="593">
        <f t="shared" si="37"/>
        <v>0</v>
      </c>
      <c r="AI32" s="593">
        <f t="shared" si="37"/>
        <v>0</v>
      </c>
      <c r="AJ32" s="8"/>
      <c r="AK32" s="8"/>
      <c r="AL32" s="8"/>
      <c r="AM32" s="8"/>
      <c r="AN32" s="8"/>
      <c r="AO32" s="8"/>
      <c r="AP32" s="8"/>
      <c r="AQ32" s="8"/>
      <c r="AR32" s="8"/>
      <c r="AS32" s="8"/>
      <c r="AT32" s="8"/>
      <c r="AU32" s="8"/>
    </row>
    <row r="33" spans="1:47" s="57" customFormat="1" ht="14.25" x14ac:dyDescent="0.2">
      <c r="A33" s="1057" t="str">
        <f>'BUILD Main'!A76</f>
        <v>100  FINANCE CHARGES</v>
      </c>
      <c r="B33" s="1058"/>
      <c r="C33" s="593">
        <f t="shared" si="21"/>
        <v>0</v>
      </c>
      <c r="D33" s="608"/>
      <c r="E33" s="269">
        <v>0</v>
      </c>
      <c r="F33" s="269">
        <v>0</v>
      </c>
      <c r="G33" s="269">
        <v>0</v>
      </c>
      <c r="H33" s="269">
        <v>0</v>
      </c>
      <c r="I33" s="269">
        <v>0</v>
      </c>
      <c r="J33" s="269">
        <v>0</v>
      </c>
      <c r="K33" s="269">
        <v>0</v>
      </c>
      <c r="L33" s="269">
        <v>0</v>
      </c>
      <c r="M33" s="269">
        <v>0</v>
      </c>
      <c r="N33" s="269">
        <v>0</v>
      </c>
      <c r="O33" s="269"/>
      <c r="P33" s="269">
        <v>0</v>
      </c>
      <c r="Q33" s="269">
        <f>P33*1.03</f>
        <v>0</v>
      </c>
      <c r="R33" s="269">
        <f>Q33*1.03</f>
        <v>0</v>
      </c>
      <c r="S33" s="269">
        <v>0</v>
      </c>
      <c r="T33" s="269">
        <v>0</v>
      </c>
      <c r="U33" s="269">
        <v>0</v>
      </c>
      <c r="V33" s="269">
        <v>0</v>
      </c>
      <c r="W33" s="269">
        <v>0</v>
      </c>
      <c r="X33" s="269">
        <v>0</v>
      </c>
      <c r="Y33" s="269">
        <v>0</v>
      </c>
      <c r="Z33" s="269">
        <v>0</v>
      </c>
      <c r="AA33" s="269">
        <v>0</v>
      </c>
      <c r="AB33" s="269">
        <v>0</v>
      </c>
      <c r="AC33" s="269">
        <v>0</v>
      </c>
      <c r="AD33" s="269">
        <v>0</v>
      </c>
      <c r="AE33" s="269">
        <v>0</v>
      </c>
      <c r="AF33" s="269">
        <v>0</v>
      </c>
      <c r="AG33" s="269">
        <v>0</v>
      </c>
      <c r="AH33" s="269">
        <v>0</v>
      </c>
      <c r="AI33" s="269">
        <v>0</v>
      </c>
      <c r="AJ33" s="8"/>
      <c r="AK33" s="8"/>
      <c r="AL33" s="8"/>
      <c r="AM33" s="8"/>
      <c r="AN33" s="8"/>
      <c r="AO33" s="8"/>
      <c r="AP33" s="8"/>
      <c r="AQ33" s="8"/>
      <c r="AR33" s="8"/>
      <c r="AS33" s="8"/>
      <c r="AT33" s="8"/>
      <c r="AU33" s="8"/>
    </row>
    <row r="34" spans="1:47" s="59" customFormat="1" ht="15" x14ac:dyDescent="0.2">
      <c r="A34" s="1053" t="str">
        <f>'SCC Definitions'!A76:B76</f>
        <v>Total Project Cost (10 - 100)</v>
      </c>
      <c r="B34" s="1054"/>
      <c r="C34" s="593">
        <f>SUM(C24:C33)</f>
        <v>195500000.217823</v>
      </c>
      <c r="D34" s="609"/>
      <c r="E34" s="615">
        <f>SUM(E24:E33)</f>
        <v>0</v>
      </c>
      <c r="F34" s="615">
        <f t="shared" ref="F34:P34" si="38">SUM(F24:F33)</f>
        <v>0</v>
      </c>
      <c r="G34" s="615">
        <f>SUM(G24:G33)</f>
        <v>0</v>
      </c>
      <c r="H34" s="615">
        <f t="shared" si="38"/>
        <v>0</v>
      </c>
      <c r="I34" s="615">
        <f t="shared" si="38"/>
        <v>0</v>
      </c>
      <c r="J34" s="615">
        <f>SUM(J24:J33)</f>
        <v>0</v>
      </c>
      <c r="K34" s="615">
        <f t="shared" si="38"/>
        <v>0</v>
      </c>
      <c r="L34" s="615">
        <f t="shared" si="38"/>
        <v>0</v>
      </c>
      <c r="M34" s="615">
        <f t="shared" si="38"/>
        <v>0</v>
      </c>
      <c r="N34" s="615">
        <f t="shared" si="38"/>
        <v>0</v>
      </c>
      <c r="O34" s="615">
        <f t="shared" si="38"/>
        <v>2770772</v>
      </c>
      <c r="P34" s="615">
        <f t="shared" si="38"/>
        <v>6712676.3464952121</v>
      </c>
      <c r="Q34" s="615">
        <f>SUM(Q24:Q33)</f>
        <v>24467168.320464589</v>
      </c>
      <c r="R34" s="615">
        <f t="shared" ref="R34:AB34" si="39">SUM(R24:R33)</f>
        <v>108103559.81832124</v>
      </c>
      <c r="S34" s="615">
        <f t="shared" si="39"/>
        <v>53445823.732541949</v>
      </c>
      <c r="T34" s="615">
        <f t="shared" si="39"/>
        <v>0</v>
      </c>
      <c r="U34" s="615">
        <f t="shared" si="39"/>
        <v>0</v>
      </c>
      <c r="V34" s="615">
        <f t="shared" si="39"/>
        <v>0</v>
      </c>
      <c r="W34" s="615">
        <f t="shared" si="39"/>
        <v>0</v>
      </c>
      <c r="X34" s="615">
        <f t="shared" si="39"/>
        <v>0</v>
      </c>
      <c r="Y34" s="615">
        <f t="shared" si="39"/>
        <v>0</v>
      </c>
      <c r="Z34" s="615">
        <f t="shared" si="39"/>
        <v>0</v>
      </c>
      <c r="AA34" s="615">
        <f t="shared" si="39"/>
        <v>0</v>
      </c>
      <c r="AB34" s="615">
        <f t="shared" si="39"/>
        <v>0</v>
      </c>
      <c r="AC34" s="615">
        <f t="shared" ref="AC34:AI34" si="40">SUM(AC24:AC33)</f>
        <v>0</v>
      </c>
      <c r="AD34" s="615">
        <f t="shared" si="40"/>
        <v>0</v>
      </c>
      <c r="AE34" s="615">
        <f t="shared" si="40"/>
        <v>0</v>
      </c>
      <c r="AF34" s="615">
        <f t="shared" si="40"/>
        <v>0</v>
      </c>
      <c r="AG34" s="615">
        <f t="shared" si="40"/>
        <v>0</v>
      </c>
      <c r="AH34" s="615">
        <f t="shared" si="40"/>
        <v>0</v>
      </c>
      <c r="AI34" s="615">
        <f t="shared" si="40"/>
        <v>0</v>
      </c>
      <c r="AJ34" s="154"/>
      <c r="AK34" s="154"/>
      <c r="AL34" s="154"/>
      <c r="AM34" s="154"/>
      <c r="AN34" s="154"/>
      <c r="AO34" s="154"/>
      <c r="AP34" s="154"/>
      <c r="AQ34" s="154"/>
      <c r="AR34" s="154"/>
      <c r="AS34" s="154"/>
      <c r="AT34" s="154"/>
      <c r="AU34" s="154"/>
    </row>
    <row r="35" spans="1:47" s="60" customFormat="1" ht="12" x14ac:dyDescent="0.2">
      <c r="A35" s="27"/>
      <c r="B35" s="27"/>
      <c r="D35" s="38"/>
      <c r="E35" s="27"/>
      <c r="F35" s="27"/>
      <c r="G35" s="27"/>
      <c r="H35" s="27"/>
      <c r="I35" s="27"/>
      <c r="J35" s="27"/>
      <c r="K35" s="27"/>
      <c r="L35" s="27"/>
      <c r="M35" s="27"/>
      <c r="N35" s="27"/>
      <c r="O35" s="27"/>
      <c r="P35" s="38"/>
      <c r="Q35" s="38"/>
      <c r="R35" s="38"/>
      <c r="S35" s="38"/>
      <c r="T35" s="38"/>
      <c r="U35" s="38"/>
      <c r="V35" s="38"/>
      <c r="W35" s="38"/>
      <c r="X35" s="146"/>
      <c r="Y35" s="146"/>
      <c r="Z35" s="149"/>
      <c r="AA35" s="149"/>
      <c r="AB35" s="149"/>
      <c r="AC35" s="149"/>
      <c r="AD35" s="149"/>
      <c r="AE35" s="149"/>
      <c r="AF35" s="145"/>
      <c r="AG35" s="145"/>
      <c r="AH35" s="145"/>
      <c r="AI35" s="145"/>
      <c r="AJ35" s="145"/>
      <c r="AK35" s="145"/>
      <c r="AL35" s="145"/>
      <c r="AM35" s="145"/>
      <c r="AN35" s="145"/>
      <c r="AO35" s="145"/>
      <c r="AP35" s="145"/>
      <c r="AQ35" s="145"/>
      <c r="AR35" s="145"/>
      <c r="AS35" s="145"/>
      <c r="AT35" s="145"/>
      <c r="AU35" s="145"/>
    </row>
    <row r="36" spans="1:47" s="60" customFormat="1" ht="12" x14ac:dyDescent="0.2">
      <c r="A36" s="27"/>
      <c r="B36" s="27"/>
      <c r="D36" s="38"/>
      <c r="E36" s="27"/>
      <c r="F36" s="27"/>
      <c r="G36" s="27"/>
      <c r="H36" s="27"/>
      <c r="I36" s="27"/>
      <c r="J36" s="27"/>
      <c r="K36" s="27"/>
      <c r="L36" s="27"/>
      <c r="M36" s="27"/>
      <c r="N36" s="27"/>
      <c r="O36" s="27"/>
      <c r="P36" s="38"/>
      <c r="Q36" s="38"/>
      <c r="R36" s="38"/>
      <c r="S36" s="38"/>
      <c r="T36" s="38"/>
      <c r="U36" s="38"/>
      <c r="V36" s="38"/>
      <c r="W36" s="38"/>
      <c r="X36" s="146"/>
      <c r="Y36" s="146"/>
      <c r="Z36" s="149"/>
      <c r="AA36" s="149"/>
      <c r="AB36" s="149"/>
      <c r="AC36" s="149"/>
      <c r="AD36" s="149"/>
      <c r="AE36" s="149"/>
      <c r="AF36" s="145"/>
      <c r="AG36" s="145"/>
      <c r="AH36" s="145"/>
      <c r="AI36" s="145"/>
      <c r="AJ36" s="145"/>
      <c r="AK36" s="145"/>
      <c r="AL36" s="145"/>
      <c r="AM36" s="145"/>
      <c r="AN36" s="145"/>
      <c r="AO36" s="145"/>
      <c r="AP36" s="145"/>
      <c r="AQ36" s="145"/>
      <c r="AR36" s="145"/>
      <c r="AS36" s="145"/>
      <c r="AT36" s="145"/>
      <c r="AU36" s="145"/>
    </row>
    <row r="37" spans="1:47" s="60" customFormat="1" ht="12" x14ac:dyDescent="0.2">
      <c r="A37" s="27"/>
      <c r="B37" s="27"/>
      <c r="D37" s="38"/>
      <c r="E37" s="27"/>
      <c r="F37" s="27"/>
      <c r="G37" s="27"/>
      <c r="H37" s="27"/>
      <c r="I37" s="27"/>
      <c r="J37" s="27"/>
      <c r="K37" s="27"/>
      <c r="L37" s="27"/>
      <c r="M37" s="27"/>
      <c r="N37" s="27"/>
      <c r="O37" s="27"/>
      <c r="P37" s="38"/>
      <c r="Q37" s="38"/>
      <c r="R37" s="38"/>
      <c r="S37" s="38"/>
      <c r="T37" s="38"/>
      <c r="U37" s="38"/>
      <c r="V37" s="38"/>
      <c r="W37" s="38"/>
      <c r="X37" s="146"/>
      <c r="Y37" s="146"/>
      <c r="Z37" s="149"/>
      <c r="AA37" s="149"/>
      <c r="AB37" s="149"/>
      <c r="AC37" s="149"/>
      <c r="AD37" s="149"/>
      <c r="AE37" s="149"/>
      <c r="AF37" s="145"/>
      <c r="AG37" s="145"/>
      <c r="AH37" s="145"/>
      <c r="AI37" s="145"/>
      <c r="AJ37" s="145"/>
      <c r="AK37" s="145"/>
      <c r="AL37" s="145"/>
      <c r="AM37" s="145"/>
      <c r="AN37" s="145"/>
      <c r="AO37" s="145"/>
      <c r="AP37" s="145"/>
      <c r="AQ37" s="145"/>
      <c r="AR37" s="145"/>
      <c r="AS37" s="145"/>
      <c r="AT37" s="145"/>
      <c r="AU37" s="145"/>
    </row>
    <row r="38" spans="1:47" s="60" customFormat="1" ht="12" x14ac:dyDescent="0.2">
      <c r="A38" s="27"/>
      <c r="B38" s="27"/>
      <c r="D38" s="38"/>
      <c r="E38" s="27"/>
      <c r="F38" s="27"/>
      <c r="G38" s="27"/>
      <c r="H38" s="27"/>
      <c r="I38" s="27"/>
      <c r="J38" s="27"/>
      <c r="K38" s="27"/>
      <c r="L38" s="27"/>
      <c r="M38" s="27"/>
      <c r="N38" s="27"/>
      <c r="O38" s="27"/>
      <c r="P38" s="38"/>
      <c r="Q38" s="38"/>
      <c r="R38" s="38"/>
      <c r="S38" s="38"/>
      <c r="T38" s="38"/>
      <c r="U38" s="38"/>
      <c r="V38" s="38"/>
      <c r="W38" s="38"/>
      <c r="X38" s="146"/>
      <c r="Y38" s="146"/>
      <c r="Z38" s="149"/>
      <c r="AA38" s="149"/>
      <c r="AB38" s="149"/>
      <c r="AC38" s="149"/>
      <c r="AD38" s="149"/>
      <c r="AE38" s="149"/>
      <c r="AF38" s="145"/>
      <c r="AG38" s="145"/>
      <c r="AH38" s="145"/>
      <c r="AI38" s="145"/>
      <c r="AJ38" s="145"/>
      <c r="AK38" s="145"/>
      <c r="AL38" s="145"/>
      <c r="AM38" s="145"/>
      <c r="AN38" s="145"/>
      <c r="AO38" s="145"/>
      <c r="AP38" s="145"/>
      <c r="AQ38" s="145"/>
      <c r="AR38" s="145"/>
      <c r="AS38" s="145"/>
      <c r="AT38" s="145"/>
      <c r="AU38" s="145"/>
    </row>
    <row r="39" spans="1:47" s="60" customFormat="1" ht="12" x14ac:dyDescent="0.2">
      <c r="A39" s="27"/>
      <c r="B39" s="27"/>
      <c r="D39" s="38"/>
      <c r="E39" s="27"/>
      <c r="F39" s="27"/>
      <c r="G39" s="27"/>
      <c r="H39" s="27"/>
      <c r="I39" s="27"/>
      <c r="J39" s="27"/>
      <c r="K39" s="27"/>
      <c r="L39" s="27"/>
      <c r="M39" s="27"/>
      <c r="N39" s="27"/>
      <c r="O39" s="27"/>
      <c r="P39" s="38"/>
      <c r="Q39" s="38"/>
      <c r="R39" s="38"/>
      <c r="S39" s="38"/>
      <c r="T39" s="38"/>
      <c r="U39" s="38"/>
      <c r="V39" s="38"/>
      <c r="W39" s="38"/>
      <c r="X39" s="146"/>
      <c r="Y39" s="146"/>
      <c r="Z39" s="149"/>
      <c r="AA39" s="149"/>
      <c r="AB39" s="149"/>
      <c r="AC39" s="149"/>
      <c r="AD39" s="149"/>
      <c r="AE39" s="149"/>
      <c r="AF39" s="145"/>
      <c r="AG39" s="145"/>
      <c r="AH39" s="145"/>
      <c r="AI39" s="145"/>
      <c r="AJ39" s="145"/>
      <c r="AK39" s="145"/>
      <c r="AL39" s="145"/>
      <c r="AM39" s="145"/>
      <c r="AN39" s="145"/>
      <c r="AO39" s="145"/>
      <c r="AP39" s="145"/>
      <c r="AQ39" s="145"/>
      <c r="AR39" s="145"/>
      <c r="AS39" s="145"/>
      <c r="AT39" s="145"/>
      <c r="AU39" s="145"/>
    </row>
    <row r="40" spans="1:47" s="60" customFormat="1" ht="12" x14ac:dyDescent="0.2">
      <c r="A40" s="27"/>
      <c r="B40" s="27"/>
      <c r="D40" s="38"/>
      <c r="E40" s="27"/>
      <c r="F40" s="27"/>
      <c r="G40" s="27"/>
      <c r="H40" s="27"/>
      <c r="I40" s="27"/>
      <c r="J40" s="27"/>
      <c r="K40" s="27"/>
      <c r="L40" s="27"/>
      <c r="M40" s="27"/>
      <c r="N40" s="27"/>
      <c r="O40" s="27"/>
      <c r="P40" s="38"/>
      <c r="Q40" s="38"/>
      <c r="R40" s="38"/>
      <c r="S40" s="38"/>
      <c r="T40" s="38"/>
      <c r="U40" s="38"/>
      <c r="V40" s="38"/>
      <c r="W40" s="38"/>
      <c r="X40" s="146"/>
      <c r="Y40" s="146"/>
      <c r="Z40" s="149"/>
      <c r="AA40" s="149"/>
      <c r="AB40" s="149"/>
      <c r="AC40" s="149"/>
      <c r="AD40" s="149"/>
      <c r="AE40" s="149"/>
      <c r="AF40" s="145"/>
      <c r="AG40" s="145"/>
      <c r="AH40" s="145"/>
      <c r="AI40" s="145"/>
      <c r="AJ40" s="145"/>
      <c r="AK40" s="145"/>
      <c r="AL40" s="145"/>
      <c r="AM40" s="145"/>
      <c r="AN40" s="145"/>
      <c r="AO40" s="145"/>
      <c r="AP40" s="145"/>
      <c r="AQ40" s="145"/>
      <c r="AR40" s="145"/>
      <c r="AS40" s="145"/>
      <c r="AT40" s="145"/>
      <c r="AU40" s="145"/>
    </row>
    <row r="41" spans="1:47" s="60" customFormat="1" ht="12" x14ac:dyDescent="0.2">
      <c r="A41" s="27"/>
      <c r="B41" s="27"/>
      <c r="D41" s="38"/>
      <c r="E41" s="27"/>
      <c r="F41" s="27"/>
      <c r="G41" s="27"/>
      <c r="H41" s="27"/>
      <c r="I41" s="27"/>
      <c r="J41" s="27"/>
      <c r="K41" s="27"/>
      <c r="L41" s="27"/>
      <c r="M41" s="27"/>
      <c r="N41" s="27"/>
      <c r="O41" s="27"/>
      <c r="P41" s="38"/>
      <c r="Q41" s="38"/>
      <c r="R41" s="38"/>
      <c r="S41" s="38"/>
      <c r="T41" s="38"/>
      <c r="U41" s="38"/>
      <c r="V41" s="38"/>
      <c r="W41" s="38"/>
      <c r="X41" s="146"/>
      <c r="Y41" s="146"/>
      <c r="Z41" s="149"/>
      <c r="AA41" s="149"/>
      <c r="AB41" s="149"/>
      <c r="AC41" s="149"/>
      <c r="AD41" s="149"/>
      <c r="AE41" s="149"/>
      <c r="AF41" s="145"/>
      <c r="AG41" s="145"/>
      <c r="AH41" s="145"/>
      <c r="AI41" s="145"/>
      <c r="AJ41" s="145"/>
      <c r="AK41" s="145"/>
      <c r="AL41" s="145"/>
      <c r="AM41" s="145"/>
      <c r="AN41" s="145"/>
      <c r="AO41" s="145"/>
      <c r="AP41" s="145"/>
      <c r="AQ41" s="145"/>
      <c r="AR41" s="145"/>
      <c r="AS41" s="145"/>
      <c r="AT41" s="145"/>
      <c r="AU41" s="145"/>
    </row>
    <row r="42" spans="1:47" s="60" customFormat="1" ht="12" x14ac:dyDescent="0.2">
      <c r="A42" s="27"/>
      <c r="B42" s="27"/>
      <c r="D42" s="38"/>
      <c r="E42" s="27"/>
      <c r="F42" s="27"/>
      <c r="G42" s="27"/>
      <c r="H42" s="27"/>
      <c r="I42" s="27"/>
      <c r="J42" s="27"/>
      <c r="K42" s="27"/>
      <c r="L42" s="27"/>
      <c r="M42" s="27"/>
      <c r="N42" s="27"/>
      <c r="O42" s="27"/>
      <c r="P42" s="38"/>
      <c r="Q42" s="38"/>
      <c r="R42" s="38"/>
      <c r="S42" s="38"/>
      <c r="T42" s="38"/>
      <c r="U42" s="38"/>
      <c r="V42" s="38"/>
      <c r="W42" s="38"/>
      <c r="X42" s="146"/>
      <c r="Y42" s="146"/>
      <c r="Z42" s="149"/>
      <c r="AA42" s="149"/>
      <c r="AB42" s="149"/>
      <c r="AC42" s="149"/>
      <c r="AD42" s="149"/>
      <c r="AE42" s="149"/>
      <c r="AF42" s="145"/>
      <c r="AG42" s="145"/>
      <c r="AH42" s="145"/>
      <c r="AI42" s="145"/>
      <c r="AJ42" s="145"/>
      <c r="AK42" s="145"/>
      <c r="AL42" s="145"/>
      <c r="AM42" s="145"/>
      <c r="AN42" s="145"/>
      <c r="AO42" s="145"/>
      <c r="AP42" s="145"/>
      <c r="AQ42" s="145"/>
      <c r="AR42" s="145"/>
      <c r="AS42" s="145"/>
      <c r="AT42" s="145"/>
      <c r="AU42" s="145"/>
    </row>
    <row r="43" spans="1:47" s="60" customFormat="1" ht="12" x14ac:dyDescent="0.2">
      <c r="A43" s="27"/>
      <c r="B43" s="27"/>
      <c r="D43" s="38"/>
      <c r="E43" s="27"/>
      <c r="F43" s="27"/>
      <c r="G43" s="27"/>
      <c r="H43" s="27"/>
      <c r="I43" s="27"/>
      <c r="J43" s="27"/>
      <c r="K43" s="27"/>
      <c r="L43" s="27"/>
      <c r="M43" s="27"/>
      <c r="N43" s="27"/>
      <c r="O43" s="27"/>
      <c r="P43" s="38"/>
      <c r="Q43" s="38"/>
      <c r="R43" s="38"/>
      <c r="S43" s="38"/>
      <c r="T43" s="38"/>
      <c r="U43" s="38"/>
      <c r="V43" s="38"/>
      <c r="W43" s="38"/>
      <c r="X43" s="146"/>
      <c r="Y43" s="146"/>
      <c r="Z43" s="149"/>
      <c r="AA43" s="149"/>
      <c r="AB43" s="149"/>
      <c r="AC43" s="149"/>
      <c r="AD43" s="149"/>
      <c r="AE43" s="149"/>
      <c r="AF43" s="145"/>
      <c r="AG43" s="145"/>
      <c r="AH43" s="145"/>
      <c r="AI43" s="145"/>
      <c r="AJ43" s="145"/>
      <c r="AK43" s="145"/>
      <c r="AL43" s="145"/>
      <c r="AM43" s="145"/>
      <c r="AN43" s="145"/>
      <c r="AO43" s="145"/>
      <c r="AP43" s="145"/>
      <c r="AQ43" s="145"/>
      <c r="AR43" s="145"/>
      <c r="AS43" s="145"/>
      <c r="AT43" s="145"/>
      <c r="AU43" s="145"/>
    </row>
    <row r="44" spans="1:47" s="60" customFormat="1" ht="12" x14ac:dyDescent="0.2">
      <c r="A44" s="27"/>
      <c r="B44" s="27"/>
      <c r="D44" s="38"/>
      <c r="E44" s="27"/>
      <c r="F44" s="27"/>
      <c r="G44" s="27"/>
      <c r="H44" s="27"/>
      <c r="I44" s="27"/>
      <c r="J44" s="27"/>
      <c r="K44" s="27"/>
      <c r="L44" s="27"/>
      <c r="M44" s="27"/>
      <c r="N44" s="27"/>
      <c r="O44" s="27"/>
      <c r="P44" s="38"/>
      <c r="Q44" s="38"/>
      <c r="R44" s="38"/>
      <c r="S44" s="38"/>
      <c r="T44" s="38"/>
      <c r="U44" s="38"/>
      <c r="V44" s="38"/>
      <c r="W44" s="38"/>
      <c r="X44" s="146"/>
      <c r="Y44" s="146"/>
      <c r="Z44" s="149"/>
      <c r="AA44" s="149"/>
      <c r="AB44" s="149"/>
      <c r="AC44" s="149"/>
      <c r="AD44" s="149"/>
      <c r="AE44" s="149"/>
      <c r="AF44" s="145"/>
      <c r="AG44" s="145"/>
      <c r="AH44" s="145"/>
      <c r="AI44" s="145"/>
      <c r="AJ44" s="145"/>
      <c r="AK44" s="145"/>
      <c r="AL44" s="145"/>
      <c r="AM44" s="145"/>
      <c r="AN44" s="145"/>
      <c r="AO44" s="145"/>
      <c r="AP44" s="145"/>
      <c r="AQ44" s="145"/>
      <c r="AR44" s="145"/>
      <c r="AS44" s="145"/>
      <c r="AT44" s="145"/>
      <c r="AU44" s="145"/>
    </row>
    <row r="45" spans="1:47" s="60" customFormat="1" ht="12" x14ac:dyDescent="0.2">
      <c r="A45" s="27"/>
      <c r="B45" s="27"/>
      <c r="D45" s="38"/>
      <c r="E45" s="27"/>
      <c r="F45" s="27"/>
      <c r="G45" s="27"/>
      <c r="H45" s="27"/>
      <c r="I45" s="27"/>
      <c r="J45" s="27"/>
      <c r="K45" s="27"/>
      <c r="L45" s="27"/>
      <c r="M45" s="27"/>
      <c r="N45" s="27"/>
      <c r="O45" s="27"/>
      <c r="P45" s="38"/>
      <c r="Q45" s="38"/>
      <c r="R45" s="38"/>
      <c r="S45" s="38"/>
      <c r="T45" s="38"/>
      <c r="U45" s="38"/>
      <c r="V45" s="38"/>
      <c r="W45" s="38"/>
      <c r="X45" s="146"/>
      <c r="Y45" s="146"/>
      <c r="Z45" s="149"/>
      <c r="AA45" s="149"/>
      <c r="AB45" s="149"/>
      <c r="AC45" s="149"/>
      <c r="AD45" s="149"/>
      <c r="AE45" s="149"/>
      <c r="AF45" s="145"/>
      <c r="AG45" s="145"/>
      <c r="AH45" s="145"/>
      <c r="AI45" s="145"/>
      <c r="AJ45" s="145"/>
      <c r="AK45" s="145"/>
      <c r="AL45" s="145"/>
      <c r="AM45" s="145"/>
      <c r="AN45" s="145"/>
      <c r="AO45" s="145"/>
      <c r="AP45" s="145"/>
      <c r="AQ45" s="145"/>
      <c r="AR45" s="145"/>
      <c r="AS45" s="145"/>
      <c r="AT45" s="145"/>
      <c r="AU45" s="145"/>
    </row>
    <row r="46" spans="1:47" s="60" customFormat="1" ht="12" x14ac:dyDescent="0.2">
      <c r="A46" s="27"/>
      <c r="B46" s="27"/>
      <c r="D46" s="38"/>
      <c r="E46" s="27"/>
      <c r="F46" s="27"/>
      <c r="G46" s="27"/>
      <c r="H46" s="27"/>
      <c r="I46" s="27"/>
      <c r="J46" s="27"/>
      <c r="K46" s="27"/>
      <c r="L46" s="27"/>
      <c r="M46" s="27"/>
      <c r="N46" s="27"/>
      <c r="O46" s="27"/>
      <c r="P46" s="38"/>
      <c r="Q46" s="38"/>
      <c r="R46" s="38"/>
      <c r="S46" s="38"/>
      <c r="T46" s="38"/>
      <c r="U46" s="38"/>
      <c r="V46" s="38"/>
      <c r="W46" s="38"/>
      <c r="X46" s="146"/>
      <c r="Y46" s="146"/>
      <c r="Z46" s="149"/>
      <c r="AA46" s="149"/>
      <c r="AB46" s="149"/>
      <c r="AC46" s="149"/>
      <c r="AD46" s="149"/>
      <c r="AE46" s="149"/>
      <c r="AF46" s="145"/>
      <c r="AG46" s="145"/>
      <c r="AH46" s="145"/>
      <c r="AI46" s="145"/>
      <c r="AJ46" s="145"/>
      <c r="AK46" s="145"/>
      <c r="AL46" s="145"/>
      <c r="AM46" s="145"/>
      <c r="AN46" s="145"/>
      <c r="AO46" s="145"/>
      <c r="AP46" s="145"/>
      <c r="AQ46" s="145"/>
      <c r="AR46" s="145"/>
      <c r="AS46" s="145"/>
      <c r="AT46" s="145"/>
      <c r="AU46" s="145"/>
    </row>
    <row r="47" spans="1:47" s="60" customFormat="1" ht="12" x14ac:dyDescent="0.2">
      <c r="A47" s="27"/>
      <c r="B47" s="27"/>
      <c r="D47" s="38"/>
      <c r="E47" s="27"/>
      <c r="F47" s="27"/>
      <c r="G47" s="27"/>
      <c r="H47" s="27"/>
      <c r="I47" s="27"/>
      <c r="J47" s="27"/>
      <c r="K47" s="27"/>
      <c r="L47" s="27"/>
      <c r="M47" s="27"/>
      <c r="N47" s="27"/>
      <c r="O47" s="27"/>
      <c r="P47" s="38"/>
      <c r="Q47" s="38"/>
      <c r="R47" s="38"/>
      <c r="S47" s="38"/>
      <c r="T47" s="38"/>
      <c r="U47" s="38"/>
      <c r="V47" s="38"/>
      <c r="W47" s="38"/>
      <c r="X47" s="146"/>
      <c r="Y47" s="146"/>
      <c r="Z47" s="149"/>
      <c r="AA47" s="149"/>
      <c r="AB47" s="149"/>
      <c r="AC47" s="149"/>
      <c r="AD47" s="149"/>
      <c r="AE47" s="149"/>
      <c r="AF47" s="145"/>
      <c r="AG47" s="145"/>
      <c r="AH47" s="145"/>
      <c r="AI47" s="145"/>
      <c r="AJ47" s="145"/>
      <c r="AK47" s="145"/>
      <c r="AL47" s="145"/>
      <c r="AM47" s="145"/>
      <c r="AN47" s="145"/>
      <c r="AO47" s="145"/>
      <c r="AP47" s="145"/>
      <c r="AQ47" s="145"/>
      <c r="AR47" s="145"/>
      <c r="AS47" s="145"/>
      <c r="AT47" s="145"/>
      <c r="AU47" s="145"/>
    </row>
    <row r="48" spans="1:47" s="60" customFormat="1" ht="12" x14ac:dyDescent="0.2">
      <c r="A48" s="27"/>
      <c r="B48" s="27"/>
      <c r="D48" s="38"/>
      <c r="E48" s="27"/>
      <c r="F48" s="27"/>
      <c r="G48" s="27"/>
      <c r="H48" s="27"/>
      <c r="I48" s="27"/>
      <c r="J48" s="27"/>
      <c r="K48" s="27"/>
      <c r="L48" s="27"/>
      <c r="M48" s="27"/>
      <c r="N48" s="27"/>
      <c r="O48" s="27"/>
      <c r="P48" s="38"/>
      <c r="Q48" s="38"/>
      <c r="R48" s="38"/>
      <c r="S48" s="38"/>
      <c r="T48" s="38"/>
      <c r="U48" s="38"/>
      <c r="V48" s="38"/>
      <c r="W48" s="38"/>
      <c r="X48" s="146"/>
      <c r="Y48" s="146"/>
      <c r="Z48" s="149"/>
      <c r="AA48" s="149"/>
      <c r="AB48" s="149"/>
      <c r="AC48" s="149"/>
      <c r="AD48" s="149"/>
      <c r="AE48" s="149"/>
      <c r="AF48" s="145"/>
      <c r="AG48" s="145"/>
      <c r="AH48" s="145"/>
      <c r="AI48" s="145"/>
      <c r="AJ48" s="145"/>
      <c r="AK48" s="145"/>
      <c r="AL48" s="145"/>
      <c r="AM48" s="145"/>
      <c r="AN48" s="145"/>
      <c r="AO48" s="145"/>
      <c r="AP48" s="145"/>
      <c r="AQ48" s="145"/>
      <c r="AR48" s="145"/>
      <c r="AS48" s="145"/>
      <c r="AT48" s="145"/>
      <c r="AU48" s="145"/>
    </row>
    <row r="49" spans="1:47" s="60" customFormat="1" ht="12" x14ac:dyDescent="0.2">
      <c r="A49" s="27"/>
      <c r="B49" s="27"/>
      <c r="D49" s="38"/>
      <c r="E49" s="27"/>
      <c r="F49" s="27"/>
      <c r="G49" s="27"/>
      <c r="H49" s="27"/>
      <c r="I49" s="27"/>
      <c r="J49" s="27"/>
      <c r="K49" s="27"/>
      <c r="L49" s="27"/>
      <c r="M49" s="27"/>
      <c r="N49" s="27"/>
      <c r="O49" s="27"/>
      <c r="P49" s="38"/>
      <c r="Q49" s="38"/>
      <c r="R49" s="38"/>
      <c r="S49" s="38"/>
      <c r="T49" s="38"/>
      <c r="U49" s="38"/>
      <c r="V49" s="38"/>
      <c r="W49" s="38"/>
      <c r="X49" s="146"/>
      <c r="Y49" s="146"/>
      <c r="Z49" s="149"/>
      <c r="AA49" s="149"/>
      <c r="AB49" s="149"/>
      <c r="AC49" s="149"/>
      <c r="AD49" s="149"/>
      <c r="AE49" s="149"/>
      <c r="AF49" s="145"/>
      <c r="AG49" s="145"/>
      <c r="AH49" s="145"/>
      <c r="AI49" s="145"/>
      <c r="AJ49" s="145"/>
      <c r="AK49" s="145"/>
      <c r="AL49" s="145"/>
      <c r="AM49" s="145"/>
      <c r="AN49" s="145"/>
      <c r="AO49" s="145"/>
      <c r="AP49" s="145"/>
      <c r="AQ49" s="145"/>
      <c r="AR49" s="145"/>
      <c r="AS49" s="145"/>
      <c r="AT49" s="145"/>
      <c r="AU49" s="145"/>
    </row>
    <row r="50" spans="1:47" s="60" customFormat="1" ht="12" x14ac:dyDescent="0.2">
      <c r="A50" s="27"/>
      <c r="B50" s="27"/>
      <c r="D50" s="38"/>
      <c r="E50" s="27"/>
      <c r="F50" s="27"/>
      <c r="G50" s="27"/>
      <c r="H50" s="27"/>
      <c r="I50" s="27"/>
      <c r="J50" s="27"/>
      <c r="K50" s="27"/>
      <c r="L50" s="27"/>
      <c r="M50" s="27"/>
      <c r="N50" s="27"/>
      <c r="O50" s="27"/>
      <c r="P50" s="38"/>
      <c r="Q50" s="38"/>
      <c r="R50" s="38"/>
      <c r="S50" s="38"/>
      <c r="T50" s="38"/>
      <c r="U50" s="38"/>
      <c r="V50" s="38"/>
      <c r="W50" s="38"/>
      <c r="X50" s="146"/>
      <c r="Y50" s="146"/>
      <c r="Z50" s="149"/>
      <c r="AA50" s="149"/>
      <c r="AB50" s="149"/>
      <c r="AC50" s="149"/>
      <c r="AD50" s="149"/>
      <c r="AE50" s="149"/>
      <c r="AF50" s="145"/>
      <c r="AG50" s="145"/>
      <c r="AH50" s="145"/>
      <c r="AI50" s="145"/>
      <c r="AJ50" s="145"/>
      <c r="AK50" s="145"/>
      <c r="AL50" s="145"/>
      <c r="AM50" s="145"/>
      <c r="AN50" s="145"/>
      <c r="AO50" s="145"/>
      <c r="AP50" s="145"/>
      <c r="AQ50" s="145"/>
      <c r="AR50" s="145"/>
      <c r="AS50" s="145"/>
      <c r="AT50" s="145"/>
      <c r="AU50" s="145"/>
    </row>
    <row r="51" spans="1:47" s="60" customFormat="1" ht="12" x14ac:dyDescent="0.2">
      <c r="A51" s="27"/>
      <c r="B51" s="27"/>
      <c r="D51" s="38"/>
      <c r="E51" s="27"/>
      <c r="F51" s="27"/>
      <c r="G51" s="27"/>
      <c r="H51" s="27"/>
      <c r="I51" s="27"/>
      <c r="J51" s="27"/>
      <c r="K51" s="27"/>
      <c r="L51" s="27"/>
      <c r="M51" s="27"/>
      <c r="N51" s="27"/>
      <c r="O51" s="27"/>
      <c r="P51" s="38"/>
      <c r="Q51" s="38"/>
      <c r="R51" s="38"/>
      <c r="S51" s="38"/>
      <c r="T51" s="38"/>
      <c r="U51" s="38"/>
      <c r="V51" s="38"/>
      <c r="W51" s="38"/>
      <c r="X51" s="146"/>
      <c r="Y51" s="146"/>
      <c r="Z51" s="149"/>
      <c r="AA51" s="149"/>
      <c r="AB51" s="149"/>
      <c r="AC51" s="149"/>
      <c r="AD51" s="149"/>
      <c r="AE51" s="149"/>
      <c r="AF51" s="145"/>
      <c r="AG51" s="145"/>
      <c r="AH51" s="145"/>
      <c r="AI51" s="145"/>
      <c r="AJ51" s="145"/>
      <c r="AK51" s="145"/>
      <c r="AL51" s="145"/>
      <c r="AM51" s="145"/>
      <c r="AN51" s="145"/>
      <c r="AO51" s="145"/>
      <c r="AP51" s="145"/>
      <c r="AQ51" s="145"/>
      <c r="AR51" s="145"/>
      <c r="AS51" s="145"/>
      <c r="AT51" s="145"/>
      <c r="AU51" s="145"/>
    </row>
    <row r="52" spans="1:47" s="60" customFormat="1" ht="12" x14ac:dyDescent="0.2">
      <c r="A52" s="27"/>
      <c r="B52" s="27"/>
      <c r="D52" s="38"/>
      <c r="E52" s="27"/>
      <c r="F52" s="27"/>
      <c r="G52" s="27"/>
      <c r="H52" s="27"/>
      <c r="I52" s="27"/>
      <c r="J52" s="27"/>
      <c r="K52" s="27"/>
      <c r="L52" s="27"/>
      <c r="M52" s="27"/>
      <c r="N52" s="27"/>
      <c r="O52" s="27"/>
      <c r="P52" s="38"/>
      <c r="Q52" s="38"/>
      <c r="R52" s="38"/>
      <c r="S52" s="38"/>
      <c r="T52" s="38"/>
      <c r="U52" s="38"/>
      <c r="V52" s="38"/>
      <c r="W52" s="38"/>
      <c r="X52" s="146"/>
      <c r="Y52" s="146"/>
      <c r="Z52" s="149"/>
      <c r="AA52" s="149"/>
      <c r="AB52" s="149"/>
      <c r="AC52" s="149"/>
      <c r="AD52" s="149"/>
      <c r="AE52" s="149"/>
      <c r="AF52" s="145"/>
      <c r="AG52" s="145"/>
      <c r="AH52" s="145"/>
      <c r="AI52" s="145"/>
      <c r="AJ52" s="145"/>
      <c r="AK52" s="145"/>
      <c r="AL52" s="145"/>
      <c r="AM52" s="145"/>
      <c r="AN52" s="145"/>
      <c r="AO52" s="145"/>
      <c r="AP52" s="145"/>
      <c r="AQ52" s="145"/>
      <c r="AR52" s="145"/>
      <c r="AS52" s="145"/>
      <c r="AT52" s="145"/>
      <c r="AU52" s="145"/>
    </row>
    <row r="53" spans="1:47" s="60" customFormat="1" ht="12" x14ac:dyDescent="0.2">
      <c r="A53" s="27"/>
      <c r="B53" s="27"/>
      <c r="D53" s="38"/>
      <c r="E53" s="27"/>
      <c r="F53" s="27"/>
      <c r="G53" s="27"/>
      <c r="H53" s="27"/>
      <c r="I53" s="27"/>
      <c r="J53" s="27"/>
      <c r="K53" s="27"/>
      <c r="L53" s="27"/>
      <c r="M53" s="27"/>
      <c r="N53" s="27"/>
      <c r="O53" s="27"/>
      <c r="P53" s="38"/>
      <c r="Q53" s="38"/>
      <c r="R53" s="38"/>
      <c r="S53" s="38"/>
      <c r="T53" s="38"/>
      <c r="U53" s="38"/>
      <c r="V53" s="38"/>
      <c r="W53" s="38"/>
      <c r="X53" s="146"/>
      <c r="Y53" s="146"/>
      <c r="Z53" s="149"/>
      <c r="AA53" s="149"/>
      <c r="AB53" s="149"/>
      <c r="AC53" s="149"/>
      <c r="AD53" s="149"/>
      <c r="AE53" s="149"/>
      <c r="AF53" s="145"/>
      <c r="AG53" s="145"/>
      <c r="AH53" s="145"/>
      <c r="AI53" s="145"/>
      <c r="AJ53" s="145"/>
      <c r="AK53" s="145"/>
      <c r="AL53" s="145"/>
      <c r="AM53" s="145"/>
      <c r="AN53" s="145"/>
      <c r="AO53" s="145"/>
      <c r="AP53" s="145"/>
      <c r="AQ53" s="145"/>
      <c r="AR53" s="145"/>
      <c r="AS53" s="145"/>
      <c r="AT53" s="145"/>
      <c r="AU53" s="145"/>
    </row>
    <row r="54" spans="1:47" s="57" customFormat="1" ht="14.25" x14ac:dyDescent="0.2">
      <c r="A54" s="18"/>
      <c r="B54" s="18"/>
      <c r="D54" s="39"/>
      <c r="E54" s="18"/>
      <c r="F54" s="18"/>
      <c r="G54" s="18"/>
      <c r="H54" s="18"/>
      <c r="I54" s="18"/>
      <c r="J54" s="18"/>
      <c r="K54" s="18"/>
      <c r="L54" s="18"/>
      <c r="M54" s="18"/>
      <c r="N54" s="18"/>
      <c r="O54" s="18"/>
      <c r="P54" s="39"/>
      <c r="Q54" s="39"/>
      <c r="R54" s="39"/>
      <c r="S54" s="39"/>
      <c r="T54" s="39"/>
      <c r="U54" s="39"/>
      <c r="V54" s="39"/>
      <c r="W54" s="39"/>
      <c r="X54" s="147"/>
      <c r="Y54" s="147"/>
      <c r="Z54" s="150"/>
      <c r="AA54" s="150"/>
      <c r="AB54" s="150"/>
      <c r="AC54" s="150"/>
      <c r="AD54" s="150"/>
      <c r="AE54" s="150"/>
      <c r="AF54" s="8"/>
      <c r="AG54" s="8"/>
      <c r="AH54" s="8"/>
      <c r="AI54" s="8"/>
      <c r="AJ54" s="8"/>
      <c r="AK54" s="8"/>
      <c r="AL54" s="8"/>
      <c r="AM54" s="8"/>
      <c r="AN54" s="8"/>
      <c r="AO54" s="8"/>
      <c r="AP54" s="8"/>
      <c r="AQ54" s="8"/>
      <c r="AR54" s="8"/>
      <c r="AS54" s="8"/>
      <c r="AT54" s="8"/>
      <c r="AU54" s="8"/>
    </row>
    <row r="55" spans="1:47" s="57" customFormat="1" ht="14.25" x14ac:dyDescent="0.2">
      <c r="A55" s="18"/>
      <c r="B55" s="18"/>
      <c r="D55" s="39"/>
      <c r="E55" s="18"/>
      <c r="F55" s="18"/>
      <c r="G55" s="18"/>
      <c r="H55" s="18"/>
      <c r="I55" s="18"/>
      <c r="J55" s="18"/>
      <c r="K55" s="18"/>
      <c r="L55" s="18"/>
      <c r="M55" s="18"/>
      <c r="N55" s="18"/>
      <c r="O55" s="18"/>
      <c r="P55" s="39"/>
      <c r="Q55" s="39"/>
      <c r="R55" s="39"/>
      <c r="S55" s="39"/>
      <c r="T55" s="39"/>
      <c r="U55" s="39"/>
      <c r="V55" s="39"/>
      <c r="W55" s="39"/>
      <c r="X55" s="147"/>
      <c r="Y55" s="147"/>
      <c r="Z55" s="150"/>
      <c r="AA55" s="150"/>
      <c r="AB55" s="150"/>
      <c r="AC55" s="150"/>
      <c r="AD55" s="150"/>
      <c r="AE55" s="150"/>
      <c r="AF55" s="8"/>
      <c r="AG55" s="8"/>
      <c r="AH55" s="8"/>
      <c r="AI55" s="8"/>
      <c r="AJ55" s="8"/>
      <c r="AK55" s="8"/>
      <c r="AL55" s="8"/>
      <c r="AM55" s="8"/>
      <c r="AN55" s="8"/>
      <c r="AO55" s="8"/>
      <c r="AP55" s="8"/>
      <c r="AQ55" s="8"/>
      <c r="AR55" s="8"/>
      <c r="AS55" s="8"/>
      <c r="AT55" s="8"/>
      <c r="AU55" s="8"/>
    </row>
    <row r="56" spans="1:47" s="57" customFormat="1" ht="14.25" x14ac:dyDescent="0.2">
      <c r="A56" s="18"/>
      <c r="B56" s="18"/>
      <c r="D56" s="39"/>
      <c r="E56" s="18"/>
      <c r="F56" s="18"/>
      <c r="G56" s="18"/>
      <c r="H56" s="18"/>
      <c r="I56" s="18"/>
      <c r="J56" s="18"/>
      <c r="K56" s="18"/>
      <c r="L56" s="18"/>
      <c r="M56" s="18"/>
      <c r="N56" s="18"/>
      <c r="O56" s="18"/>
      <c r="P56" s="39"/>
      <c r="Q56" s="39"/>
      <c r="R56" s="39"/>
      <c r="S56" s="39"/>
      <c r="T56" s="39"/>
      <c r="U56" s="39"/>
      <c r="V56" s="39"/>
      <c r="W56" s="39"/>
      <c r="X56" s="147"/>
      <c r="Y56" s="147"/>
      <c r="Z56" s="150"/>
      <c r="AA56" s="150"/>
      <c r="AB56" s="150"/>
      <c r="AC56" s="150"/>
      <c r="AD56" s="150"/>
      <c r="AE56" s="150"/>
      <c r="AF56" s="8"/>
      <c r="AG56" s="8"/>
      <c r="AH56" s="8"/>
      <c r="AI56" s="8"/>
      <c r="AJ56" s="8"/>
      <c r="AK56" s="8"/>
      <c r="AL56" s="8"/>
      <c r="AM56" s="8"/>
      <c r="AN56" s="8"/>
      <c r="AO56" s="8"/>
      <c r="AP56" s="8"/>
      <c r="AQ56" s="8"/>
      <c r="AR56" s="8"/>
      <c r="AS56" s="8"/>
      <c r="AT56" s="8"/>
      <c r="AU56" s="8"/>
    </row>
    <row r="57" spans="1:47" s="57" customFormat="1" ht="14.25" x14ac:dyDescent="0.2">
      <c r="A57" s="18"/>
      <c r="B57" s="18"/>
      <c r="D57" s="39"/>
      <c r="E57" s="18"/>
      <c r="F57" s="18"/>
      <c r="G57" s="18"/>
      <c r="H57" s="18"/>
      <c r="I57" s="18"/>
      <c r="J57" s="18"/>
      <c r="K57" s="18"/>
      <c r="L57" s="18"/>
      <c r="M57" s="18"/>
      <c r="N57" s="18"/>
      <c r="O57" s="18"/>
      <c r="P57" s="39"/>
      <c r="Q57" s="39"/>
      <c r="R57" s="39"/>
      <c r="S57" s="39"/>
      <c r="T57" s="39"/>
      <c r="U57" s="39"/>
      <c r="V57" s="39"/>
      <c r="W57" s="39"/>
      <c r="X57" s="147"/>
      <c r="Y57" s="147"/>
      <c r="Z57" s="150"/>
      <c r="AA57" s="150"/>
      <c r="AB57" s="150"/>
      <c r="AC57" s="150"/>
      <c r="AD57" s="150"/>
      <c r="AE57" s="150"/>
      <c r="AF57" s="8"/>
      <c r="AG57" s="8"/>
      <c r="AH57" s="8"/>
      <c r="AI57" s="8"/>
      <c r="AJ57" s="8"/>
      <c r="AK57" s="8"/>
      <c r="AL57" s="8"/>
      <c r="AM57" s="8"/>
      <c r="AN57" s="8"/>
      <c r="AO57" s="8"/>
      <c r="AP57" s="8"/>
      <c r="AQ57" s="8"/>
      <c r="AR57" s="8"/>
      <c r="AS57" s="8"/>
      <c r="AT57" s="8"/>
      <c r="AU57" s="8"/>
    </row>
    <row r="58" spans="1:47" s="57" customFormat="1" ht="14.25" x14ac:dyDescent="0.2">
      <c r="A58" s="18"/>
      <c r="B58" s="18"/>
      <c r="D58" s="39"/>
      <c r="E58" s="18"/>
      <c r="F58" s="18"/>
      <c r="G58" s="18"/>
      <c r="H58" s="18"/>
      <c r="I58" s="18"/>
      <c r="J58" s="18"/>
      <c r="K58" s="18"/>
      <c r="L58" s="18"/>
      <c r="M58" s="18"/>
      <c r="N58" s="18"/>
      <c r="O58" s="18"/>
      <c r="P58" s="39"/>
      <c r="Q58" s="39"/>
      <c r="R58" s="39"/>
      <c r="S58" s="39"/>
      <c r="T58" s="39"/>
      <c r="U58" s="39"/>
      <c r="V58" s="39"/>
      <c r="W58" s="39"/>
      <c r="X58" s="147"/>
      <c r="Y58" s="147"/>
      <c r="Z58" s="150"/>
      <c r="AA58" s="150"/>
      <c r="AB58" s="150"/>
      <c r="AC58" s="150"/>
      <c r="AD58" s="150"/>
      <c r="AE58" s="150"/>
      <c r="AF58" s="8"/>
      <c r="AG58" s="8"/>
      <c r="AH58" s="8"/>
      <c r="AI58" s="8"/>
      <c r="AJ58" s="8"/>
      <c r="AK58" s="8"/>
      <c r="AL58" s="8"/>
      <c r="AM58" s="8"/>
      <c r="AN58" s="8"/>
      <c r="AO58" s="8"/>
      <c r="AP58" s="8"/>
      <c r="AQ58" s="8"/>
      <c r="AR58" s="8"/>
      <c r="AS58" s="8"/>
      <c r="AT58" s="8"/>
      <c r="AU58" s="8"/>
    </row>
    <row r="59" spans="1:47" s="57" customFormat="1" ht="14.25" x14ac:dyDescent="0.2">
      <c r="A59" s="18"/>
      <c r="B59" s="18"/>
      <c r="D59" s="39"/>
      <c r="E59" s="18"/>
      <c r="F59" s="18"/>
      <c r="G59" s="18"/>
      <c r="H59" s="18"/>
      <c r="I59" s="18"/>
      <c r="J59" s="18"/>
      <c r="K59" s="18"/>
      <c r="L59" s="18"/>
      <c r="M59" s="18"/>
      <c r="N59" s="18"/>
      <c r="O59" s="18"/>
      <c r="P59" s="39"/>
      <c r="Q59" s="39"/>
      <c r="R59" s="39"/>
      <c r="S59" s="39"/>
      <c r="T59" s="39"/>
      <c r="U59" s="39"/>
      <c r="V59" s="39"/>
      <c r="W59" s="39"/>
      <c r="X59" s="147"/>
      <c r="Y59" s="147"/>
      <c r="Z59" s="150"/>
      <c r="AA59" s="150"/>
      <c r="AB59" s="150"/>
      <c r="AC59" s="150"/>
      <c r="AD59" s="150"/>
      <c r="AE59" s="150"/>
      <c r="AF59" s="8"/>
      <c r="AG59" s="8"/>
      <c r="AH59" s="8"/>
      <c r="AI59" s="8"/>
      <c r="AJ59" s="8"/>
      <c r="AK59" s="8"/>
      <c r="AL59" s="8"/>
      <c r="AM59" s="8"/>
      <c r="AN59" s="8"/>
      <c r="AO59" s="8"/>
      <c r="AP59" s="8"/>
      <c r="AQ59" s="8"/>
      <c r="AR59" s="8"/>
      <c r="AS59" s="8"/>
      <c r="AT59" s="8"/>
      <c r="AU59" s="8"/>
    </row>
    <row r="60" spans="1:47" s="57" customFormat="1" ht="14.25" x14ac:dyDescent="0.2">
      <c r="A60" s="18"/>
      <c r="B60" s="18"/>
      <c r="D60" s="39"/>
      <c r="E60" s="18"/>
      <c r="F60" s="18"/>
      <c r="G60" s="18"/>
      <c r="H60" s="18"/>
      <c r="I60" s="18"/>
      <c r="J60" s="18"/>
      <c r="K60" s="18"/>
      <c r="L60" s="18"/>
      <c r="M60" s="18"/>
      <c r="N60" s="18"/>
      <c r="O60" s="18"/>
      <c r="P60" s="39"/>
      <c r="Q60" s="39"/>
      <c r="R60" s="39"/>
      <c r="S60" s="39"/>
      <c r="T60" s="39"/>
      <c r="U60" s="39"/>
      <c r="V60" s="39"/>
      <c r="W60" s="39"/>
      <c r="X60" s="147"/>
      <c r="Y60" s="147"/>
      <c r="Z60" s="150"/>
      <c r="AA60" s="150"/>
      <c r="AB60" s="150"/>
      <c r="AC60" s="150"/>
      <c r="AD60" s="150"/>
      <c r="AE60" s="150"/>
      <c r="AF60" s="8"/>
      <c r="AG60" s="8"/>
      <c r="AH60" s="8"/>
      <c r="AI60" s="8"/>
      <c r="AJ60" s="8"/>
      <c r="AK60" s="8"/>
      <c r="AL60" s="8"/>
      <c r="AM60" s="8"/>
      <c r="AN60" s="8"/>
      <c r="AO60" s="8"/>
      <c r="AP60" s="8"/>
      <c r="AQ60" s="8"/>
      <c r="AR60" s="8"/>
      <c r="AS60" s="8"/>
      <c r="AT60" s="8"/>
      <c r="AU60" s="8"/>
    </row>
    <row r="61" spans="1:47" s="57" customFormat="1" ht="14.25" x14ac:dyDescent="0.2">
      <c r="A61" s="18"/>
      <c r="B61" s="18"/>
      <c r="D61" s="39"/>
      <c r="E61" s="18"/>
      <c r="F61" s="18"/>
      <c r="G61" s="18"/>
      <c r="H61" s="18"/>
      <c r="I61" s="18"/>
      <c r="J61" s="18"/>
      <c r="K61" s="18"/>
      <c r="L61" s="18"/>
      <c r="M61" s="18"/>
      <c r="N61" s="18"/>
      <c r="O61" s="18"/>
      <c r="P61" s="39"/>
      <c r="Q61" s="39"/>
      <c r="R61" s="39"/>
      <c r="S61" s="39"/>
      <c r="T61" s="39"/>
      <c r="U61" s="39"/>
      <c r="V61" s="39"/>
      <c r="W61" s="39"/>
      <c r="X61" s="147"/>
      <c r="Y61" s="147"/>
      <c r="Z61" s="150"/>
      <c r="AA61" s="150"/>
      <c r="AB61" s="150"/>
      <c r="AC61" s="150"/>
      <c r="AD61" s="150"/>
      <c r="AE61" s="150"/>
      <c r="AF61" s="8"/>
      <c r="AG61" s="8"/>
      <c r="AH61" s="8"/>
      <c r="AI61" s="8"/>
      <c r="AJ61" s="8"/>
      <c r="AK61" s="8"/>
      <c r="AL61" s="8"/>
      <c r="AM61" s="8"/>
      <c r="AN61" s="8"/>
      <c r="AO61" s="8"/>
      <c r="AP61" s="8"/>
      <c r="AQ61" s="8"/>
      <c r="AR61" s="8"/>
      <c r="AS61" s="8"/>
      <c r="AT61" s="8"/>
      <c r="AU61" s="8"/>
    </row>
    <row r="62" spans="1:47" s="57" customFormat="1" ht="14.25" x14ac:dyDescent="0.2">
      <c r="A62" s="18"/>
      <c r="B62" s="18"/>
      <c r="D62" s="39"/>
      <c r="E62" s="18"/>
      <c r="F62" s="18"/>
      <c r="G62" s="18"/>
      <c r="H62" s="18"/>
      <c r="I62" s="18"/>
      <c r="J62" s="18"/>
      <c r="K62" s="18"/>
      <c r="L62" s="18"/>
      <c r="M62" s="18"/>
      <c r="N62" s="18"/>
      <c r="O62" s="18"/>
      <c r="P62" s="39"/>
      <c r="Q62" s="39"/>
      <c r="R62" s="39"/>
      <c r="S62" s="39"/>
      <c r="T62" s="39"/>
      <c r="U62" s="39"/>
      <c r="V62" s="39"/>
      <c r="W62" s="39"/>
      <c r="X62" s="147"/>
      <c r="Y62" s="147"/>
      <c r="Z62" s="150"/>
      <c r="AA62" s="150"/>
      <c r="AB62" s="150"/>
      <c r="AC62" s="150"/>
      <c r="AD62" s="150"/>
      <c r="AE62" s="150"/>
      <c r="AF62" s="8"/>
      <c r="AG62" s="8"/>
      <c r="AH62" s="8"/>
      <c r="AI62" s="8"/>
      <c r="AJ62" s="8"/>
      <c r="AK62" s="8"/>
      <c r="AL62" s="8"/>
      <c r="AM62" s="8"/>
      <c r="AN62" s="8"/>
      <c r="AO62" s="8"/>
      <c r="AP62" s="8"/>
      <c r="AQ62" s="8"/>
      <c r="AR62" s="8"/>
      <c r="AS62" s="8"/>
      <c r="AT62" s="8"/>
      <c r="AU62" s="8"/>
    </row>
    <row r="63" spans="1:47" s="57" customFormat="1" ht="14.25" x14ac:dyDescent="0.2">
      <c r="A63" s="18"/>
      <c r="B63" s="18"/>
      <c r="D63" s="39"/>
      <c r="E63" s="18"/>
      <c r="F63" s="18"/>
      <c r="G63" s="18"/>
      <c r="H63" s="18"/>
      <c r="I63" s="18"/>
      <c r="J63" s="18"/>
      <c r="K63" s="18"/>
      <c r="L63" s="18"/>
      <c r="M63" s="18"/>
      <c r="N63" s="18"/>
      <c r="O63" s="18"/>
      <c r="P63" s="39"/>
      <c r="Q63" s="39"/>
      <c r="R63" s="39"/>
      <c r="S63" s="39"/>
      <c r="T63" s="39"/>
      <c r="U63" s="39"/>
      <c r="V63" s="39"/>
      <c r="W63" s="39"/>
      <c r="X63" s="147"/>
      <c r="Y63" s="147"/>
      <c r="Z63" s="150"/>
      <c r="AA63" s="150"/>
      <c r="AB63" s="150"/>
      <c r="AC63" s="150"/>
      <c r="AD63" s="150"/>
      <c r="AE63" s="150"/>
      <c r="AF63" s="8"/>
      <c r="AG63" s="8"/>
      <c r="AH63" s="8"/>
      <c r="AI63" s="8"/>
      <c r="AJ63" s="8"/>
      <c r="AK63" s="8"/>
      <c r="AL63" s="8"/>
      <c r="AM63" s="8"/>
      <c r="AN63" s="8"/>
      <c r="AO63" s="8"/>
      <c r="AP63" s="8"/>
      <c r="AQ63" s="8"/>
      <c r="AR63" s="8"/>
      <c r="AS63" s="8"/>
      <c r="AT63" s="8"/>
      <c r="AU63" s="8"/>
    </row>
    <row r="64" spans="1:47" s="57" customFormat="1" ht="14.25" x14ac:dyDescent="0.2">
      <c r="A64" s="18"/>
      <c r="B64" s="18"/>
      <c r="D64" s="39"/>
      <c r="E64" s="18"/>
      <c r="F64" s="18"/>
      <c r="G64" s="18"/>
      <c r="H64" s="18"/>
      <c r="I64" s="18"/>
      <c r="J64" s="18"/>
      <c r="K64" s="18"/>
      <c r="L64" s="18"/>
      <c r="M64" s="18"/>
      <c r="N64" s="18"/>
      <c r="O64" s="18"/>
      <c r="P64" s="39"/>
      <c r="Q64" s="39"/>
      <c r="R64" s="39"/>
      <c r="S64" s="39"/>
      <c r="T64" s="39"/>
      <c r="U64" s="39"/>
      <c r="V64" s="39"/>
      <c r="W64" s="39"/>
      <c r="X64" s="147"/>
      <c r="Y64" s="147"/>
      <c r="Z64" s="150"/>
      <c r="AA64" s="150"/>
      <c r="AB64" s="150"/>
      <c r="AC64" s="150"/>
      <c r="AD64" s="150"/>
      <c r="AE64" s="150"/>
      <c r="AF64" s="8"/>
      <c r="AG64" s="8"/>
      <c r="AH64" s="8"/>
      <c r="AI64" s="8"/>
      <c r="AJ64" s="8"/>
      <c r="AK64" s="8"/>
      <c r="AL64" s="8"/>
      <c r="AM64" s="8"/>
      <c r="AN64" s="8"/>
      <c r="AO64" s="8"/>
      <c r="AP64" s="8"/>
      <c r="AQ64" s="8"/>
      <c r="AR64" s="8"/>
      <c r="AS64" s="8"/>
      <c r="AT64" s="8"/>
      <c r="AU64" s="8"/>
    </row>
    <row r="65" spans="1:47" s="57" customFormat="1" ht="14.25" x14ac:dyDescent="0.2">
      <c r="A65" s="18"/>
      <c r="B65" s="18"/>
      <c r="D65" s="39"/>
      <c r="E65" s="18"/>
      <c r="F65" s="18"/>
      <c r="G65" s="18"/>
      <c r="H65" s="18"/>
      <c r="I65" s="18"/>
      <c r="J65" s="18"/>
      <c r="K65" s="18"/>
      <c r="L65" s="18"/>
      <c r="M65" s="18"/>
      <c r="N65" s="18"/>
      <c r="O65" s="18"/>
      <c r="P65" s="39"/>
      <c r="Q65" s="39"/>
      <c r="R65" s="39"/>
      <c r="S65" s="39"/>
      <c r="T65" s="39"/>
      <c r="U65" s="39"/>
      <c r="V65" s="39"/>
      <c r="W65" s="39"/>
      <c r="X65" s="147"/>
      <c r="Y65" s="147"/>
      <c r="Z65" s="150"/>
      <c r="AA65" s="150"/>
      <c r="AB65" s="150"/>
      <c r="AC65" s="150"/>
      <c r="AD65" s="150"/>
      <c r="AE65" s="150"/>
      <c r="AF65" s="8"/>
      <c r="AG65" s="8"/>
      <c r="AH65" s="8"/>
      <c r="AI65" s="8"/>
      <c r="AJ65" s="8"/>
      <c r="AK65" s="8"/>
      <c r="AL65" s="8"/>
      <c r="AM65" s="8"/>
      <c r="AN65" s="8"/>
      <c r="AO65" s="8"/>
      <c r="AP65" s="8"/>
      <c r="AQ65" s="8"/>
      <c r="AR65" s="8"/>
      <c r="AS65" s="8"/>
      <c r="AT65" s="8"/>
      <c r="AU65" s="8"/>
    </row>
    <row r="66" spans="1:47" s="57" customFormat="1" ht="14.25" x14ac:dyDescent="0.2">
      <c r="A66" s="18"/>
      <c r="B66" s="18"/>
      <c r="D66" s="39"/>
      <c r="E66" s="18"/>
      <c r="F66" s="18"/>
      <c r="G66" s="18"/>
      <c r="H66" s="18"/>
      <c r="I66" s="18"/>
      <c r="J66" s="18"/>
      <c r="K66" s="18"/>
      <c r="L66" s="18"/>
      <c r="M66" s="18"/>
      <c r="N66" s="18"/>
      <c r="O66" s="18"/>
      <c r="P66" s="39"/>
      <c r="Q66" s="39"/>
      <c r="R66" s="39"/>
      <c r="S66" s="39"/>
      <c r="T66" s="39"/>
      <c r="U66" s="39"/>
      <c r="V66" s="39"/>
      <c r="W66" s="39"/>
      <c r="X66" s="147"/>
      <c r="Y66" s="147"/>
      <c r="Z66" s="150"/>
      <c r="AA66" s="150"/>
      <c r="AB66" s="150"/>
      <c r="AC66" s="150"/>
      <c r="AD66" s="150"/>
      <c r="AE66" s="150"/>
      <c r="AF66" s="8"/>
      <c r="AG66" s="8"/>
      <c r="AH66" s="8"/>
      <c r="AI66" s="8"/>
      <c r="AJ66" s="8"/>
      <c r="AK66" s="8"/>
      <c r="AL66" s="8"/>
      <c r="AM66" s="8"/>
      <c r="AN66" s="8"/>
      <c r="AO66" s="8"/>
      <c r="AP66" s="8"/>
      <c r="AQ66" s="8"/>
      <c r="AR66" s="8"/>
      <c r="AS66" s="8"/>
      <c r="AT66" s="8"/>
      <c r="AU66" s="8"/>
    </row>
    <row r="67" spans="1:47" s="57" customFormat="1" ht="14.25" x14ac:dyDescent="0.2">
      <c r="A67" s="18"/>
      <c r="B67" s="18"/>
      <c r="D67" s="39"/>
      <c r="E67" s="18"/>
      <c r="F67" s="18"/>
      <c r="G67" s="18"/>
      <c r="H67" s="18"/>
      <c r="I67" s="18"/>
      <c r="J67" s="18"/>
      <c r="K67" s="18"/>
      <c r="L67" s="18"/>
      <c r="M67" s="18"/>
      <c r="N67" s="18"/>
      <c r="O67" s="18"/>
      <c r="P67" s="39"/>
      <c r="Q67" s="39"/>
      <c r="R67" s="39"/>
      <c r="S67" s="39"/>
      <c r="T67" s="39"/>
      <c r="U67" s="39"/>
      <c r="V67" s="39"/>
      <c r="W67" s="39"/>
      <c r="X67" s="147"/>
      <c r="Y67" s="147"/>
      <c r="Z67" s="150"/>
      <c r="AA67" s="150"/>
      <c r="AB67" s="150"/>
      <c r="AC67" s="150"/>
      <c r="AD67" s="150"/>
      <c r="AE67" s="150"/>
      <c r="AF67" s="8"/>
      <c r="AG67" s="8"/>
      <c r="AH67" s="8"/>
      <c r="AI67" s="8"/>
      <c r="AJ67" s="8"/>
      <c r="AK67" s="8"/>
      <c r="AL67" s="8"/>
      <c r="AM67" s="8"/>
      <c r="AN67" s="8"/>
      <c r="AO67" s="8"/>
      <c r="AP67" s="8"/>
      <c r="AQ67" s="8"/>
      <c r="AR67" s="8"/>
      <c r="AS67" s="8"/>
      <c r="AT67" s="8"/>
      <c r="AU67" s="8"/>
    </row>
    <row r="68" spans="1:47" s="57" customFormat="1" ht="14.25" x14ac:dyDescent="0.2">
      <c r="A68" s="18"/>
      <c r="B68" s="18"/>
      <c r="D68" s="39"/>
      <c r="E68" s="18"/>
      <c r="F68" s="18"/>
      <c r="G68" s="18"/>
      <c r="H68" s="18"/>
      <c r="I68" s="18"/>
      <c r="J68" s="18"/>
      <c r="K68" s="18"/>
      <c r="L68" s="18"/>
      <c r="M68" s="18"/>
      <c r="N68" s="18"/>
      <c r="O68" s="18"/>
      <c r="P68" s="39"/>
      <c r="Q68" s="39"/>
      <c r="R68" s="39"/>
      <c r="S68" s="39"/>
      <c r="T68" s="39"/>
      <c r="U68" s="39"/>
      <c r="V68" s="39"/>
      <c r="W68" s="39"/>
      <c r="X68" s="147"/>
      <c r="Y68" s="147"/>
      <c r="Z68" s="150"/>
      <c r="AA68" s="150"/>
      <c r="AB68" s="150"/>
      <c r="AC68" s="150"/>
      <c r="AD68" s="150"/>
      <c r="AE68" s="150"/>
      <c r="AF68" s="8"/>
      <c r="AG68" s="8"/>
      <c r="AH68" s="8"/>
      <c r="AI68" s="8"/>
      <c r="AJ68" s="8"/>
      <c r="AK68" s="8"/>
      <c r="AL68" s="8"/>
      <c r="AM68" s="8"/>
      <c r="AN68" s="8"/>
      <c r="AO68" s="8"/>
      <c r="AP68" s="8"/>
      <c r="AQ68" s="8"/>
      <c r="AR68" s="8"/>
      <c r="AS68" s="8"/>
      <c r="AT68" s="8"/>
      <c r="AU68" s="8"/>
    </row>
    <row r="69" spans="1:47" s="57" customFormat="1" ht="14.25" x14ac:dyDescent="0.2">
      <c r="A69" s="18"/>
      <c r="B69" s="18"/>
      <c r="D69" s="39"/>
      <c r="E69" s="18"/>
      <c r="F69" s="18"/>
      <c r="G69" s="18"/>
      <c r="H69" s="18"/>
      <c r="I69" s="18"/>
      <c r="J69" s="18"/>
      <c r="K69" s="18"/>
      <c r="L69" s="18"/>
      <c r="M69" s="18"/>
      <c r="N69" s="18"/>
      <c r="O69" s="18"/>
      <c r="P69" s="39"/>
      <c r="Q69" s="39"/>
      <c r="R69" s="39"/>
      <c r="S69" s="39"/>
      <c r="T69" s="39"/>
      <c r="U69" s="39"/>
      <c r="V69" s="39"/>
      <c r="W69" s="39"/>
      <c r="X69" s="147"/>
      <c r="Y69" s="147"/>
      <c r="Z69" s="150"/>
      <c r="AA69" s="150"/>
      <c r="AB69" s="150"/>
      <c r="AC69" s="150"/>
      <c r="AD69" s="150"/>
      <c r="AE69" s="150"/>
      <c r="AF69" s="8"/>
      <c r="AG69" s="8"/>
      <c r="AH69" s="8"/>
      <c r="AI69" s="8"/>
      <c r="AJ69" s="8"/>
      <c r="AK69" s="8"/>
      <c r="AL69" s="8"/>
      <c r="AM69" s="8"/>
      <c r="AN69" s="8"/>
      <c r="AO69" s="8"/>
      <c r="AP69" s="8"/>
      <c r="AQ69" s="8"/>
      <c r="AR69" s="8"/>
      <c r="AS69" s="8"/>
      <c r="AT69" s="8"/>
      <c r="AU69" s="8"/>
    </row>
    <row r="70" spans="1:47" s="57" customFormat="1" ht="14.25" x14ac:dyDescent="0.2">
      <c r="A70" s="18"/>
      <c r="B70" s="18"/>
      <c r="D70" s="39"/>
      <c r="E70" s="18"/>
      <c r="F70" s="18"/>
      <c r="G70" s="18"/>
      <c r="H70" s="18"/>
      <c r="I70" s="18"/>
      <c r="J70" s="18"/>
      <c r="K70" s="18"/>
      <c r="L70" s="18"/>
      <c r="M70" s="18"/>
      <c r="N70" s="18"/>
      <c r="O70" s="18"/>
      <c r="P70" s="39"/>
      <c r="Q70" s="39"/>
      <c r="R70" s="39"/>
      <c r="S70" s="39"/>
      <c r="T70" s="39"/>
      <c r="U70" s="39"/>
      <c r="V70" s="39"/>
      <c r="W70" s="39"/>
      <c r="X70" s="147"/>
      <c r="Y70" s="147"/>
      <c r="Z70" s="150"/>
      <c r="AA70" s="150"/>
      <c r="AB70" s="150"/>
      <c r="AC70" s="150"/>
      <c r="AD70" s="150"/>
      <c r="AE70" s="150"/>
      <c r="AF70" s="8"/>
      <c r="AG70" s="8"/>
      <c r="AH70" s="8"/>
      <c r="AI70" s="8"/>
      <c r="AJ70" s="8"/>
      <c r="AK70" s="8"/>
      <c r="AL70" s="8"/>
      <c r="AM70" s="8"/>
      <c r="AN70" s="8"/>
      <c r="AO70" s="8"/>
      <c r="AP70" s="8"/>
      <c r="AQ70" s="8"/>
      <c r="AR70" s="8"/>
      <c r="AS70" s="8"/>
      <c r="AT70" s="8"/>
      <c r="AU70" s="8"/>
    </row>
    <row r="71" spans="1:47" s="57" customFormat="1" ht="14.25" x14ac:dyDescent="0.2">
      <c r="A71" s="18"/>
      <c r="B71" s="18"/>
      <c r="D71" s="39"/>
      <c r="E71" s="18"/>
      <c r="F71" s="18"/>
      <c r="G71" s="18"/>
      <c r="H71" s="18"/>
      <c r="I71" s="18"/>
      <c r="J71" s="18"/>
      <c r="K71" s="18"/>
      <c r="L71" s="18"/>
      <c r="M71" s="18"/>
      <c r="N71" s="18"/>
      <c r="O71" s="18"/>
      <c r="P71" s="39"/>
      <c r="Q71" s="39"/>
      <c r="R71" s="39"/>
      <c r="S71" s="39"/>
      <c r="T71" s="39"/>
      <c r="U71" s="39"/>
      <c r="V71" s="39"/>
      <c r="W71" s="39"/>
      <c r="X71" s="147"/>
      <c r="Y71" s="147"/>
      <c r="Z71" s="150"/>
      <c r="AA71" s="150"/>
      <c r="AB71" s="150"/>
      <c r="AC71" s="150"/>
      <c r="AD71" s="150"/>
      <c r="AE71" s="150"/>
      <c r="AF71" s="8"/>
      <c r="AG71" s="8"/>
      <c r="AH71" s="8"/>
      <c r="AI71" s="8"/>
      <c r="AJ71" s="8"/>
      <c r="AK71" s="8"/>
      <c r="AL71" s="8"/>
      <c r="AM71" s="8"/>
      <c r="AN71" s="8"/>
      <c r="AO71" s="8"/>
      <c r="AP71" s="8"/>
      <c r="AQ71" s="8"/>
      <c r="AR71" s="8"/>
      <c r="AS71" s="8"/>
      <c r="AT71" s="8"/>
      <c r="AU71" s="8"/>
    </row>
    <row r="72" spans="1:47" s="57" customFormat="1" ht="14.25" x14ac:dyDescent="0.2">
      <c r="A72" s="18"/>
      <c r="B72" s="18"/>
      <c r="D72" s="39"/>
      <c r="E72" s="18"/>
      <c r="F72" s="18"/>
      <c r="G72" s="18"/>
      <c r="H72" s="18"/>
      <c r="I72" s="18"/>
      <c r="J72" s="18"/>
      <c r="K72" s="18"/>
      <c r="L72" s="18"/>
      <c r="M72" s="18"/>
      <c r="N72" s="18"/>
      <c r="O72" s="18"/>
      <c r="P72" s="39"/>
      <c r="Q72" s="39"/>
      <c r="R72" s="39"/>
      <c r="S72" s="39"/>
      <c r="T72" s="39"/>
      <c r="U72" s="39"/>
      <c r="V72" s="39"/>
      <c r="W72" s="39"/>
      <c r="X72" s="147"/>
      <c r="Y72" s="147"/>
      <c r="Z72" s="150"/>
      <c r="AA72" s="150"/>
      <c r="AB72" s="150"/>
      <c r="AC72" s="150"/>
      <c r="AD72" s="150"/>
      <c r="AE72" s="150"/>
      <c r="AF72" s="8"/>
      <c r="AG72" s="8"/>
      <c r="AH72" s="8"/>
      <c r="AI72" s="8"/>
      <c r="AJ72" s="8"/>
      <c r="AK72" s="8"/>
      <c r="AL72" s="8"/>
      <c r="AM72" s="8"/>
      <c r="AN72" s="8"/>
      <c r="AO72" s="8"/>
      <c r="AP72" s="8"/>
      <c r="AQ72" s="8"/>
      <c r="AR72" s="8"/>
      <c r="AS72" s="8"/>
      <c r="AT72" s="8"/>
      <c r="AU72" s="8"/>
    </row>
    <row r="73" spans="1:47" s="57" customFormat="1" ht="14.25" x14ac:dyDescent="0.2">
      <c r="A73" s="18"/>
      <c r="B73" s="18"/>
      <c r="D73" s="39"/>
      <c r="E73" s="18"/>
      <c r="F73" s="18"/>
      <c r="G73" s="18"/>
      <c r="H73" s="18"/>
      <c r="I73" s="18"/>
      <c r="J73" s="18"/>
      <c r="K73" s="18"/>
      <c r="L73" s="18"/>
      <c r="M73" s="18"/>
      <c r="N73" s="18"/>
      <c r="O73" s="18"/>
      <c r="P73" s="39"/>
      <c r="Q73" s="39"/>
      <c r="R73" s="39"/>
      <c r="S73" s="39"/>
      <c r="T73" s="39"/>
      <c r="U73" s="39"/>
      <c r="V73" s="39"/>
      <c r="W73" s="39"/>
      <c r="X73" s="147"/>
      <c r="Y73" s="147"/>
      <c r="Z73" s="150"/>
      <c r="AA73" s="150"/>
      <c r="AB73" s="150"/>
      <c r="AC73" s="150"/>
      <c r="AD73" s="150"/>
      <c r="AE73" s="150"/>
      <c r="AF73" s="8"/>
      <c r="AG73" s="8"/>
      <c r="AH73" s="8"/>
      <c r="AI73" s="8"/>
      <c r="AJ73" s="8"/>
      <c r="AK73" s="8"/>
      <c r="AL73" s="8"/>
      <c r="AM73" s="8"/>
      <c r="AN73" s="8"/>
      <c r="AO73" s="8"/>
      <c r="AP73" s="8"/>
      <c r="AQ73" s="8"/>
      <c r="AR73" s="8"/>
      <c r="AS73" s="8"/>
      <c r="AT73" s="8"/>
      <c r="AU73" s="8"/>
    </row>
    <row r="74" spans="1:47" s="57" customFormat="1" ht="14.25" x14ac:dyDescent="0.2">
      <c r="A74" s="18"/>
      <c r="B74" s="18"/>
      <c r="D74" s="39"/>
      <c r="E74" s="18"/>
      <c r="F74" s="18"/>
      <c r="G74" s="18"/>
      <c r="H74" s="18"/>
      <c r="I74" s="18"/>
      <c r="J74" s="18"/>
      <c r="K74" s="18"/>
      <c r="L74" s="18"/>
      <c r="M74" s="18"/>
      <c r="N74" s="18"/>
      <c r="O74" s="18"/>
      <c r="P74" s="39"/>
      <c r="Q74" s="39"/>
      <c r="R74" s="39"/>
      <c r="S74" s="39"/>
      <c r="T74" s="39"/>
      <c r="U74" s="39"/>
      <c r="V74" s="39"/>
      <c r="W74" s="39"/>
      <c r="X74" s="147"/>
      <c r="Y74" s="147"/>
      <c r="Z74" s="150"/>
      <c r="AA74" s="150"/>
      <c r="AB74" s="150"/>
      <c r="AC74" s="150"/>
      <c r="AD74" s="150"/>
      <c r="AE74" s="150"/>
      <c r="AF74" s="8"/>
      <c r="AG74" s="8"/>
      <c r="AH74" s="8"/>
      <c r="AI74" s="8"/>
      <c r="AJ74" s="8"/>
      <c r="AK74" s="8"/>
      <c r="AL74" s="8"/>
      <c r="AM74" s="8"/>
      <c r="AN74" s="8"/>
      <c r="AO74" s="8"/>
      <c r="AP74" s="8"/>
      <c r="AQ74" s="8"/>
      <c r="AR74" s="8"/>
      <c r="AS74" s="8"/>
      <c r="AT74" s="8"/>
      <c r="AU74" s="8"/>
    </row>
  </sheetData>
  <sheetProtection password="C80C" sheet="1"/>
  <mergeCells count="27">
    <mergeCell ref="A26:B26"/>
    <mergeCell ref="A25:B25"/>
    <mergeCell ref="A24:B24"/>
    <mergeCell ref="A13:B13"/>
    <mergeCell ref="A22:B22"/>
    <mergeCell ref="A20:B20"/>
    <mergeCell ref="A12:B12"/>
    <mergeCell ref="A15:B15"/>
    <mergeCell ref="A8:B8"/>
    <mergeCell ref="A16:B16"/>
    <mergeCell ref="A18:B18"/>
    <mergeCell ref="E2:F2"/>
    <mergeCell ref="E3:F3"/>
    <mergeCell ref="E4:F4"/>
    <mergeCell ref="A6:AI6"/>
    <mergeCell ref="A34:B34"/>
    <mergeCell ref="A32:B32"/>
    <mergeCell ref="A31:B31"/>
    <mergeCell ref="A29:B29"/>
    <mergeCell ref="A14:B14"/>
    <mergeCell ref="A28:B28"/>
    <mergeCell ref="A33:B33"/>
    <mergeCell ref="A11:B11"/>
    <mergeCell ref="A10:B10"/>
    <mergeCell ref="A9:B9"/>
    <mergeCell ref="A30:B30"/>
    <mergeCell ref="A27:B27"/>
  </mergeCells>
  <phoneticPr fontId="0" type="noConversion"/>
  <pageMargins left="0.44" right="0.28000000000000003" top="0.68" bottom="0.3" header="0.19" footer="0.47"/>
  <pageSetup scale="62" fitToWidth="2" orientation="landscape" r:id="rId1"/>
  <headerFooter alignWithMargins="0">
    <oddFooter xml:space="preserve">&amp;R
</oddFooter>
  </headerFooter>
  <colBreaks count="1" manualBreakCount="1">
    <brk id="17" max="36" man="1"/>
  </colBreaks>
  <ignoredErrors>
    <ignoredError sqref="E8" unlockedFormula="1"/>
  </ignoredError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BR1730"/>
  <sheetViews>
    <sheetView zoomScale="75" zoomScaleNormal="75" workbookViewId="0">
      <selection activeCell="C10" sqref="C10:J10"/>
    </sheetView>
  </sheetViews>
  <sheetFormatPr defaultColWidth="9.140625" defaultRowHeight="12.75" x14ac:dyDescent="0.2"/>
  <cols>
    <col min="1" max="1" width="9.28515625" style="84" bestFit="1" customWidth="1"/>
    <col min="2" max="2" width="58.85546875" style="33" customWidth="1"/>
    <col min="3" max="5" width="11.28515625" style="111" customWidth="1"/>
    <col min="6" max="7" width="12.5703125" style="111" customWidth="1"/>
    <col min="8" max="9" width="10.7109375" style="111" customWidth="1"/>
    <col min="10" max="10" width="11.85546875" style="111" customWidth="1"/>
    <col min="11" max="11" width="13.7109375" style="108" customWidth="1"/>
    <col min="12" max="16384" width="9.140625" style="33"/>
  </cols>
  <sheetData>
    <row r="1" spans="1:11" ht="24" customHeight="1" x14ac:dyDescent="0.2">
      <c r="A1" s="616" t="s">
        <v>226</v>
      </c>
      <c r="B1" s="617"/>
      <c r="C1" s="618"/>
      <c r="D1" s="618"/>
      <c r="E1" s="619"/>
      <c r="F1" s="619"/>
      <c r="G1" s="619"/>
      <c r="H1" s="618"/>
      <c r="I1" s="620"/>
      <c r="J1" s="621" t="str">
        <f>'SCC List'!A2</f>
        <v>(Rev.19, June 2017)</v>
      </c>
    </row>
    <row r="2" spans="1:11" s="156" customFormat="1" ht="24" customHeight="1" x14ac:dyDescent="0.2">
      <c r="A2" s="466" t="str">
        <f>'BUILD Main'!A2</f>
        <v>Urban Redevelopment Authority of Pittsburgh (URA)</v>
      </c>
      <c r="B2" s="467"/>
      <c r="C2" s="467"/>
      <c r="D2" s="467"/>
      <c r="E2" s="467"/>
      <c r="F2" s="467"/>
      <c r="G2" s="467"/>
      <c r="H2" s="1065" t="s">
        <v>67</v>
      </c>
      <c r="I2" s="1066"/>
      <c r="J2" s="468">
        <f ca="1">'BUILD Main'!J2</f>
        <v>43536.479296296297</v>
      </c>
      <c r="K2" s="155"/>
    </row>
    <row r="3" spans="1:11" s="156" customFormat="1" ht="24" customHeight="1" x14ac:dyDescent="0.2">
      <c r="A3" s="466" t="str">
        <f>'BUILD Main'!A3</f>
        <v>Downtown-Uptown-Oakland-East End Bus Rapid Transit</v>
      </c>
      <c r="B3" s="467"/>
      <c r="C3" s="467"/>
      <c r="D3" s="467"/>
      <c r="E3" s="467"/>
      <c r="F3" s="467"/>
      <c r="G3" s="467"/>
      <c r="H3" s="1067"/>
      <c r="I3" s="1068"/>
      <c r="J3" s="469"/>
      <c r="K3" s="155"/>
    </row>
    <row r="4" spans="1:11" s="156" customFormat="1" ht="24" customHeight="1" x14ac:dyDescent="0.2">
      <c r="A4" s="470" t="str">
        <f>'BUILD Main'!A4</f>
        <v>Application to enter the President's FY2020 Budget</v>
      </c>
      <c r="B4" s="471"/>
      <c r="C4" s="471"/>
      <c r="D4" s="471"/>
      <c r="E4" s="471"/>
      <c r="F4" s="471"/>
      <c r="G4" s="471"/>
      <c r="H4" s="1069"/>
      <c r="I4" s="1070"/>
      <c r="J4" s="472"/>
      <c r="K4" s="155"/>
    </row>
    <row r="5" spans="1:11" s="130" customFormat="1" ht="6" customHeight="1" x14ac:dyDescent="0.2">
      <c r="A5" s="1078"/>
      <c r="B5" s="1079"/>
      <c r="C5" s="1079"/>
      <c r="D5" s="1079"/>
      <c r="E5" s="1079"/>
      <c r="F5" s="1079"/>
      <c r="G5" s="1079"/>
      <c r="H5" s="1079"/>
      <c r="I5" s="1079"/>
      <c r="J5" s="1080"/>
      <c r="K5" s="129"/>
    </row>
    <row r="6" spans="1:11" ht="101.25" customHeight="1" x14ac:dyDescent="0.2">
      <c r="A6" s="1073" t="s">
        <v>3</v>
      </c>
      <c r="B6" s="1074"/>
      <c r="C6" s="1074"/>
      <c r="D6" s="1074"/>
      <c r="E6" s="1074"/>
      <c r="F6" s="1074"/>
      <c r="G6" s="1074"/>
      <c r="H6" s="1074"/>
      <c r="I6" s="1074"/>
      <c r="J6" s="1075"/>
    </row>
    <row r="7" spans="1:11" s="102" customFormat="1" ht="15" customHeight="1" x14ac:dyDescent="0.2">
      <c r="A7" s="622" t="str">
        <f>'SCC List'!A3:B3</f>
        <v>10 GUIDEWAY &amp; TRACK ELEMENTS (route miles)</v>
      </c>
      <c r="B7" s="623"/>
      <c r="C7" s="640"/>
      <c r="D7" s="641"/>
      <c r="E7" s="641"/>
      <c r="F7" s="642"/>
      <c r="G7" s="643"/>
      <c r="H7" s="644"/>
      <c r="I7" s="645"/>
      <c r="J7" s="646"/>
      <c r="K7" s="101"/>
    </row>
    <row r="8" spans="1:11" s="104" customFormat="1" ht="15" customHeight="1" x14ac:dyDescent="0.2">
      <c r="A8" s="624">
        <f>'SCC List'!A4:B4</f>
        <v>10.01</v>
      </c>
      <c r="B8" s="625" t="str">
        <f>'SCC List'!B4</f>
        <v>Guideway: At-grade exclusive right-of-way</v>
      </c>
      <c r="C8" s="1071"/>
      <c r="D8" s="1071"/>
      <c r="E8" s="1071"/>
      <c r="F8" s="1071"/>
      <c r="G8" s="1071"/>
      <c r="H8" s="1071"/>
      <c r="I8" s="1071"/>
      <c r="J8" s="1072"/>
      <c r="K8" s="103"/>
    </row>
    <row r="9" spans="1:11" s="104" customFormat="1" ht="63.6" customHeight="1" x14ac:dyDescent="0.2">
      <c r="A9" s="624" t="str">
        <f>'SCC List'!A5:B5</f>
        <v>10.02</v>
      </c>
      <c r="B9" s="625" t="str">
        <f>'SCC List'!B5</f>
        <v>Guideway: At-grade semi-exclusive (allows cross-traffic)</v>
      </c>
      <c r="C9" s="1071" t="s">
        <v>330</v>
      </c>
      <c r="D9" s="1071"/>
      <c r="E9" s="1071"/>
      <c r="F9" s="1071"/>
      <c r="G9" s="1071"/>
      <c r="H9" s="1071"/>
      <c r="I9" s="1071"/>
      <c r="J9" s="1072"/>
      <c r="K9" s="103"/>
    </row>
    <row r="10" spans="1:11" s="104" customFormat="1" ht="15" customHeight="1" x14ac:dyDescent="0.2">
      <c r="A10" s="624">
        <f>'SCC List'!A6:B6</f>
        <v>10.029999999999999</v>
      </c>
      <c r="B10" s="625" t="str">
        <f>'SCC List'!B6</f>
        <v>Guideway: At-grade in mixed traffic</v>
      </c>
      <c r="C10" s="1071"/>
      <c r="D10" s="1071"/>
      <c r="E10" s="1071"/>
      <c r="F10" s="1071"/>
      <c r="G10" s="1071"/>
      <c r="H10" s="1071"/>
      <c r="I10" s="1071"/>
      <c r="J10" s="1072"/>
      <c r="K10" s="103"/>
    </row>
    <row r="11" spans="1:11" s="104" customFormat="1" ht="15" customHeight="1" x14ac:dyDescent="0.2">
      <c r="A11" s="624">
        <f>'SCC List'!A7:B7</f>
        <v>10.039999999999999</v>
      </c>
      <c r="B11" s="625" t="str">
        <f>'SCC List'!B7</f>
        <v>Guideway: Aerial structure</v>
      </c>
      <c r="C11" s="1071"/>
      <c r="D11" s="1071"/>
      <c r="E11" s="1071"/>
      <c r="F11" s="1071"/>
      <c r="G11" s="1071"/>
      <c r="H11" s="1071"/>
      <c r="I11" s="1071"/>
      <c r="J11" s="1072"/>
      <c r="K11" s="103"/>
    </row>
    <row r="12" spans="1:11" s="104" customFormat="1" ht="15" customHeight="1" x14ac:dyDescent="0.2">
      <c r="A12" s="624">
        <f>'SCC List'!A8:B8</f>
        <v>10.050000000000001</v>
      </c>
      <c r="B12" s="625" t="str">
        <f>'SCC List'!B8</f>
        <v>Guideway: Built-up fill</v>
      </c>
      <c r="C12" s="1071"/>
      <c r="D12" s="1071"/>
      <c r="E12" s="1071"/>
      <c r="F12" s="1071"/>
      <c r="G12" s="1071"/>
      <c r="H12" s="1071"/>
      <c r="I12" s="1071"/>
      <c r="J12" s="1072"/>
      <c r="K12" s="103"/>
    </row>
    <row r="13" spans="1:11" s="104" customFormat="1" ht="15" customHeight="1" x14ac:dyDescent="0.2">
      <c r="A13" s="624">
        <f>'SCC List'!A9:B9</f>
        <v>10.06</v>
      </c>
      <c r="B13" s="625" t="str">
        <f>'SCC List'!B9</f>
        <v>Guideway: Underground cut &amp; cover</v>
      </c>
      <c r="C13" s="1071"/>
      <c r="D13" s="1071"/>
      <c r="E13" s="1071"/>
      <c r="F13" s="1071"/>
      <c r="G13" s="1071"/>
      <c r="H13" s="1071"/>
      <c r="I13" s="1071"/>
      <c r="J13" s="1072"/>
      <c r="K13" s="103"/>
    </row>
    <row r="14" spans="1:11" s="104" customFormat="1" ht="15" customHeight="1" x14ac:dyDescent="0.2">
      <c r="A14" s="624">
        <f>'SCC List'!A10:B10</f>
        <v>10.07</v>
      </c>
      <c r="B14" s="625" t="str">
        <f>'SCC List'!B10</f>
        <v>Guideway: Underground tunnel</v>
      </c>
      <c r="C14" s="1071"/>
      <c r="D14" s="1071"/>
      <c r="E14" s="1071"/>
      <c r="F14" s="1071"/>
      <c r="G14" s="1071"/>
      <c r="H14" s="1071"/>
      <c r="I14" s="1071"/>
      <c r="J14" s="1072"/>
      <c r="K14" s="103"/>
    </row>
    <row r="15" spans="1:11" s="104" customFormat="1" ht="15" customHeight="1" x14ac:dyDescent="0.2">
      <c r="A15" s="624">
        <f>'SCC List'!A11:B11</f>
        <v>10.08</v>
      </c>
      <c r="B15" s="625" t="str">
        <f>'SCC List'!B11</f>
        <v>Guideway: Retained cut or fill</v>
      </c>
      <c r="C15" s="1071"/>
      <c r="D15" s="1071"/>
      <c r="E15" s="1071"/>
      <c r="F15" s="1071"/>
      <c r="G15" s="1071"/>
      <c r="H15" s="1071"/>
      <c r="I15" s="1071"/>
      <c r="J15" s="1072"/>
      <c r="K15" s="103"/>
    </row>
    <row r="16" spans="1:11" s="104" customFormat="1" ht="15" customHeight="1" x14ac:dyDescent="0.2">
      <c r="A16" s="624">
        <f>'SCC List'!A12:B12</f>
        <v>10.09</v>
      </c>
      <c r="B16" s="625" t="str">
        <f>'SCC List'!B12</f>
        <v>Track:  Direct fixation</v>
      </c>
      <c r="C16" s="1071"/>
      <c r="D16" s="1071"/>
      <c r="E16" s="1071"/>
      <c r="F16" s="1071"/>
      <c r="G16" s="1071"/>
      <c r="H16" s="1071"/>
      <c r="I16" s="1071"/>
      <c r="J16" s="1072"/>
      <c r="K16" s="103"/>
    </row>
    <row r="17" spans="1:11" s="104" customFormat="1" ht="15" customHeight="1" x14ac:dyDescent="0.2">
      <c r="A17" s="624">
        <f>'SCC List'!A13:B13</f>
        <v>10.1</v>
      </c>
      <c r="B17" s="625" t="str">
        <f>'SCC List'!B13</f>
        <v>Track:  Embedded</v>
      </c>
      <c r="C17" s="1071"/>
      <c r="D17" s="1071"/>
      <c r="E17" s="1071"/>
      <c r="F17" s="1071"/>
      <c r="G17" s="1071"/>
      <c r="H17" s="1071"/>
      <c r="I17" s="1071"/>
      <c r="J17" s="1072"/>
      <c r="K17" s="103"/>
    </row>
    <row r="18" spans="1:11" s="104" customFormat="1" ht="15" customHeight="1" x14ac:dyDescent="0.2">
      <c r="A18" s="624">
        <f>'SCC List'!A14:B14</f>
        <v>10.11</v>
      </c>
      <c r="B18" s="625" t="str">
        <f>'SCC List'!B14</f>
        <v>Track:  Ballasted</v>
      </c>
      <c r="C18" s="1071"/>
      <c r="D18" s="1071"/>
      <c r="E18" s="1071"/>
      <c r="F18" s="1071"/>
      <c r="G18" s="1071"/>
      <c r="H18" s="1071"/>
      <c r="I18" s="1071"/>
      <c r="J18" s="1072"/>
      <c r="K18" s="103"/>
    </row>
    <row r="19" spans="1:11" s="104" customFormat="1" ht="15" customHeight="1" x14ac:dyDescent="0.2">
      <c r="A19" s="624">
        <f>'SCC List'!A15:B15</f>
        <v>10.119999999999999</v>
      </c>
      <c r="B19" s="625" t="str">
        <f>'SCC List'!B15</f>
        <v>Track:  Special (switches, turnouts)</v>
      </c>
      <c r="C19" s="1071"/>
      <c r="D19" s="1071"/>
      <c r="E19" s="1071"/>
      <c r="F19" s="1071"/>
      <c r="G19" s="1071"/>
      <c r="H19" s="1071"/>
      <c r="I19" s="1071"/>
      <c r="J19" s="1072"/>
      <c r="K19" s="103"/>
    </row>
    <row r="20" spans="1:11" s="104" customFormat="1" ht="15" customHeight="1" x14ac:dyDescent="0.2">
      <c r="A20" s="624">
        <f>'SCC List'!A16:B16</f>
        <v>10.130000000000001</v>
      </c>
      <c r="B20" s="625" t="str">
        <f>'SCC List'!B16</f>
        <v>Track:  Vibration and noise dampening</v>
      </c>
      <c r="C20" s="1071"/>
      <c r="D20" s="1071"/>
      <c r="E20" s="1071"/>
      <c r="F20" s="1071"/>
      <c r="G20" s="1071"/>
      <c r="H20" s="1071"/>
      <c r="I20" s="1071"/>
      <c r="J20" s="1072"/>
      <c r="K20" s="103"/>
    </row>
    <row r="21" spans="1:11" s="102" customFormat="1" ht="15" customHeight="1" x14ac:dyDescent="0.2">
      <c r="A21" s="622" t="str">
        <f>'SCC List'!A17:B17</f>
        <v>20 STATIONS, STOPS, TERMINALS, INTERMODAL (number)</v>
      </c>
      <c r="B21" s="623"/>
      <c r="C21" s="647"/>
      <c r="D21" s="648"/>
      <c r="E21" s="648"/>
      <c r="F21" s="649"/>
      <c r="G21" s="650"/>
      <c r="H21" s="651"/>
      <c r="I21" s="652"/>
      <c r="J21" s="653"/>
      <c r="K21" s="101"/>
    </row>
    <row r="22" spans="1:11" s="104" customFormat="1" ht="106.9" customHeight="1" x14ac:dyDescent="0.2">
      <c r="A22" s="626">
        <f>'SCC List'!A18</f>
        <v>20.010000000000002</v>
      </c>
      <c r="B22" s="627" t="str">
        <f>'SCC List'!B18</f>
        <v>At-grade station, stop, shelter, mall, terminal, platform</v>
      </c>
      <c r="C22" s="1071" t="s">
        <v>359</v>
      </c>
      <c r="D22" s="1071"/>
      <c r="E22" s="1071"/>
      <c r="F22" s="1071"/>
      <c r="G22" s="1071"/>
      <c r="H22" s="1071"/>
      <c r="I22" s="1071"/>
      <c r="J22" s="1072"/>
      <c r="K22" s="103"/>
    </row>
    <row r="23" spans="1:11" s="104" customFormat="1" ht="15" customHeight="1" x14ac:dyDescent="0.2">
      <c r="A23" s="626">
        <f>'SCC List'!A19</f>
        <v>20.02</v>
      </c>
      <c r="B23" s="627" t="str">
        <f>'SCC List'!B19</f>
        <v>Aerial station, stop, shelter, mall, terminal, platform</v>
      </c>
      <c r="C23" s="1071"/>
      <c r="D23" s="1071"/>
      <c r="E23" s="1071"/>
      <c r="F23" s="1071"/>
      <c r="G23" s="1071"/>
      <c r="H23" s="1071"/>
      <c r="I23" s="1071"/>
      <c r="J23" s="1072"/>
      <c r="K23" s="103"/>
    </row>
    <row r="24" spans="1:11" s="104" customFormat="1" ht="15" customHeight="1" x14ac:dyDescent="0.2">
      <c r="A24" s="626">
        <f>'SCC List'!A20</f>
        <v>20.03</v>
      </c>
      <c r="B24" s="627" t="str">
        <f>'SCC List'!B20</f>
        <v xml:space="preserve">Underground station, stop, shelter, mall, terminal, platform </v>
      </c>
      <c r="C24" s="1071"/>
      <c r="D24" s="1071"/>
      <c r="E24" s="1071"/>
      <c r="F24" s="1071"/>
      <c r="G24" s="1071"/>
      <c r="H24" s="1071"/>
      <c r="I24" s="1071"/>
      <c r="J24" s="1072"/>
      <c r="K24" s="103"/>
    </row>
    <row r="25" spans="1:11" s="104" customFormat="1" ht="15" customHeight="1" x14ac:dyDescent="0.2">
      <c r="A25" s="626">
        <f>'SCC List'!A21</f>
        <v>20.04</v>
      </c>
      <c r="B25" s="627" t="str">
        <f>'SCC List'!B21</f>
        <v xml:space="preserve">Other stations, landings, terminals:  Intermodal, ferry, trolley, etc. </v>
      </c>
      <c r="C25" s="1071"/>
      <c r="D25" s="1071"/>
      <c r="E25" s="1071"/>
      <c r="F25" s="1071"/>
      <c r="G25" s="1071"/>
      <c r="H25" s="1071"/>
      <c r="I25" s="1071"/>
      <c r="J25" s="1072"/>
      <c r="K25" s="103"/>
    </row>
    <row r="26" spans="1:11" s="104" customFormat="1" ht="15" customHeight="1" x14ac:dyDescent="0.2">
      <c r="A26" s="626">
        <f>'SCC List'!A22</f>
        <v>20.05</v>
      </c>
      <c r="B26" s="627" t="str">
        <f>'SCC List'!B22</f>
        <v xml:space="preserve">Joint development </v>
      </c>
      <c r="C26" s="1071"/>
      <c r="D26" s="1071"/>
      <c r="E26" s="1071"/>
      <c r="F26" s="1071"/>
      <c r="G26" s="1071"/>
      <c r="H26" s="1071"/>
      <c r="I26" s="1071"/>
      <c r="J26" s="1072"/>
      <c r="K26" s="103"/>
    </row>
    <row r="27" spans="1:11" s="104" customFormat="1" ht="15" customHeight="1" x14ac:dyDescent="0.2">
      <c r="A27" s="626">
        <f>'SCC List'!A23</f>
        <v>20.059999999999999</v>
      </c>
      <c r="B27" s="627" t="str">
        <f>'SCC List'!B23</f>
        <v>Automobile parking multi-story structure</v>
      </c>
      <c r="C27" s="1071"/>
      <c r="D27" s="1071"/>
      <c r="E27" s="1071"/>
      <c r="F27" s="1071"/>
      <c r="G27" s="1071"/>
      <c r="H27" s="1071"/>
      <c r="I27" s="1071"/>
      <c r="J27" s="1072"/>
      <c r="K27" s="103"/>
    </row>
    <row r="28" spans="1:11" s="104" customFormat="1" ht="15" customHeight="1" x14ac:dyDescent="0.2">
      <c r="A28" s="626">
        <f>'SCC List'!A24</f>
        <v>20.07</v>
      </c>
      <c r="B28" s="627" t="str">
        <f>'SCC List'!B24</f>
        <v>Elevators, escalators</v>
      </c>
      <c r="C28" s="1071"/>
      <c r="D28" s="1071"/>
      <c r="E28" s="1071"/>
      <c r="F28" s="1071"/>
      <c r="G28" s="1071"/>
      <c r="H28" s="1071"/>
      <c r="I28" s="1071"/>
      <c r="J28" s="1072"/>
      <c r="K28" s="103"/>
    </row>
    <row r="29" spans="1:11" s="102" customFormat="1" ht="15" customHeight="1" x14ac:dyDescent="0.2">
      <c r="A29" s="622" t="str">
        <f>'SCC List'!A25</f>
        <v>30 SUPPORT FACILITIES: YARDS, SHOPS, ADMIN. BLDGS</v>
      </c>
      <c r="B29" s="623"/>
      <c r="C29" s="654"/>
      <c r="D29" s="648"/>
      <c r="E29" s="648"/>
      <c r="F29" s="649"/>
      <c r="G29" s="650"/>
      <c r="H29" s="651"/>
      <c r="I29" s="652"/>
      <c r="J29" s="653"/>
      <c r="K29" s="101"/>
    </row>
    <row r="30" spans="1:11" s="104" customFormat="1" ht="15" customHeight="1" x14ac:dyDescent="0.2">
      <c r="A30" s="626">
        <f>'SCC List'!A26</f>
        <v>30.01</v>
      </c>
      <c r="B30" s="627" t="str">
        <f>'SCC List'!B26</f>
        <v>Administration Building:  Office, sales, storage, revenue counting</v>
      </c>
      <c r="C30" s="1071"/>
      <c r="D30" s="1071"/>
      <c r="E30" s="1071"/>
      <c r="F30" s="1071"/>
      <c r="G30" s="1071"/>
      <c r="H30" s="1071"/>
      <c r="I30" s="1071"/>
      <c r="J30" s="1072"/>
      <c r="K30" s="103"/>
    </row>
    <row r="31" spans="1:11" s="104" customFormat="1" ht="62.45" customHeight="1" x14ac:dyDescent="0.2">
      <c r="A31" s="626">
        <f>'SCC List'!A27</f>
        <v>30.02</v>
      </c>
      <c r="B31" s="628" t="str">
        <f>'SCC List'!B27</f>
        <v xml:space="preserve">Light Maintenance Facility </v>
      </c>
      <c r="C31" s="1071" t="s">
        <v>331</v>
      </c>
      <c r="D31" s="1071"/>
      <c r="E31" s="1071"/>
      <c r="F31" s="1071"/>
      <c r="G31" s="1071"/>
      <c r="H31" s="1071"/>
      <c r="I31" s="1071"/>
      <c r="J31" s="1072"/>
      <c r="K31" s="103"/>
    </row>
    <row r="32" spans="1:11" s="104" customFormat="1" ht="15" customHeight="1" x14ac:dyDescent="0.2">
      <c r="A32" s="626">
        <f>'SCC List'!A28</f>
        <v>30.03</v>
      </c>
      <c r="B32" s="628" t="str">
        <f>'SCC List'!B28</f>
        <v>Heavy Maintenance Facility</v>
      </c>
      <c r="C32" s="1071"/>
      <c r="D32" s="1071"/>
      <c r="E32" s="1071"/>
      <c r="F32" s="1071"/>
      <c r="G32" s="1071"/>
      <c r="H32" s="1071"/>
      <c r="I32" s="1071"/>
      <c r="J32" s="1072"/>
      <c r="K32" s="103"/>
    </row>
    <row r="33" spans="1:11" s="104" customFormat="1" ht="15" customHeight="1" x14ac:dyDescent="0.2">
      <c r="A33" s="626">
        <f>'SCC List'!A29</f>
        <v>30.04</v>
      </c>
      <c r="B33" s="628" t="str">
        <f>'SCC List'!B29</f>
        <v>Storage or Maintenance of Way Building</v>
      </c>
      <c r="C33" s="1071"/>
      <c r="D33" s="1071"/>
      <c r="E33" s="1071"/>
      <c r="F33" s="1071"/>
      <c r="G33" s="1071"/>
      <c r="H33" s="1071"/>
      <c r="I33" s="1071"/>
      <c r="J33" s="1072"/>
      <c r="K33" s="103"/>
    </row>
    <row r="34" spans="1:11" s="104" customFormat="1" ht="15" customHeight="1" x14ac:dyDescent="0.2">
      <c r="A34" s="626">
        <f>'SCC List'!A30</f>
        <v>30.05</v>
      </c>
      <c r="B34" s="628" t="str">
        <f>'SCC List'!B30</f>
        <v>Yard and Yard Track</v>
      </c>
      <c r="C34" s="1071"/>
      <c r="D34" s="1071"/>
      <c r="E34" s="1071"/>
      <c r="F34" s="1071"/>
      <c r="G34" s="1071"/>
      <c r="H34" s="1071"/>
      <c r="I34" s="1071"/>
      <c r="J34" s="1072"/>
      <c r="K34" s="103"/>
    </row>
    <row r="35" spans="1:11" s="102" customFormat="1" ht="15" customHeight="1" x14ac:dyDescent="0.2">
      <c r="A35" s="622" t="str">
        <f>'SCC List'!A31</f>
        <v>40 SITEWORK &amp; SPECIAL CONDITIONS</v>
      </c>
      <c r="B35" s="629"/>
      <c r="C35" s="654"/>
      <c r="D35" s="648"/>
      <c r="E35" s="648"/>
      <c r="F35" s="649"/>
      <c r="G35" s="650"/>
      <c r="H35" s="651"/>
      <c r="I35" s="652"/>
      <c r="J35" s="653"/>
      <c r="K35" s="101"/>
    </row>
    <row r="36" spans="1:11" s="104" customFormat="1" ht="51" customHeight="1" x14ac:dyDescent="0.2">
      <c r="A36" s="626">
        <f>'SCC List'!A32</f>
        <v>40.01</v>
      </c>
      <c r="B36" s="627" t="str">
        <f>'SCC List'!B32</f>
        <v>Demolition, Clearing, Earthwork</v>
      </c>
      <c r="C36" s="1071" t="s">
        <v>332</v>
      </c>
      <c r="D36" s="1071"/>
      <c r="E36" s="1071"/>
      <c r="F36" s="1071"/>
      <c r="G36" s="1071"/>
      <c r="H36" s="1071"/>
      <c r="I36" s="1071"/>
      <c r="J36" s="1072"/>
      <c r="K36" s="103"/>
    </row>
    <row r="37" spans="1:11" s="104" customFormat="1" ht="30" customHeight="1" x14ac:dyDescent="0.2">
      <c r="A37" s="626">
        <f>'SCC List'!A33</f>
        <v>40.020000000000003</v>
      </c>
      <c r="B37" s="627" t="str">
        <f>'SCC List'!B33</f>
        <v>Site Utilities, Utility Relocation</v>
      </c>
      <c r="C37" s="1071" t="s">
        <v>333</v>
      </c>
      <c r="D37" s="1071"/>
      <c r="E37" s="1071"/>
      <c r="F37" s="1071"/>
      <c r="G37" s="1071"/>
      <c r="H37" s="1071"/>
      <c r="I37" s="1071"/>
      <c r="J37" s="1072"/>
      <c r="K37" s="103"/>
    </row>
    <row r="38" spans="1:11" s="104" customFormat="1" x14ac:dyDescent="0.2">
      <c r="A38" s="626">
        <f>'SCC List'!A34</f>
        <v>40.03</v>
      </c>
      <c r="B38" s="627" t="str">
        <f>'SCC List'!B34</f>
        <v>Haz. mat'l, contam'd soil removal/mitigation, ground water treatments</v>
      </c>
      <c r="C38" s="1071" t="s">
        <v>334</v>
      </c>
      <c r="D38" s="1071"/>
      <c r="E38" s="1071"/>
      <c r="F38" s="1071"/>
      <c r="G38" s="1071"/>
      <c r="H38" s="1071"/>
      <c r="I38" s="1071"/>
      <c r="J38" s="1072"/>
      <c r="K38" s="103"/>
    </row>
    <row r="39" spans="1:11" s="104" customFormat="1" ht="12.75" customHeight="1" x14ac:dyDescent="0.2">
      <c r="A39" s="626">
        <f>'SCC List'!A35</f>
        <v>40.04</v>
      </c>
      <c r="B39" s="627" t="str">
        <f>'SCC List'!B35</f>
        <v>Environmental mitigation, e.g. wetlands, historic/archeologic, parks</v>
      </c>
      <c r="C39" s="1071"/>
      <c r="D39" s="1071"/>
      <c r="E39" s="1071"/>
      <c r="F39" s="1071"/>
      <c r="G39" s="1071"/>
      <c r="H39" s="1071"/>
      <c r="I39" s="1071"/>
      <c r="J39" s="1072"/>
      <c r="K39" s="103"/>
    </row>
    <row r="40" spans="1:11" s="104" customFormat="1" x14ac:dyDescent="0.2">
      <c r="A40" s="626">
        <f>'SCC List'!A36</f>
        <v>40.049999999999997</v>
      </c>
      <c r="B40" s="627" t="str">
        <f>'SCC List'!B36</f>
        <v>Site structures including retaining walls, sound walls</v>
      </c>
      <c r="C40" s="1071"/>
      <c r="D40" s="1071"/>
      <c r="E40" s="1071"/>
      <c r="F40" s="1071"/>
      <c r="G40" s="1071"/>
      <c r="H40" s="1071"/>
      <c r="I40" s="1071"/>
      <c r="J40" s="1072"/>
      <c r="K40" s="103"/>
    </row>
    <row r="41" spans="1:11" s="104" customFormat="1" ht="40.15" customHeight="1" x14ac:dyDescent="0.2">
      <c r="A41" s="626">
        <f>'SCC List'!A37</f>
        <v>40.06</v>
      </c>
      <c r="B41" s="630" t="str">
        <f>'SCC List'!B37</f>
        <v>Pedestrian / bike access and accommodation, landscaping</v>
      </c>
      <c r="C41" s="1071" t="s">
        <v>335</v>
      </c>
      <c r="D41" s="1071"/>
      <c r="E41" s="1071"/>
      <c r="F41" s="1071"/>
      <c r="G41" s="1071"/>
      <c r="H41" s="1071"/>
      <c r="I41" s="1071"/>
      <c r="J41" s="1072"/>
      <c r="K41" s="103"/>
    </row>
    <row r="42" spans="1:11" s="104" customFormat="1" ht="12.75" customHeight="1" x14ac:dyDescent="0.2">
      <c r="A42" s="626">
        <f>'SCC List'!A38</f>
        <v>40.07</v>
      </c>
      <c r="B42" s="630" t="str">
        <f>'SCC List'!B38</f>
        <v>Automobile, bus, van accessways including roads, parking lots</v>
      </c>
      <c r="C42" s="1071"/>
      <c r="D42" s="1071"/>
      <c r="E42" s="1071"/>
      <c r="F42" s="1071"/>
      <c r="G42" s="1071"/>
      <c r="H42" s="1071"/>
      <c r="I42" s="1071"/>
      <c r="J42" s="1072"/>
      <c r="K42" s="103"/>
    </row>
    <row r="43" spans="1:11" s="104" customFormat="1" x14ac:dyDescent="0.2">
      <c r="A43" s="626">
        <f>'SCC List'!A39</f>
        <v>40.08</v>
      </c>
      <c r="B43" s="627" t="str">
        <f>'SCC List'!B39</f>
        <v>Temporary Facilities and other indirect costs during construction</v>
      </c>
      <c r="C43" s="1071"/>
      <c r="D43" s="1071"/>
      <c r="E43" s="1071"/>
      <c r="F43" s="1071"/>
      <c r="G43" s="1071"/>
      <c r="H43" s="1071"/>
      <c r="I43" s="1071"/>
      <c r="J43" s="1072"/>
      <c r="K43" s="103"/>
    </row>
    <row r="44" spans="1:11" s="102" customFormat="1" ht="15" customHeight="1" x14ac:dyDescent="0.2">
      <c r="A44" s="622" t="str">
        <f>'SCC List'!A40</f>
        <v>50  SYSTEMS</v>
      </c>
      <c r="B44" s="623"/>
      <c r="C44" s="654"/>
      <c r="D44" s="648"/>
      <c r="E44" s="648"/>
      <c r="F44" s="649"/>
      <c r="G44" s="650"/>
      <c r="H44" s="651"/>
      <c r="I44" s="652"/>
      <c r="J44" s="653"/>
      <c r="K44" s="101"/>
    </row>
    <row r="45" spans="1:11" s="104" customFormat="1" ht="15" customHeight="1" x14ac:dyDescent="0.2">
      <c r="A45" s="626">
        <f>'SCC List'!A41</f>
        <v>50.01</v>
      </c>
      <c r="B45" s="627" t="str">
        <f>'SCC List'!B41</f>
        <v>Train control and signals</v>
      </c>
      <c r="C45" s="1071"/>
      <c r="D45" s="1071"/>
      <c r="E45" s="1071"/>
      <c r="F45" s="1071"/>
      <c r="G45" s="1071"/>
      <c r="H45" s="1071"/>
      <c r="I45" s="1071"/>
      <c r="J45" s="1072"/>
      <c r="K45" s="103"/>
    </row>
    <row r="46" spans="1:11" s="104" customFormat="1" ht="32.450000000000003" customHeight="1" x14ac:dyDescent="0.2">
      <c r="A46" s="626">
        <f>'SCC List'!A42</f>
        <v>50.02</v>
      </c>
      <c r="B46" s="627" t="str">
        <f>'SCC List'!B42</f>
        <v>Traffic signals and crossing protection</v>
      </c>
      <c r="C46" s="1071" t="s">
        <v>358</v>
      </c>
      <c r="D46" s="1071"/>
      <c r="E46" s="1071"/>
      <c r="F46" s="1071"/>
      <c r="G46" s="1071"/>
      <c r="H46" s="1071"/>
      <c r="I46" s="1071"/>
      <c r="J46" s="1072"/>
      <c r="K46" s="103"/>
    </row>
    <row r="47" spans="1:11" s="104" customFormat="1" ht="15" customHeight="1" x14ac:dyDescent="0.2">
      <c r="A47" s="626">
        <f>'SCC List'!A43</f>
        <v>50.03</v>
      </c>
      <c r="B47" s="627" t="str">
        <f>'SCC List'!B43</f>
        <v xml:space="preserve">Traction power supply:  substations </v>
      </c>
      <c r="C47" s="1071"/>
      <c r="D47" s="1071"/>
      <c r="E47" s="1071"/>
      <c r="F47" s="1071"/>
      <c r="G47" s="1071"/>
      <c r="H47" s="1071"/>
      <c r="I47" s="1071"/>
      <c r="J47" s="1072"/>
      <c r="K47" s="103"/>
    </row>
    <row r="48" spans="1:11" s="104" customFormat="1" ht="15" customHeight="1" x14ac:dyDescent="0.2">
      <c r="A48" s="626">
        <f>'SCC List'!A44</f>
        <v>50.04</v>
      </c>
      <c r="B48" s="627" t="str">
        <f>'SCC List'!B44</f>
        <v>Traction power distribution:  catenary and third rail</v>
      </c>
      <c r="C48" s="1071"/>
      <c r="D48" s="1071"/>
      <c r="E48" s="1071"/>
      <c r="F48" s="1071"/>
      <c r="G48" s="1071"/>
      <c r="H48" s="1071"/>
      <c r="I48" s="1071"/>
      <c r="J48" s="1072"/>
      <c r="K48" s="103"/>
    </row>
    <row r="49" spans="1:70" s="104" customFormat="1" ht="27" customHeight="1" x14ac:dyDescent="0.2">
      <c r="A49" s="626">
        <f>'SCC List'!A45</f>
        <v>50.05</v>
      </c>
      <c r="B49" s="627" t="str">
        <f>'SCC List'!B45</f>
        <v>Communications</v>
      </c>
      <c r="C49" s="1071" t="s">
        <v>337</v>
      </c>
      <c r="D49" s="1071"/>
      <c r="E49" s="1071"/>
      <c r="F49" s="1071"/>
      <c r="G49" s="1071"/>
      <c r="H49" s="1071"/>
      <c r="I49" s="1071"/>
      <c r="J49" s="1072"/>
      <c r="K49" s="103"/>
    </row>
    <row r="50" spans="1:70" s="104" customFormat="1" ht="27.6" customHeight="1" x14ac:dyDescent="0.2">
      <c r="A50" s="626">
        <f>'SCC List'!A46</f>
        <v>50.06</v>
      </c>
      <c r="B50" s="627" t="str">
        <f>'SCC List'!B46</f>
        <v>Fare collection system and equipment</v>
      </c>
      <c r="C50" s="1071" t="s">
        <v>336</v>
      </c>
      <c r="D50" s="1071"/>
      <c r="E50" s="1071"/>
      <c r="F50" s="1071"/>
      <c r="G50" s="1071"/>
      <c r="H50" s="1071"/>
      <c r="I50" s="1071"/>
      <c r="J50" s="1072"/>
      <c r="K50" s="103"/>
    </row>
    <row r="51" spans="1:70" s="104" customFormat="1" ht="15" customHeight="1" x14ac:dyDescent="0.2">
      <c r="A51" s="626">
        <f>'SCC List'!A47</f>
        <v>50.07</v>
      </c>
      <c r="B51" s="627" t="str">
        <f>'SCC List'!B47</f>
        <v>Central Control</v>
      </c>
      <c r="C51" s="1071"/>
      <c r="D51" s="1071"/>
      <c r="E51" s="1071"/>
      <c r="F51" s="1071"/>
      <c r="G51" s="1071"/>
      <c r="H51" s="1071"/>
      <c r="I51" s="1071"/>
      <c r="J51" s="1072"/>
      <c r="K51" s="103"/>
    </row>
    <row r="52" spans="1:70" s="105" customFormat="1" ht="15.95" customHeight="1" x14ac:dyDescent="0.2">
      <c r="A52" s="1076" t="str">
        <f>'SCC Definitions'!A51:B51</f>
        <v>Construction Subtotal (10 - 50)</v>
      </c>
      <c r="B52" s="1077"/>
      <c r="C52" s="655"/>
      <c r="D52" s="656"/>
      <c r="E52" s="656"/>
      <c r="F52" s="657"/>
      <c r="G52" s="658"/>
      <c r="H52" s="659"/>
      <c r="I52" s="660"/>
      <c r="J52" s="661"/>
      <c r="K52" s="101"/>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02"/>
      <c r="AI52" s="102"/>
      <c r="AJ52" s="102"/>
      <c r="AK52" s="102"/>
      <c r="AL52" s="102"/>
      <c r="AM52" s="102"/>
      <c r="AN52" s="102"/>
      <c r="AO52" s="102"/>
      <c r="AP52" s="102"/>
      <c r="AQ52" s="102"/>
      <c r="AR52" s="102"/>
      <c r="AS52" s="102"/>
      <c r="AT52" s="102"/>
      <c r="AU52" s="102"/>
      <c r="AV52" s="102"/>
      <c r="AW52" s="102"/>
      <c r="AX52" s="102"/>
      <c r="AY52" s="102"/>
      <c r="AZ52" s="102"/>
      <c r="BA52" s="102"/>
      <c r="BB52" s="102"/>
      <c r="BC52" s="102"/>
      <c r="BD52" s="102"/>
      <c r="BE52" s="102"/>
      <c r="BF52" s="102"/>
      <c r="BG52" s="102"/>
      <c r="BH52" s="102"/>
      <c r="BI52" s="102"/>
      <c r="BJ52" s="102"/>
      <c r="BK52" s="102"/>
      <c r="BL52" s="102"/>
      <c r="BM52" s="102"/>
      <c r="BN52" s="102"/>
      <c r="BO52" s="102"/>
      <c r="BP52" s="102"/>
      <c r="BQ52" s="102"/>
      <c r="BR52" s="102"/>
    </row>
    <row r="53" spans="1:70" s="102" customFormat="1" ht="15" x14ac:dyDescent="0.2">
      <c r="A53" s="622" t="str">
        <f>'SCC List'!A48:B48</f>
        <v>60 ROW, LAND, EXISTING IMPROVEMENTS</v>
      </c>
      <c r="B53" s="629"/>
      <c r="C53" s="654"/>
      <c r="D53" s="648"/>
      <c r="E53" s="648"/>
      <c r="F53" s="649"/>
      <c r="G53" s="650"/>
      <c r="H53" s="651"/>
      <c r="I53" s="652"/>
      <c r="J53" s="653"/>
      <c r="K53" s="101"/>
    </row>
    <row r="54" spans="1:70" s="104" customFormat="1" ht="28.15" customHeight="1" x14ac:dyDescent="0.2">
      <c r="A54" s="626">
        <f>'SCC List'!A49</f>
        <v>60.01</v>
      </c>
      <c r="B54" s="627" t="str">
        <f>'SCC List'!B49</f>
        <v xml:space="preserve">Purchase or lease of real estate  </v>
      </c>
      <c r="C54" s="1071" t="s">
        <v>318</v>
      </c>
      <c r="D54" s="1071"/>
      <c r="E54" s="1071"/>
      <c r="F54" s="1071"/>
      <c r="G54" s="1071"/>
      <c r="H54" s="1071"/>
      <c r="I54" s="1071"/>
      <c r="J54" s="1072"/>
      <c r="K54" s="103"/>
    </row>
    <row r="55" spans="1:70" s="104" customFormat="1" x14ac:dyDescent="0.2">
      <c r="A55" s="626">
        <f>'SCC List'!A50</f>
        <v>60.02</v>
      </c>
      <c r="B55" s="627" t="str">
        <f>'SCC List'!B50</f>
        <v>Relocation of existing households and businesses</v>
      </c>
      <c r="C55" s="1071"/>
      <c r="D55" s="1071"/>
      <c r="E55" s="1071"/>
      <c r="F55" s="1071"/>
      <c r="G55" s="1071"/>
      <c r="H55" s="1071"/>
      <c r="I55" s="1071"/>
      <c r="J55" s="1072"/>
      <c r="K55" s="103"/>
    </row>
    <row r="56" spans="1:70" s="102" customFormat="1" ht="15" customHeight="1" x14ac:dyDescent="0.2">
      <c r="A56" s="631" t="str">
        <f>'SCC List'!A51</f>
        <v>70 VEHICLES (number)</v>
      </c>
      <c r="B56" s="623"/>
      <c r="C56" s="647"/>
      <c r="D56" s="648"/>
      <c r="E56" s="648"/>
      <c r="F56" s="649"/>
      <c r="G56" s="650"/>
      <c r="H56" s="651"/>
      <c r="I56" s="652"/>
      <c r="J56" s="653"/>
      <c r="K56" s="101"/>
    </row>
    <row r="57" spans="1:70" s="104" customFormat="1" ht="15" customHeight="1" x14ac:dyDescent="0.2">
      <c r="A57" s="626">
        <f>'SCC List'!A52</f>
        <v>70.010000000000005</v>
      </c>
      <c r="B57" s="627" t="str">
        <f>'SCC List'!B52</f>
        <v>Light Rail</v>
      </c>
      <c r="C57" s="1071"/>
      <c r="D57" s="1071"/>
      <c r="E57" s="1071"/>
      <c r="F57" s="1071"/>
      <c r="G57" s="1071"/>
      <c r="H57" s="1071"/>
      <c r="I57" s="1071"/>
      <c r="J57" s="1072"/>
      <c r="K57" s="103"/>
    </row>
    <row r="58" spans="1:70" s="104" customFormat="1" ht="15" customHeight="1" x14ac:dyDescent="0.2">
      <c r="A58" s="626">
        <f>'SCC List'!A53</f>
        <v>70.02</v>
      </c>
      <c r="B58" s="627" t="str">
        <f>'SCC List'!B53</f>
        <v>Heavy Rail</v>
      </c>
      <c r="C58" s="1071"/>
      <c r="D58" s="1071"/>
      <c r="E58" s="1071"/>
      <c r="F58" s="1071"/>
      <c r="G58" s="1071"/>
      <c r="H58" s="1071"/>
      <c r="I58" s="1071"/>
      <c r="J58" s="1072"/>
      <c r="K58" s="103"/>
    </row>
    <row r="59" spans="1:70" s="104" customFormat="1" ht="15" customHeight="1" x14ac:dyDescent="0.2">
      <c r="A59" s="626">
        <f>'SCC List'!A54</f>
        <v>70.03</v>
      </c>
      <c r="B59" s="627" t="str">
        <f>'SCC List'!B54</f>
        <v>Commuter Rail</v>
      </c>
      <c r="C59" s="1071"/>
      <c r="D59" s="1071"/>
      <c r="E59" s="1071"/>
      <c r="F59" s="1071"/>
      <c r="G59" s="1071"/>
      <c r="H59" s="1071"/>
      <c r="I59" s="1071"/>
      <c r="J59" s="1072"/>
      <c r="K59" s="103"/>
    </row>
    <row r="60" spans="1:70" s="104" customFormat="1" ht="43.15" customHeight="1" x14ac:dyDescent="0.2">
      <c r="A60" s="626">
        <f>'SCC List'!A55</f>
        <v>70.040000000000006</v>
      </c>
      <c r="B60" s="627" t="str">
        <f>'SCC List'!B55</f>
        <v>Bus</v>
      </c>
      <c r="C60" s="1071" t="s">
        <v>319</v>
      </c>
      <c r="D60" s="1071"/>
      <c r="E60" s="1071"/>
      <c r="F60" s="1071"/>
      <c r="G60" s="1071"/>
      <c r="H60" s="1071"/>
      <c r="I60" s="1071"/>
      <c r="J60" s="1072"/>
      <c r="K60" s="103"/>
    </row>
    <row r="61" spans="1:70" s="104" customFormat="1" ht="15" customHeight="1" x14ac:dyDescent="0.2">
      <c r="A61" s="626">
        <f>'SCC List'!A56</f>
        <v>70.05</v>
      </c>
      <c r="B61" s="627" t="str">
        <f>'SCC List'!B56</f>
        <v>Other</v>
      </c>
      <c r="C61" s="1071"/>
      <c r="D61" s="1071"/>
      <c r="E61" s="1071"/>
      <c r="F61" s="1071"/>
      <c r="G61" s="1071"/>
      <c r="H61" s="1071"/>
      <c r="I61" s="1071"/>
      <c r="J61" s="1072"/>
      <c r="K61" s="103"/>
    </row>
    <row r="62" spans="1:70" s="104" customFormat="1" ht="15" customHeight="1" x14ac:dyDescent="0.2">
      <c r="A62" s="626">
        <f>'SCC List'!A57</f>
        <v>70.06</v>
      </c>
      <c r="B62" s="627" t="str">
        <f>'SCC List'!B57</f>
        <v>Non-revenue vehicles</v>
      </c>
      <c r="C62" s="1071"/>
      <c r="D62" s="1071"/>
      <c r="E62" s="1071"/>
      <c r="F62" s="1071"/>
      <c r="G62" s="1071"/>
      <c r="H62" s="1071"/>
      <c r="I62" s="1071"/>
      <c r="J62" s="1072"/>
      <c r="K62" s="103"/>
    </row>
    <row r="63" spans="1:70" s="104" customFormat="1" ht="15" customHeight="1" x14ac:dyDescent="0.2">
      <c r="A63" s="626">
        <f>'SCC List'!A58</f>
        <v>70.069999999999993</v>
      </c>
      <c r="B63" s="627" t="str">
        <f>'SCC List'!B58</f>
        <v>Spare parts</v>
      </c>
      <c r="C63" s="1071"/>
      <c r="D63" s="1071"/>
      <c r="E63" s="1071"/>
      <c r="F63" s="1071"/>
      <c r="G63" s="1071"/>
      <c r="H63" s="1071"/>
      <c r="I63" s="1071"/>
      <c r="J63" s="1072"/>
      <c r="K63" s="103"/>
    </row>
    <row r="64" spans="1:70" s="107" customFormat="1" ht="15" customHeight="1" x14ac:dyDescent="0.2">
      <c r="A64" s="631" t="str">
        <f>'SCC List'!A59</f>
        <v>80 PROFESSIONAL SERVICES (applies to Cats. 10-50)</v>
      </c>
      <c r="B64" s="632"/>
      <c r="C64" s="654"/>
      <c r="D64" s="648"/>
      <c r="E64" s="648"/>
      <c r="F64" s="649"/>
      <c r="G64" s="650"/>
      <c r="H64" s="651"/>
      <c r="I64" s="652"/>
      <c r="J64" s="653"/>
      <c r="K64" s="106"/>
    </row>
    <row r="65" spans="1:70" s="104" customFormat="1" ht="37.15" customHeight="1" x14ac:dyDescent="0.2">
      <c r="A65" s="633">
        <f>'SCC List'!A60</f>
        <v>80.010000000000005</v>
      </c>
      <c r="B65" s="625" t="str">
        <f>'SCC List'!B60</f>
        <v>Project Development</v>
      </c>
      <c r="C65" s="1071" t="s">
        <v>338</v>
      </c>
      <c r="D65" s="1071"/>
      <c r="E65" s="1071"/>
      <c r="F65" s="1071"/>
      <c r="G65" s="1071"/>
      <c r="H65" s="1071"/>
      <c r="I65" s="1071"/>
      <c r="J65" s="1072"/>
      <c r="K65" s="103"/>
    </row>
    <row r="66" spans="1:70" s="104" customFormat="1" ht="15" customHeight="1" x14ac:dyDescent="0.2">
      <c r="A66" s="633">
        <f>'SCC List'!A61</f>
        <v>80.02</v>
      </c>
      <c r="B66" s="625" t="str">
        <f>'SCC List'!B61</f>
        <v>Engineering (not applicable to Small Starts)</v>
      </c>
      <c r="C66" s="1071"/>
      <c r="D66" s="1071"/>
      <c r="E66" s="1071"/>
      <c r="F66" s="1071"/>
      <c r="G66" s="1071"/>
      <c r="H66" s="1071"/>
      <c r="I66" s="1071"/>
      <c r="J66" s="1072"/>
      <c r="K66" s="103"/>
    </row>
    <row r="67" spans="1:70" s="104" customFormat="1" ht="15" customHeight="1" x14ac:dyDescent="0.2">
      <c r="A67" s="633">
        <f>'SCC List'!A62</f>
        <v>80.03</v>
      </c>
      <c r="B67" s="625" t="str">
        <f>'SCC List'!B62</f>
        <v>Project Management for Design and Construction</v>
      </c>
      <c r="C67" s="1071" t="s">
        <v>339</v>
      </c>
      <c r="D67" s="1071"/>
      <c r="E67" s="1071"/>
      <c r="F67" s="1071"/>
      <c r="G67" s="1071"/>
      <c r="H67" s="1071"/>
      <c r="I67" s="1071"/>
      <c r="J67" s="1072"/>
      <c r="K67" s="103"/>
    </row>
    <row r="68" spans="1:70" s="104" customFormat="1" ht="15" customHeight="1" x14ac:dyDescent="0.2">
      <c r="A68" s="633">
        <f>'SCC List'!A63</f>
        <v>80.040000000000006</v>
      </c>
      <c r="B68" s="625" t="str">
        <f>'SCC List'!B63</f>
        <v xml:space="preserve">Construction Administration &amp; Management </v>
      </c>
      <c r="C68" s="1071" t="s">
        <v>340</v>
      </c>
      <c r="D68" s="1071"/>
      <c r="E68" s="1071"/>
      <c r="F68" s="1071"/>
      <c r="G68" s="1071"/>
      <c r="H68" s="1071"/>
      <c r="I68" s="1071"/>
      <c r="J68" s="1072"/>
      <c r="K68" s="103"/>
    </row>
    <row r="69" spans="1:70" s="104" customFormat="1" ht="15" customHeight="1" x14ac:dyDescent="0.2">
      <c r="A69" s="633">
        <f>'SCC List'!A64</f>
        <v>80.05</v>
      </c>
      <c r="B69" s="625" t="str">
        <f>'SCC List'!B64</f>
        <v xml:space="preserve">Professional Liability and other Non-Construction Insurance </v>
      </c>
      <c r="C69" s="1071" t="s">
        <v>341</v>
      </c>
      <c r="D69" s="1071"/>
      <c r="E69" s="1071"/>
      <c r="F69" s="1071"/>
      <c r="G69" s="1071"/>
      <c r="H69" s="1071"/>
      <c r="I69" s="1071"/>
      <c r="J69" s="1072"/>
      <c r="K69" s="103"/>
    </row>
    <row r="70" spans="1:70" s="104" customFormat="1" ht="15" customHeight="1" x14ac:dyDescent="0.2">
      <c r="A70" s="633">
        <f>'SCC List'!A65</f>
        <v>80.06</v>
      </c>
      <c r="B70" s="625" t="str">
        <f>'SCC List'!B65</f>
        <v>Legal; Permits; Review Fees by other agencies, cities, etc.</v>
      </c>
      <c r="C70" s="1071" t="s">
        <v>341</v>
      </c>
      <c r="D70" s="1071"/>
      <c r="E70" s="1071"/>
      <c r="F70" s="1071"/>
      <c r="G70" s="1071"/>
      <c r="H70" s="1071"/>
      <c r="I70" s="1071"/>
      <c r="J70" s="1072"/>
      <c r="K70" s="103"/>
    </row>
    <row r="71" spans="1:70" s="104" customFormat="1" ht="15" customHeight="1" x14ac:dyDescent="0.2">
      <c r="A71" s="633">
        <f>'SCC List'!A66</f>
        <v>80.069999999999993</v>
      </c>
      <c r="B71" s="625" t="str">
        <f>'SCC List'!B66</f>
        <v>Surveys, Testing, Investigation, Inspection</v>
      </c>
      <c r="C71" s="1071" t="s">
        <v>341</v>
      </c>
      <c r="D71" s="1071"/>
      <c r="E71" s="1071"/>
      <c r="F71" s="1071"/>
      <c r="G71" s="1071"/>
      <c r="H71" s="1071"/>
      <c r="I71" s="1071"/>
      <c r="J71" s="1072"/>
      <c r="K71" s="103"/>
    </row>
    <row r="72" spans="1:70" s="104" customFormat="1" ht="15" customHeight="1" x14ac:dyDescent="0.2">
      <c r="A72" s="633">
        <f>'SCC List'!A67</f>
        <v>80.08</v>
      </c>
      <c r="B72" s="625" t="str">
        <f>'SCC List'!B67</f>
        <v>Start up</v>
      </c>
      <c r="C72" s="1071"/>
      <c r="D72" s="1071"/>
      <c r="E72" s="1071"/>
      <c r="F72" s="1071"/>
      <c r="G72" s="1071"/>
      <c r="H72" s="1071"/>
      <c r="I72" s="1071"/>
      <c r="J72" s="1072"/>
      <c r="K72" s="103"/>
    </row>
    <row r="73" spans="1:70" s="104" customFormat="1" ht="15" customHeight="1" x14ac:dyDescent="0.2">
      <c r="A73" s="634" t="str">
        <f>'SCC Definitions'!A72</f>
        <v>Subtotal (10 - 80)</v>
      </c>
      <c r="B73" s="635"/>
      <c r="C73" s="655"/>
      <c r="D73" s="656"/>
      <c r="E73" s="656"/>
      <c r="F73" s="657"/>
      <c r="G73" s="658"/>
      <c r="H73" s="662"/>
      <c r="I73" s="660"/>
      <c r="J73" s="661"/>
      <c r="K73" s="103"/>
    </row>
    <row r="74" spans="1:70" s="102" customFormat="1" ht="15" customHeight="1" x14ac:dyDescent="0.2">
      <c r="A74" s="622" t="str">
        <f>'SCC List'!A68</f>
        <v>90 UNALLOCATED CONTINGENCY</v>
      </c>
      <c r="B74" s="629"/>
      <c r="C74" s="1071" t="s">
        <v>360</v>
      </c>
      <c r="D74" s="1071"/>
      <c r="E74" s="1071"/>
      <c r="F74" s="1071"/>
      <c r="G74" s="1071"/>
      <c r="H74" s="1071"/>
      <c r="I74" s="1071"/>
      <c r="J74" s="1072"/>
      <c r="K74" s="103"/>
    </row>
    <row r="75" spans="1:70" s="102" customFormat="1" ht="15" customHeight="1" x14ac:dyDescent="0.2">
      <c r="A75" s="636" t="str">
        <f>'SCC Definitions'!A74</f>
        <v>Subtotal (10 - 90)</v>
      </c>
      <c r="B75" s="637"/>
      <c r="C75" s="654"/>
      <c r="D75" s="648"/>
      <c r="E75" s="648"/>
      <c r="F75" s="649"/>
      <c r="G75" s="650"/>
      <c r="H75" s="651"/>
      <c r="I75" s="652"/>
      <c r="J75" s="653"/>
      <c r="K75" s="101"/>
    </row>
    <row r="76" spans="1:70" s="102" customFormat="1" ht="15" customHeight="1" x14ac:dyDescent="0.2">
      <c r="A76" s="631" t="str">
        <f>'SCC List'!A69</f>
        <v>100  FINANCE CHARGES</v>
      </c>
      <c r="B76" s="629"/>
      <c r="C76" s="1071"/>
      <c r="D76" s="1071"/>
      <c r="E76" s="1071"/>
      <c r="F76" s="1071"/>
      <c r="G76" s="1071"/>
      <c r="H76" s="1071"/>
      <c r="I76" s="1071"/>
      <c r="J76" s="1072"/>
      <c r="K76" s="103"/>
    </row>
    <row r="77" spans="1:70" s="105" customFormat="1" ht="15.95" customHeight="1" x14ac:dyDescent="0.2">
      <c r="A77" s="638" t="str">
        <f>'SCC Definitions'!A76</f>
        <v>Total Project Cost (10 - 100)</v>
      </c>
      <c r="B77" s="639"/>
      <c r="C77" s="655"/>
      <c r="D77" s="656"/>
      <c r="E77" s="656"/>
      <c r="F77" s="657"/>
      <c r="G77" s="658"/>
      <c r="H77" s="659"/>
      <c r="I77" s="660"/>
      <c r="J77" s="661"/>
      <c r="K77" s="101"/>
      <c r="L77" s="102"/>
      <c r="M77" s="102"/>
      <c r="N77" s="102"/>
      <c r="O77" s="102"/>
      <c r="P77" s="102"/>
      <c r="Q77" s="102"/>
      <c r="R77" s="102"/>
      <c r="S77" s="102"/>
      <c r="T77" s="102"/>
      <c r="U77" s="102"/>
      <c r="V77" s="102"/>
      <c r="W77" s="102"/>
      <c r="X77" s="102"/>
      <c r="Y77" s="102"/>
      <c r="Z77" s="102"/>
      <c r="AA77" s="102"/>
      <c r="AB77" s="102"/>
      <c r="AC77" s="102"/>
      <c r="AD77" s="102"/>
      <c r="AE77" s="102"/>
      <c r="AF77" s="102"/>
      <c r="AG77" s="102"/>
      <c r="AH77" s="102"/>
      <c r="AI77" s="102"/>
      <c r="AJ77" s="102"/>
      <c r="AK77" s="102"/>
      <c r="AL77" s="102"/>
      <c r="AM77" s="102"/>
      <c r="AN77" s="102"/>
      <c r="AO77" s="102"/>
      <c r="AP77" s="102"/>
      <c r="AQ77" s="102"/>
      <c r="AR77" s="102"/>
      <c r="AS77" s="102"/>
      <c r="AT77" s="102"/>
      <c r="AU77" s="102"/>
      <c r="AV77" s="102"/>
      <c r="AW77" s="102"/>
      <c r="AX77" s="102"/>
      <c r="AY77" s="102"/>
      <c r="AZ77" s="102"/>
      <c r="BA77" s="102"/>
      <c r="BB77" s="102"/>
      <c r="BC77" s="102"/>
      <c r="BD77" s="102"/>
      <c r="BE77" s="102"/>
      <c r="BF77" s="102"/>
      <c r="BG77" s="102"/>
      <c r="BH77" s="102"/>
      <c r="BI77" s="102"/>
      <c r="BJ77" s="102"/>
      <c r="BK77" s="102"/>
      <c r="BL77" s="102"/>
      <c r="BM77" s="102"/>
      <c r="BN77" s="102"/>
      <c r="BO77" s="102"/>
      <c r="BP77" s="102"/>
      <c r="BQ77" s="102"/>
      <c r="BR77" s="102"/>
    </row>
    <row r="78" spans="1:70" s="109" customFormat="1" ht="15" customHeight="1" x14ac:dyDescent="0.2">
      <c r="C78" s="100"/>
      <c r="D78" s="100"/>
      <c r="E78" s="100"/>
      <c r="F78" s="100"/>
      <c r="G78" s="100"/>
      <c r="H78" s="100"/>
      <c r="I78" s="100"/>
      <c r="J78" s="100"/>
      <c r="K78" s="110"/>
    </row>
    <row r="79" spans="1:70" s="109" customFormat="1" ht="15" customHeight="1" x14ac:dyDescent="0.2">
      <c r="C79" s="100"/>
      <c r="D79" s="100"/>
      <c r="E79" s="100"/>
      <c r="F79" s="100"/>
      <c r="G79" s="100"/>
      <c r="H79" s="100"/>
      <c r="I79" s="100"/>
      <c r="J79" s="100"/>
      <c r="K79" s="110"/>
    </row>
    <row r="80" spans="1:70" s="109" customFormat="1" ht="15" customHeight="1" x14ac:dyDescent="0.2">
      <c r="C80" s="100"/>
      <c r="D80" s="100"/>
      <c r="E80" s="100"/>
      <c r="F80" s="100"/>
      <c r="G80" s="100"/>
      <c r="H80" s="100"/>
      <c r="I80" s="100"/>
      <c r="J80" s="100"/>
      <c r="K80" s="110"/>
    </row>
    <row r="81" spans="3:11" s="109" customFormat="1" ht="15" customHeight="1" x14ac:dyDescent="0.2">
      <c r="C81" s="100"/>
      <c r="D81" s="100"/>
      <c r="E81" s="100"/>
      <c r="F81" s="100"/>
      <c r="G81" s="100"/>
      <c r="H81" s="100"/>
      <c r="I81" s="100"/>
      <c r="J81" s="100"/>
      <c r="K81" s="110"/>
    </row>
    <row r="82" spans="3:11" s="109" customFormat="1" ht="15" customHeight="1" x14ac:dyDescent="0.2">
      <c r="C82" s="100"/>
      <c r="D82" s="100"/>
      <c r="E82" s="100"/>
      <c r="F82" s="100"/>
      <c r="G82" s="100"/>
      <c r="H82" s="100"/>
      <c r="I82" s="100"/>
      <c r="J82" s="100"/>
      <c r="K82" s="110"/>
    </row>
    <row r="83" spans="3:11" s="109" customFormat="1" ht="15" customHeight="1" x14ac:dyDescent="0.2">
      <c r="C83" s="100"/>
      <c r="D83" s="100"/>
      <c r="E83" s="100"/>
      <c r="F83" s="100"/>
      <c r="G83" s="100"/>
      <c r="H83" s="100"/>
      <c r="I83" s="100"/>
      <c r="J83" s="100"/>
      <c r="K83" s="110"/>
    </row>
    <row r="84" spans="3:11" s="109" customFormat="1" ht="15" customHeight="1" x14ac:dyDescent="0.2">
      <c r="C84" s="100"/>
      <c r="D84" s="100"/>
      <c r="E84" s="100"/>
      <c r="F84" s="100"/>
      <c r="G84" s="100"/>
      <c r="H84" s="100"/>
      <c r="I84" s="100"/>
      <c r="J84" s="100"/>
      <c r="K84" s="110"/>
    </row>
    <row r="85" spans="3:11" s="109" customFormat="1" ht="15" customHeight="1" x14ac:dyDescent="0.2">
      <c r="C85" s="100"/>
      <c r="D85" s="100"/>
      <c r="E85" s="100"/>
      <c r="F85" s="100"/>
      <c r="G85" s="100"/>
      <c r="H85" s="100"/>
      <c r="I85" s="100"/>
      <c r="J85" s="100"/>
      <c r="K85" s="110"/>
    </row>
    <row r="86" spans="3:11" s="109" customFormat="1" ht="15" customHeight="1" x14ac:dyDescent="0.2">
      <c r="C86" s="100"/>
      <c r="D86" s="100"/>
      <c r="E86" s="100"/>
      <c r="F86" s="100"/>
      <c r="G86" s="100"/>
      <c r="H86" s="100"/>
      <c r="I86" s="100"/>
      <c r="J86" s="100"/>
      <c r="K86" s="110"/>
    </row>
    <row r="87" spans="3:11" s="109" customFormat="1" ht="15" customHeight="1" x14ac:dyDescent="0.2">
      <c r="C87" s="100"/>
      <c r="D87" s="100"/>
      <c r="E87" s="100"/>
      <c r="F87" s="100"/>
      <c r="G87" s="100"/>
      <c r="H87" s="100"/>
      <c r="I87" s="100"/>
      <c r="J87" s="100"/>
      <c r="K87" s="110"/>
    </row>
    <row r="88" spans="3:11" s="109" customFormat="1" ht="15" customHeight="1" x14ac:dyDescent="0.2">
      <c r="C88" s="100"/>
      <c r="D88" s="100"/>
      <c r="E88" s="100"/>
      <c r="F88" s="100"/>
      <c r="G88" s="100"/>
      <c r="H88" s="100"/>
      <c r="I88" s="100"/>
      <c r="J88" s="100"/>
      <c r="K88" s="110"/>
    </row>
    <row r="89" spans="3:11" s="109" customFormat="1" ht="15" customHeight="1" x14ac:dyDescent="0.2">
      <c r="C89" s="100"/>
      <c r="D89" s="100"/>
      <c r="E89" s="100"/>
      <c r="F89" s="100"/>
      <c r="G89" s="100"/>
      <c r="H89" s="100"/>
      <c r="I89" s="100"/>
      <c r="J89" s="100"/>
      <c r="K89" s="110"/>
    </row>
    <row r="90" spans="3:11" s="109" customFormat="1" ht="15" customHeight="1" x14ac:dyDescent="0.2">
      <c r="C90" s="100"/>
      <c r="D90" s="100"/>
      <c r="E90" s="100"/>
      <c r="F90" s="100"/>
      <c r="G90" s="100"/>
      <c r="H90" s="100"/>
      <c r="I90" s="100"/>
      <c r="J90" s="100"/>
      <c r="K90" s="110"/>
    </row>
    <row r="91" spans="3:11" s="109" customFormat="1" ht="15" customHeight="1" x14ac:dyDescent="0.2">
      <c r="C91" s="100"/>
      <c r="D91" s="100"/>
      <c r="E91" s="100"/>
      <c r="F91" s="100"/>
      <c r="G91" s="100"/>
      <c r="H91" s="100"/>
      <c r="I91" s="100"/>
      <c r="J91" s="100"/>
      <c r="K91" s="110"/>
    </row>
    <row r="92" spans="3:11" s="109" customFormat="1" ht="15" customHeight="1" x14ac:dyDescent="0.2">
      <c r="C92" s="100"/>
      <c r="D92" s="100"/>
      <c r="E92" s="100"/>
      <c r="F92" s="100"/>
      <c r="G92" s="100"/>
      <c r="H92" s="100"/>
      <c r="I92" s="100"/>
      <c r="J92" s="100"/>
      <c r="K92" s="110"/>
    </row>
    <row r="93" spans="3:11" s="109" customFormat="1" ht="15" customHeight="1" x14ac:dyDescent="0.2">
      <c r="C93" s="100"/>
      <c r="D93" s="100"/>
      <c r="E93" s="100"/>
      <c r="F93" s="100"/>
      <c r="G93" s="100"/>
      <c r="H93" s="100"/>
      <c r="I93" s="100"/>
      <c r="J93" s="100"/>
      <c r="K93" s="110"/>
    </row>
    <row r="94" spans="3:11" s="109" customFormat="1" ht="15" customHeight="1" x14ac:dyDescent="0.2">
      <c r="C94" s="100"/>
      <c r="D94" s="100"/>
      <c r="E94" s="100"/>
      <c r="F94" s="100"/>
      <c r="G94" s="100"/>
      <c r="H94" s="100"/>
      <c r="I94" s="100"/>
      <c r="J94" s="100"/>
      <c r="K94" s="110"/>
    </row>
    <row r="95" spans="3:11" s="109" customFormat="1" ht="15" customHeight="1" x14ac:dyDescent="0.2">
      <c r="C95" s="100"/>
      <c r="D95" s="100"/>
      <c r="E95" s="100"/>
      <c r="F95" s="100"/>
      <c r="G95" s="100"/>
      <c r="H95" s="100"/>
      <c r="I95" s="100"/>
      <c r="J95" s="100"/>
      <c r="K95" s="110"/>
    </row>
    <row r="96" spans="3:11" s="109" customFormat="1" ht="15" customHeight="1" x14ac:dyDescent="0.2">
      <c r="C96" s="100"/>
      <c r="D96" s="100"/>
      <c r="E96" s="100"/>
      <c r="F96" s="100"/>
      <c r="G96" s="100"/>
      <c r="H96" s="100"/>
      <c r="I96" s="100"/>
      <c r="J96" s="100"/>
      <c r="K96" s="110"/>
    </row>
    <row r="97" spans="3:11" s="109" customFormat="1" ht="15" customHeight="1" x14ac:dyDescent="0.2">
      <c r="C97" s="100"/>
      <c r="D97" s="100"/>
      <c r="E97" s="100"/>
      <c r="F97" s="100"/>
      <c r="G97" s="100"/>
      <c r="H97" s="100"/>
      <c r="I97" s="100"/>
      <c r="J97" s="100"/>
      <c r="K97" s="110"/>
    </row>
    <row r="98" spans="3:11" s="109" customFormat="1" ht="14.25" x14ac:dyDescent="0.2">
      <c r="C98" s="100"/>
      <c r="D98" s="100"/>
      <c r="E98" s="100"/>
      <c r="F98" s="100"/>
      <c r="G98" s="100"/>
      <c r="H98" s="100"/>
      <c r="I98" s="100"/>
      <c r="J98" s="100"/>
      <c r="K98" s="110"/>
    </row>
    <row r="99" spans="3:11" s="109" customFormat="1" ht="14.25" x14ac:dyDescent="0.2">
      <c r="C99" s="100"/>
      <c r="D99" s="100"/>
      <c r="E99" s="100"/>
      <c r="F99" s="100"/>
      <c r="G99" s="100"/>
      <c r="H99" s="100"/>
      <c r="I99" s="100"/>
      <c r="J99" s="100"/>
      <c r="K99" s="110"/>
    </row>
    <row r="100" spans="3:11" s="109" customFormat="1" ht="14.25" x14ac:dyDescent="0.2">
      <c r="C100" s="100"/>
      <c r="D100" s="100"/>
      <c r="E100" s="100"/>
      <c r="F100" s="100"/>
      <c r="G100" s="100"/>
      <c r="H100" s="100"/>
      <c r="I100" s="100"/>
      <c r="J100" s="100"/>
      <c r="K100" s="110"/>
    </row>
    <row r="101" spans="3:11" s="109" customFormat="1" ht="14.25" x14ac:dyDescent="0.2">
      <c r="C101" s="100"/>
      <c r="D101" s="100"/>
      <c r="E101" s="100"/>
      <c r="F101" s="100"/>
      <c r="G101" s="100"/>
      <c r="H101" s="100"/>
      <c r="I101" s="100"/>
      <c r="J101" s="100"/>
      <c r="K101" s="110"/>
    </row>
    <row r="102" spans="3:11" s="109" customFormat="1" ht="14.25" x14ac:dyDescent="0.2">
      <c r="C102" s="100"/>
      <c r="D102" s="100"/>
      <c r="E102" s="100"/>
      <c r="F102" s="100"/>
      <c r="G102" s="100"/>
      <c r="H102" s="100"/>
      <c r="I102" s="100"/>
      <c r="J102" s="100"/>
      <c r="K102" s="110"/>
    </row>
    <row r="103" spans="3:11" s="109" customFormat="1" ht="14.25" x14ac:dyDescent="0.2">
      <c r="C103" s="100"/>
      <c r="D103" s="100"/>
      <c r="E103" s="100"/>
      <c r="F103" s="100"/>
      <c r="G103" s="100"/>
      <c r="H103" s="100"/>
      <c r="I103" s="100"/>
      <c r="J103" s="100"/>
      <c r="K103" s="110"/>
    </row>
    <row r="104" spans="3:11" s="109" customFormat="1" ht="14.25" x14ac:dyDescent="0.2">
      <c r="C104" s="100"/>
      <c r="D104" s="100"/>
      <c r="E104" s="100"/>
      <c r="F104" s="100"/>
      <c r="G104" s="100"/>
      <c r="H104" s="100"/>
      <c r="I104" s="100"/>
      <c r="J104" s="100"/>
      <c r="K104" s="110"/>
    </row>
    <row r="105" spans="3:11" s="109" customFormat="1" ht="14.25" x14ac:dyDescent="0.2">
      <c r="C105" s="100"/>
      <c r="D105" s="100"/>
      <c r="E105" s="100"/>
      <c r="F105" s="100"/>
      <c r="G105" s="100"/>
      <c r="H105" s="100"/>
      <c r="I105" s="100"/>
      <c r="J105" s="100"/>
      <c r="K105" s="110"/>
    </row>
    <row r="106" spans="3:11" s="109" customFormat="1" ht="14.25" x14ac:dyDescent="0.2">
      <c r="C106" s="100"/>
      <c r="D106" s="100"/>
      <c r="E106" s="100"/>
      <c r="F106" s="100"/>
      <c r="G106" s="100"/>
      <c r="H106" s="100"/>
      <c r="I106" s="100"/>
      <c r="J106" s="100"/>
      <c r="K106" s="110"/>
    </row>
    <row r="107" spans="3:11" s="109" customFormat="1" ht="14.25" x14ac:dyDescent="0.2">
      <c r="C107" s="100"/>
      <c r="D107" s="100"/>
      <c r="E107" s="100"/>
      <c r="F107" s="100"/>
      <c r="G107" s="100"/>
      <c r="H107" s="100"/>
      <c r="I107" s="100"/>
      <c r="J107" s="100"/>
      <c r="K107" s="110"/>
    </row>
    <row r="108" spans="3:11" s="109" customFormat="1" ht="14.25" x14ac:dyDescent="0.2">
      <c r="C108" s="100"/>
      <c r="D108" s="100"/>
      <c r="E108" s="100"/>
      <c r="F108" s="100"/>
      <c r="G108" s="100"/>
      <c r="H108" s="100"/>
      <c r="I108" s="100"/>
      <c r="J108" s="100"/>
      <c r="K108" s="110"/>
    </row>
    <row r="109" spans="3:11" s="109" customFormat="1" ht="14.25" x14ac:dyDescent="0.2">
      <c r="C109" s="100"/>
      <c r="D109" s="100"/>
      <c r="E109" s="100"/>
      <c r="F109" s="100"/>
      <c r="G109" s="100"/>
      <c r="H109" s="100"/>
      <c r="I109" s="100"/>
      <c r="J109" s="100"/>
      <c r="K109" s="110"/>
    </row>
    <row r="110" spans="3:11" s="109" customFormat="1" ht="14.25" x14ac:dyDescent="0.2">
      <c r="C110" s="100"/>
      <c r="D110" s="100"/>
      <c r="E110" s="100"/>
      <c r="F110" s="100"/>
      <c r="G110" s="100"/>
      <c r="H110" s="100"/>
      <c r="I110" s="100"/>
      <c r="J110" s="100"/>
      <c r="K110" s="110"/>
    </row>
    <row r="111" spans="3:11" s="109" customFormat="1" ht="14.25" x14ac:dyDescent="0.2">
      <c r="C111" s="100"/>
      <c r="D111" s="100"/>
      <c r="E111" s="100"/>
      <c r="F111" s="100"/>
      <c r="G111" s="100"/>
      <c r="H111" s="100"/>
      <c r="I111" s="100"/>
      <c r="J111" s="100"/>
      <c r="K111" s="110"/>
    </row>
    <row r="112" spans="3:11" s="109" customFormat="1" ht="14.25" x14ac:dyDescent="0.2">
      <c r="C112" s="100"/>
      <c r="D112" s="100"/>
      <c r="E112" s="100"/>
      <c r="F112" s="100"/>
      <c r="G112" s="100"/>
      <c r="H112" s="100"/>
      <c r="I112" s="100"/>
      <c r="J112" s="100"/>
      <c r="K112" s="110"/>
    </row>
    <row r="113" spans="1:11" s="109" customFormat="1" ht="14.25" x14ac:dyDescent="0.2">
      <c r="C113" s="100"/>
      <c r="D113" s="100"/>
      <c r="E113" s="100"/>
      <c r="F113" s="100"/>
      <c r="G113" s="100"/>
      <c r="H113" s="100"/>
      <c r="I113" s="100"/>
      <c r="J113" s="100"/>
      <c r="K113" s="110"/>
    </row>
    <row r="114" spans="1:11" s="109" customFormat="1" ht="14.25" x14ac:dyDescent="0.2">
      <c r="C114" s="100"/>
      <c r="D114" s="100"/>
      <c r="E114" s="100"/>
      <c r="F114" s="100"/>
      <c r="G114" s="100"/>
      <c r="H114" s="100"/>
      <c r="I114" s="100"/>
      <c r="J114" s="100"/>
      <c r="K114" s="110"/>
    </row>
    <row r="115" spans="1:11" s="109" customFormat="1" ht="14.25" x14ac:dyDescent="0.2">
      <c r="C115" s="100"/>
      <c r="D115" s="100"/>
      <c r="E115" s="100"/>
      <c r="F115" s="100"/>
      <c r="G115" s="100"/>
      <c r="H115" s="100"/>
      <c r="I115" s="100"/>
      <c r="J115" s="100"/>
      <c r="K115" s="110"/>
    </row>
    <row r="116" spans="1:11" s="109" customFormat="1" ht="14.25" x14ac:dyDescent="0.2">
      <c r="C116" s="100"/>
      <c r="D116" s="100"/>
      <c r="E116" s="100"/>
      <c r="F116" s="100"/>
      <c r="G116" s="100"/>
      <c r="H116" s="100"/>
      <c r="I116" s="100"/>
      <c r="J116" s="100"/>
      <c r="K116" s="110"/>
    </row>
    <row r="117" spans="1:11" s="109" customFormat="1" ht="14.25" x14ac:dyDescent="0.2">
      <c r="C117" s="100"/>
      <c r="D117" s="100"/>
      <c r="E117" s="100"/>
      <c r="F117" s="100"/>
      <c r="G117" s="100"/>
      <c r="H117" s="100"/>
      <c r="I117" s="100"/>
      <c r="J117" s="100"/>
      <c r="K117" s="110"/>
    </row>
    <row r="118" spans="1:11" s="109" customFormat="1" ht="14.25" x14ac:dyDescent="0.2">
      <c r="C118" s="100"/>
      <c r="D118" s="100"/>
      <c r="E118" s="100"/>
      <c r="F118" s="100"/>
      <c r="G118" s="100"/>
      <c r="H118" s="100"/>
      <c r="I118" s="100"/>
      <c r="J118" s="100"/>
      <c r="K118" s="110"/>
    </row>
    <row r="119" spans="1:11" s="109" customFormat="1" ht="14.25" x14ac:dyDescent="0.2">
      <c r="C119" s="100"/>
      <c r="D119" s="100"/>
      <c r="E119" s="100"/>
      <c r="F119" s="100"/>
      <c r="G119" s="100"/>
      <c r="H119" s="100"/>
      <c r="I119" s="100"/>
      <c r="J119" s="100"/>
      <c r="K119" s="110"/>
    </row>
    <row r="120" spans="1:11" s="109" customFormat="1" ht="14.25" x14ac:dyDescent="0.2">
      <c r="C120" s="100"/>
      <c r="D120" s="100"/>
      <c r="E120" s="100"/>
      <c r="F120" s="100"/>
      <c r="G120" s="100"/>
      <c r="H120" s="100"/>
      <c r="I120" s="100"/>
      <c r="J120" s="100"/>
      <c r="K120" s="110"/>
    </row>
    <row r="121" spans="1:11" s="109" customFormat="1" ht="14.25" x14ac:dyDescent="0.2">
      <c r="C121" s="100"/>
      <c r="D121" s="100"/>
      <c r="E121" s="100"/>
      <c r="F121" s="100"/>
      <c r="G121" s="100"/>
      <c r="H121" s="100"/>
      <c r="I121" s="100"/>
      <c r="J121" s="100"/>
      <c r="K121" s="110"/>
    </row>
    <row r="122" spans="1:11" s="104" customFormat="1" ht="14.25" x14ac:dyDescent="0.2">
      <c r="A122" s="109"/>
      <c r="B122" s="109"/>
      <c r="C122" s="100"/>
      <c r="D122" s="100"/>
      <c r="E122" s="100"/>
      <c r="F122" s="100"/>
      <c r="G122" s="100"/>
      <c r="H122" s="100"/>
      <c r="I122" s="100"/>
      <c r="J122" s="100"/>
      <c r="K122" s="103"/>
    </row>
    <row r="123" spans="1:11" s="104" customFormat="1" ht="14.25" x14ac:dyDescent="0.2">
      <c r="A123" s="109"/>
      <c r="B123" s="109"/>
      <c r="C123" s="100"/>
      <c r="D123" s="100"/>
      <c r="E123" s="100"/>
      <c r="F123" s="100"/>
      <c r="G123" s="100"/>
      <c r="H123" s="100"/>
      <c r="I123" s="100"/>
      <c r="J123" s="100"/>
      <c r="K123" s="103"/>
    </row>
    <row r="124" spans="1:11" s="104" customFormat="1" ht="14.25" x14ac:dyDescent="0.2">
      <c r="A124" s="109"/>
      <c r="B124" s="109"/>
      <c r="C124" s="100"/>
      <c r="D124" s="100"/>
      <c r="E124" s="100"/>
      <c r="F124" s="100"/>
      <c r="G124" s="100"/>
      <c r="H124" s="100"/>
      <c r="I124" s="100"/>
      <c r="J124" s="100"/>
      <c r="K124" s="103"/>
    </row>
    <row r="125" spans="1:11" s="104" customFormat="1" ht="14.25" x14ac:dyDescent="0.2">
      <c r="A125" s="109"/>
      <c r="B125" s="109"/>
      <c r="C125" s="100"/>
      <c r="D125" s="100"/>
      <c r="E125" s="100"/>
      <c r="F125" s="100"/>
      <c r="G125" s="100"/>
      <c r="H125" s="100"/>
      <c r="I125" s="100"/>
      <c r="J125" s="100"/>
      <c r="K125" s="103"/>
    </row>
    <row r="126" spans="1:11" s="104" customFormat="1" ht="14.25" x14ac:dyDescent="0.2">
      <c r="A126" s="109"/>
      <c r="B126" s="109"/>
      <c r="C126" s="100"/>
      <c r="D126" s="100"/>
      <c r="E126" s="100"/>
      <c r="F126" s="100"/>
      <c r="G126" s="100"/>
      <c r="H126" s="100"/>
      <c r="I126" s="100"/>
      <c r="J126" s="100"/>
      <c r="K126" s="103"/>
    </row>
    <row r="127" spans="1:11" s="104" customFormat="1" ht="14.25" x14ac:dyDescent="0.2">
      <c r="A127" s="109"/>
      <c r="B127" s="109"/>
      <c r="C127" s="100"/>
      <c r="D127" s="100"/>
      <c r="E127" s="100"/>
      <c r="F127" s="100"/>
      <c r="G127" s="100"/>
      <c r="H127" s="100"/>
      <c r="I127" s="100"/>
      <c r="J127" s="100"/>
      <c r="K127" s="103"/>
    </row>
    <row r="128" spans="1:11" s="104" customFormat="1" ht="14.25" x14ac:dyDescent="0.2">
      <c r="A128" s="109"/>
      <c r="B128" s="109"/>
      <c r="C128" s="100"/>
      <c r="D128" s="100"/>
      <c r="E128" s="100"/>
      <c r="F128" s="100"/>
      <c r="G128" s="100"/>
      <c r="H128" s="100"/>
      <c r="I128" s="100"/>
      <c r="J128" s="100"/>
      <c r="K128" s="103"/>
    </row>
    <row r="129" spans="1:11" s="104" customFormat="1" ht="14.25" x14ac:dyDescent="0.2">
      <c r="A129" s="109"/>
      <c r="B129" s="109"/>
      <c r="C129" s="100"/>
      <c r="D129" s="100"/>
      <c r="E129" s="100"/>
      <c r="F129" s="100"/>
      <c r="G129" s="100"/>
      <c r="H129" s="100"/>
      <c r="I129" s="100"/>
      <c r="J129" s="100"/>
      <c r="K129" s="103"/>
    </row>
    <row r="130" spans="1:11" s="104" customFormat="1" ht="14.25" x14ac:dyDescent="0.2">
      <c r="A130" s="109"/>
      <c r="B130" s="109"/>
      <c r="C130" s="100"/>
      <c r="D130" s="100"/>
      <c r="E130" s="100"/>
      <c r="F130" s="100"/>
      <c r="G130" s="100"/>
      <c r="H130" s="100"/>
      <c r="I130" s="100"/>
      <c r="J130" s="100"/>
      <c r="K130" s="103"/>
    </row>
    <row r="131" spans="1:11" s="104" customFormat="1" ht="14.25" x14ac:dyDescent="0.2">
      <c r="A131" s="109"/>
      <c r="B131" s="109"/>
      <c r="C131" s="100"/>
      <c r="D131" s="100"/>
      <c r="E131" s="100"/>
      <c r="F131" s="100"/>
      <c r="G131" s="100"/>
      <c r="H131" s="100"/>
      <c r="I131" s="100"/>
      <c r="J131" s="100"/>
      <c r="K131" s="103"/>
    </row>
    <row r="132" spans="1:11" s="104" customFormat="1" ht="14.25" x14ac:dyDescent="0.2">
      <c r="A132" s="109"/>
      <c r="B132" s="109"/>
      <c r="C132" s="100"/>
      <c r="D132" s="100"/>
      <c r="E132" s="100"/>
      <c r="F132" s="100"/>
      <c r="G132" s="100"/>
      <c r="H132" s="100"/>
      <c r="I132" s="100"/>
      <c r="J132" s="100"/>
      <c r="K132" s="103"/>
    </row>
    <row r="133" spans="1:11" s="104" customFormat="1" ht="14.25" x14ac:dyDescent="0.2">
      <c r="A133" s="109"/>
      <c r="B133" s="109"/>
      <c r="C133" s="100"/>
      <c r="D133" s="100"/>
      <c r="E133" s="100"/>
      <c r="F133" s="100"/>
      <c r="G133" s="100"/>
      <c r="H133" s="100"/>
      <c r="I133" s="100"/>
      <c r="J133" s="100"/>
      <c r="K133" s="103"/>
    </row>
    <row r="134" spans="1:11" s="104" customFormat="1" ht="14.25" x14ac:dyDescent="0.2">
      <c r="A134" s="109"/>
      <c r="B134" s="109"/>
      <c r="C134" s="100"/>
      <c r="D134" s="100"/>
      <c r="E134" s="100"/>
      <c r="F134" s="100"/>
      <c r="G134" s="100"/>
      <c r="H134" s="100"/>
      <c r="I134" s="100"/>
      <c r="J134" s="100"/>
      <c r="K134" s="103"/>
    </row>
    <row r="135" spans="1:11" s="104" customFormat="1" ht="14.25" x14ac:dyDescent="0.2">
      <c r="A135" s="109"/>
      <c r="B135" s="109"/>
      <c r="C135" s="100"/>
      <c r="D135" s="100"/>
      <c r="E135" s="100"/>
      <c r="F135" s="100"/>
      <c r="G135" s="100"/>
      <c r="H135" s="100"/>
      <c r="I135" s="100"/>
      <c r="J135" s="100"/>
      <c r="K135" s="103"/>
    </row>
    <row r="136" spans="1:11" s="104" customFormat="1" ht="14.25" x14ac:dyDescent="0.2">
      <c r="A136" s="109"/>
      <c r="B136" s="109"/>
      <c r="C136" s="100"/>
      <c r="D136" s="100"/>
      <c r="E136" s="100"/>
      <c r="F136" s="100"/>
      <c r="G136" s="100"/>
      <c r="H136" s="100"/>
      <c r="I136" s="100"/>
      <c r="J136" s="100"/>
      <c r="K136" s="103"/>
    </row>
    <row r="137" spans="1:11" s="104" customFormat="1" ht="14.25" x14ac:dyDescent="0.2">
      <c r="A137" s="109"/>
      <c r="B137" s="109"/>
      <c r="C137" s="100"/>
      <c r="D137" s="100"/>
      <c r="E137" s="100"/>
      <c r="F137" s="100"/>
      <c r="G137" s="100"/>
      <c r="H137" s="100"/>
      <c r="I137" s="100"/>
      <c r="J137" s="100"/>
      <c r="K137" s="103"/>
    </row>
    <row r="138" spans="1:11" s="104" customFormat="1" ht="14.25" x14ac:dyDescent="0.2">
      <c r="A138" s="109"/>
      <c r="B138" s="109"/>
      <c r="C138" s="100"/>
      <c r="D138" s="100"/>
      <c r="E138" s="100"/>
      <c r="F138" s="100"/>
      <c r="G138" s="100"/>
      <c r="H138" s="100"/>
      <c r="I138" s="100"/>
      <c r="J138" s="100"/>
      <c r="K138" s="103"/>
    </row>
    <row r="139" spans="1:11" s="104" customFormat="1" ht="14.25" x14ac:dyDescent="0.2">
      <c r="A139" s="109"/>
      <c r="B139" s="109"/>
      <c r="C139" s="100"/>
      <c r="D139" s="100"/>
      <c r="E139" s="100"/>
      <c r="F139" s="100"/>
      <c r="G139" s="100"/>
      <c r="H139" s="100"/>
      <c r="I139" s="100"/>
      <c r="J139" s="100"/>
      <c r="K139" s="103"/>
    </row>
    <row r="140" spans="1:11" s="104" customFormat="1" ht="14.25" x14ac:dyDescent="0.2">
      <c r="A140" s="109"/>
      <c r="B140" s="109"/>
      <c r="C140" s="100"/>
      <c r="D140" s="100"/>
      <c r="E140" s="100"/>
      <c r="F140" s="100"/>
      <c r="G140" s="100"/>
      <c r="H140" s="100"/>
      <c r="I140" s="100"/>
      <c r="J140" s="100"/>
      <c r="K140" s="103"/>
    </row>
    <row r="141" spans="1:11" s="104" customFormat="1" ht="14.25" x14ac:dyDescent="0.2">
      <c r="A141" s="109"/>
      <c r="B141" s="109"/>
      <c r="C141" s="100"/>
      <c r="D141" s="100"/>
      <c r="E141" s="100"/>
      <c r="F141" s="100"/>
      <c r="G141" s="100"/>
      <c r="H141" s="100"/>
      <c r="I141" s="100"/>
      <c r="J141" s="100"/>
      <c r="K141" s="103"/>
    </row>
    <row r="142" spans="1:11" s="104" customFormat="1" ht="14.25" x14ac:dyDescent="0.2">
      <c r="A142" s="109"/>
      <c r="B142" s="109"/>
      <c r="C142" s="100"/>
      <c r="D142" s="100"/>
      <c r="E142" s="100"/>
      <c r="F142" s="100"/>
      <c r="G142" s="100"/>
      <c r="H142" s="100"/>
      <c r="I142" s="100"/>
      <c r="J142" s="100"/>
      <c r="K142" s="103"/>
    </row>
    <row r="143" spans="1:11" s="104" customFormat="1" ht="14.25" x14ac:dyDescent="0.2">
      <c r="A143" s="109"/>
      <c r="B143" s="109"/>
      <c r="C143" s="100"/>
      <c r="D143" s="100"/>
      <c r="E143" s="100"/>
      <c r="F143" s="100"/>
      <c r="G143" s="100"/>
      <c r="H143" s="100"/>
      <c r="I143" s="100"/>
      <c r="J143" s="100"/>
      <c r="K143" s="103"/>
    </row>
    <row r="144" spans="1:11" s="104" customFormat="1" ht="14.25" x14ac:dyDescent="0.2">
      <c r="A144" s="109"/>
      <c r="B144" s="109"/>
      <c r="C144" s="100"/>
      <c r="D144" s="100"/>
      <c r="E144" s="100"/>
      <c r="F144" s="100"/>
      <c r="G144" s="100"/>
      <c r="H144" s="100"/>
      <c r="I144" s="100"/>
      <c r="J144" s="100"/>
      <c r="K144" s="103"/>
    </row>
    <row r="145" spans="1:11" s="104" customFormat="1" ht="14.25" x14ac:dyDescent="0.2">
      <c r="A145" s="109"/>
      <c r="B145" s="109"/>
      <c r="C145" s="100"/>
      <c r="D145" s="100"/>
      <c r="E145" s="100"/>
      <c r="F145" s="100"/>
      <c r="G145" s="100"/>
      <c r="H145" s="100"/>
      <c r="I145" s="100"/>
      <c r="J145" s="100"/>
      <c r="K145" s="103"/>
    </row>
    <row r="146" spans="1:11" s="104" customFormat="1" ht="14.25" x14ac:dyDescent="0.2">
      <c r="A146" s="109"/>
      <c r="B146" s="109"/>
      <c r="C146" s="100"/>
      <c r="D146" s="100"/>
      <c r="E146" s="100"/>
      <c r="F146" s="100"/>
      <c r="G146" s="100"/>
      <c r="H146" s="100"/>
      <c r="I146" s="100"/>
      <c r="J146" s="100"/>
      <c r="K146" s="103"/>
    </row>
    <row r="147" spans="1:11" s="104" customFormat="1" ht="14.25" x14ac:dyDescent="0.2">
      <c r="A147" s="109"/>
      <c r="B147" s="109"/>
      <c r="C147" s="100"/>
      <c r="D147" s="100"/>
      <c r="E147" s="100"/>
      <c r="F147" s="100"/>
      <c r="G147" s="100"/>
      <c r="H147" s="100"/>
      <c r="I147" s="100"/>
      <c r="J147" s="100"/>
      <c r="K147" s="103"/>
    </row>
    <row r="148" spans="1:11" s="104" customFormat="1" ht="14.25" x14ac:dyDescent="0.2">
      <c r="A148" s="109"/>
      <c r="B148" s="109"/>
      <c r="C148" s="100"/>
      <c r="D148" s="100"/>
      <c r="E148" s="100"/>
      <c r="F148" s="100"/>
      <c r="G148" s="100"/>
      <c r="H148" s="100"/>
      <c r="I148" s="100"/>
      <c r="J148" s="100"/>
      <c r="K148" s="103"/>
    </row>
    <row r="149" spans="1:11" s="104" customFormat="1" ht="14.25" x14ac:dyDescent="0.2">
      <c r="A149" s="109"/>
      <c r="B149" s="109"/>
      <c r="C149" s="100"/>
      <c r="D149" s="100"/>
      <c r="E149" s="100"/>
      <c r="F149" s="100"/>
      <c r="G149" s="100"/>
      <c r="H149" s="100"/>
      <c r="I149" s="100"/>
      <c r="J149" s="100"/>
      <c r="K149" s="103"/>
    </row>
    <row r="150" spans="1:11" s="104" customFormat="1" ht="14.25" x14ac:dyDescent="0.2">
      <c r="A150" s="109"/>
      <c r="B150" s="109"/>
      <c r="C150" s="100"/>
      <c r="D150" s="100"/>
      <c r="E150" s="100"/>
      <c r="F150" s="100"/>
      <c r="G150" s="100"/>
      <c r="H150" s="100"/>
      <c r="I150" s="100"/>
      <c r="J150" s="100"/>
      <c r="K150" s="103"/>
    </row>
    <row r="151" spans="1:11" s="104" customFormat="1" ht="14.25" x14ac:dyDescent="0.2">
      <c r="A151" s="109"/>
      <c r="B151" s="109"/>
      <c r="C151" s="100"/>
      <c r="D151" s="100"/>
      <c r="E151" s="100"/>
      <c r="F151" s="100"/>
      <c r="G151" s="100"/>
      <c r="H151" s="100"/>
      <c r="I151" s="100"/>
      <c r="J151" s="100"/>
      <c r="K151" s="103"/>
    </row>
    <row r="152" spans="1:11" s="104" customFormat="1" ht="14.25" x14ac:dyDescent="0.2">
      <c r="A152" s="109"/>
      <c r="B152" s="109"/>
      <c r="C152" s="100"/>
      <c r="D152" s="100"/>
      <c r="E152" s="100"/>
      <c r="F152" s="100"/>
      <c r="G152" s="100"/>
      <c r="H152" s="100"/>
      <c r="I152" s="100"/>
      <c r="J152" s="100"/>
      <c r="K152" s="103"/>
    </row>
    <row r="153" spans="1:11" s="104" customFormat="1" ht="14.25" x14ac:dyDescent="0.2">
      <c r="A153" s="109"/>
      <c r="B153" s="109"/>
      <c r="C153" s="100"/>
      <c r="D153" s="100"/>
      <c r="E153" s="100"/>
      <c r="F153" s="100"/>
      <c r="G153" s="100"/>
      <c r="H153" s="100"/>
      <c r="I153" s="100"/>
      <c r="J153" s="100"/>
      <c r="K153" s="103"/>
    </row>
    <row r="154" spans="1:11" s="104" customFormat="1" ht="14.25" x14ac:dyDescent="0.2">
      <c r="A154" s="109"/>
      <c r="B154" s="109"/>
      <c r="C154" s="100"/>
      <c r="D154" s="100"/>
      <c r="E154" s="100"/>
      <c r="F154" s="100"/>
      <c r="G154" s="100"/>
      <c r="H154" s="100"/>
      <c r="I154" s="100"/>
      <c r="J154" s="100"/>
      <c r="K154" s="103"/>
    </row>
    <row r="155" spans="1:11" s="104" customFormat="1" ht="14.25" x14ac:dyDescent="0.2">
      <c r="A155" s="109"/>
      <c r="B155" s="109"/>
      <c r="C155" s="100"/>
      <c r="D155" s="100"/>
      <c r="E155" s="100"/>
      <c r="F155" s="100"/>
      <c r="G155" s="100"/>
      <c r="H155" s="100"/>
      <c r="I155" s="100"/>
      <c r="J155" s="100"/>
      <c r="K155" s="103"/>
    </row>
    <row r="156" spans="1:11" s="104" customFormat="1" ht="14.25" x14ac:dyDescent="0.2">
      <c r="A156" s="109"/>
      <c r="B156" s="109"/>
      <c r="C156" s="100"/>
      <c r="D156" s="100"/>
      <c r="E156" s="100"/>
      <c r="F156" s="100"/>
      <c r="G156" s="100"/>
      <c r="H156" s="100"/>
      <c r="I156" s="100"/>
      <c r="J156" s="100"/>
      <c r="K156" s="103"/>
    </row>
    <row r="157" spans="1:11" s="104" customFormat="1" ht="14.25" x14ac:dyDescent="0.2">
      <c r="A157" s="109"/>
      <c r="B157" s="109"/>
      <c r="C157" s="100"/>
      <c r="D157" s="100"/>
      <c r="E157" s="100"/>
      <c r="F157" s="100"/>
      <c r="G157" s="100"/>
      <c r="H157" s="100"/>
      <c r="I157" s="100"/>
      <c r="J157" s="100"/>
      <c r="K157" s="103"/>
    </row>
    <row r="158" spans="1:11" s="104" customFormat="1" ht="14.25" x14ac:dyDescent="0.2">
      <c r="A158" s="109"/>
      <c r="B158" s="109"/>
      <c r="C158" s="100"/>
      <c r="D158" s="100"/>
      <c r="E158" s="100"/>
      <c r="F158" s="100"/>
      <c r="G158" s="100"/>
      <c r="H158" s="100"/>
      <c r="I158" s="100"/>
      <c r="J158" s="100"/>
      <c r="K158" s="103"/>
    </row>
    <row r="159" spans="1:11" s="104" customFormat="1" ht="14.25" x14ac:dyDescent="0.2">
      <c r="A159" s="109"/>
      <c r="B159" s="109"/>
      <c r="C159" s="100"/>
      <c r="D159" s="100"/>
      <c r="E159" s="100"/>
      <c r="F159" s="100"/>
      <c r="G159" s="100"/>
      <c r="H159" s="100"/>
      <c r="I159" s="100"/>
      <c r="J159" s="100"/>
      <c r="K159" s="103"/>
    </row>
    <row r="160" spans="1:11" s="104" customFormat="1" ht="14.25" x14ac:dyDescent="0.2">
      <c r="A160" s="109"/>
      <c r="B160" s="109"/>
      <c r="C160" s="100"/>
      <c r="D160" s="100"/>
      <c r="E160" s="100"/>
      <c r="F160" s="100"/>
      <c r="G160" s="100"/>
      <c r="H160" s="100"/>
      <c r="I160" s="100"/>
      <c r="J160" s="100"/>
      <c r="K160" s="103"/>
    </row>
    <row r="161" spans="1:11" s="104" customFormat="1" ht="14.25" x14ac:dyDescent="0.2">
      <c r="A161" s="109"/>
      <c r="B161" s="109"/>
      <c r="C161" s="100"/>
      <c r="D161" s="100"/>
      <c r="E161" s="100"/>
      <c r="F161" s="100"/>
      <c r="G161" s="100"/>
      <c r="H161" s="100"/>
      <c r="I161" s="100"/>
      <c r="J161" s="100"/>
      <c r="K161" s="103"/>
    </row>
    <row r="162" spans="1:11" ht="14.25" x14ac:dyDescent="0.2">
      <c r="A162" s="94"/>
      <c r="B162" s="94"/>
    </row>
    <row r="163" spans="1:11" ht="14.25" x14ac:dyDescent="0.2">
      <c r="A163" s="94"/>
      <c r="B163" s="94"/>
    </row>
    <row r="164" spans="1:11" ht="14.25" x14ac:dyDescent="0.2">
      <c r="A164" s="94"/>
      <c r="B164" s="94"/>
    </row>
    <row r="165" spans="1:11" ht="14.25" x14ac:dyDescent="0.2">
      <c r="A165" s="94"/>
      <c r="B165" s="94"/>
    </row>
    <row r="166" spans="1:11" ht="14.25" x14ac:dyDescent="0.2">
      <c r="A166" s="94"/>
      <c r="B166" s="94"/>
    </row>
    <row r="167" spans="1:11" ht="14.25" x14ac:dyDescent="0.2">
      <c r="A167" s="94"/>
      <c r="B167" s="94"/>
    </row>
    <row r="168" spans="1:11" ht="14.25" x14ac:dyDescent="0.2">
      <c r="A168" s="94"/>
      <c r="B168" s="94"/>
    </row>
    <row r="169" spans="1:11" ht="14.25" x14ac:dyDescent="0.2">
      <c r="A169" s="94"/>
      <c r="B169" s="94"/>
    </row>
    <row r="170" spans="1:11" ht="14.25" x14ac:dyDescent="0.2">
      <c r="A170" s="94"/>
      <c r="B170" s="94"/>
    </row>
    <row r="171" spans="1:11" ht="14.25" x14ac:dyDescent="0.2">
      <c r="A171" s="94"/>
      <c r="B171" s="94"/>
    </row>
    <row r="172" spans="1:11" ht="14.25" x14ac:dyDescent="0.2">
      <c r="A172" s="94"/>
      <c r="B172" s="94"/>
    </row>
    <row r="173" spans="1:11" ht="14.25" x14ac:dyDescent="0.2">
      <c r="A173" s="94"/>
      <c r="B173" s="94"/>
    </row>
    <row r="174" spans="1:11" ht="14.25" x14ac:dyDescent="0.2">
      <c r="A174" s="94"/>
      <c r="B174" s="94"/>
    </row>
    <row r="175" spans="1:11" ht="14.25" x14ac:dyDescent="0.2">
      <c r="A175" s="94"/>
      <c r="B175" s="94"/>
    </row>
    <row r="176" spans="1:11" ht="14.25" x14ac:dyDescent="0.2">
      <c r="A176" s="94"/>
      <c r="B176" s="94"/>
    </row>
    <row r="177" spans="1:2" ht="14.25" x14ac:dyDescent="0.2">
      <c r="A177" s="94"/>
      <c r="B177" s="94"/>
    </row>
    <row r="178" spans="1:2" ht="14.25" x14ac:dyDescent="0.2">
      <c r="A178" s="94"/>
      <c r="B178" s="94"/>
    </row>
    <row r="179" spans="1:2" ht="14.25" x14ac:dyDescent="0.2">
      <c r="A179" s="94"/>
      <c r="B179" s="94"/>
    </row>
    <row r="180" spans="1:2" ht="14.25" x14ac:dyDescent="0.2">
      <c r="A180" s="94"/>
      <c r="B180" s="94"/>
    </row>
    <row r="181" spans="1:2" ht="14.25" x14ac:dyDescent="0.2">
      <c r="A181" s="94"/>
      <c r="B181" s="94"/>
    </row>
    <row r="182" spans="1:2" ht="14.25" x14ac:dyDescent="0.2">
      <c r="A182" s="94"/>
      <c r="B182" s="94"/>
    </row>
    <row r="183" spans="1:2" ht="14.25" x14ac:dyDescent="0.2">
      <c r="A183" s="94"/>
      <c r="B183" s="94"/>
    </row>
    <row r="184" spans="1:2" ht="14.25" x14ac:dyDescent="0.2">
      <c r="A184" s="94"/>
      <c r="B184" s="94"/>
    </row>
    <row r="185" spans="1:2" ht="14.25" x14ac:dyDescent="0.2">
      <c r="A185" s="94"/>
      <c r="B185" s="94"/>
    </row>
    <row r="186" spans="1:2" ht="14.25" x14ac:dyDescent="0.2">
      <c r="A186" s="94"/>
      <c r="B186" s="94"/>
    </row>
    <row r="187" spans="1:2" ht="14.25" x14ac:dyDescent="0.2">
      <c r="A187" s="94"/>
      <c r="B187" s="94"/>
    </row>
    <row r="188" spans="1:2" ht="14.25" x14ac:dyDescent="0.2">
      <c r="A188" s="94"/>
      <c r="B188" s="94"/>
    </row>
    <row r="189" spans="1:2" ht="14.25" x14ac:dyDescent="0.2">
      <c r="A189" s="94"/>
      <c r="B189" s="94"/>
    </row>
    <row r="190" spans="1:2" ht="14.25" x14ac:dyDescent="0.2">
      <c r="A190" s="94"/>
      <c r="B190" s="94"/>
    </row>
    <row r="191" spans="1:2" ht="14.25" x14ac:dyDescent="0.2">
      <c r="A191" s="94"/>
      <c r="B191" s="94"/>
    </row>
    <row r="192" spans="1:2" ht="14.25" x14ac:dyDescent="0.2">
      <c r="A192" s="94"/>
      <c r="B192" s="94"/>
    </row>
    <row r="193" spans="1:2" ht="14.25" x14ac:dyDescent="0.2">
      <c r="A193" s="94"/>
      <c r="B193" s="94"/>
    </row>
    <row r="194" spans="1:2" ht="14.25" x14ac:dyDescent="0.2">
      <c r="A194" s="94"/>
      <c r="B194" s="94"/>
    </row>
    <row r="195" spans="1:2" ht="14.25" x14ac:dyDescent="0.2">
      <c r="A195" s="94"/>
      <c r="B195" s="94"/>
    </row>
    <row r="196" spans="1:2" ht="14.25" x14ac:dyDescent="0.2">
      <c r="A196" s="94"/>
      <c r="B196" s="94"/>
    </row>
    <row r="197" spans="1:2" ht="14.25" x14ac:dyDescent="0.2">
      <c r="A197" s="94"/>
      <c r="B197" s="94"/>
    </row>
    <row r="198" spans="1:2" ht="14.25" x14ac:dyDescent="0.2">
      <c r="A198" s="94"/>
      <c r="B198" s="94"/>
    </row>
    <row r="199" spans="1:2" ht="14.25" x14ac:dyDescent="0.2">
      <c r="A199" s="94"/>
      <c r="B199" s="94"/>
    </row>
    <row r="200" spans="1:2" ht="14.25" x14ac:dyDescent="0.2">
      <c r="A200" s="94"/>
      <c r="B200" s="94"/>
    </row>
    <row r="201" spans="1:2" ht="14.25" x14ac:dyDescent="0.2">
      <c r="A201" s="94"/>
      <c r="B201" s="94"/>
    </row>
    <row r="202" spans="1:2" ht="14.25" x14ac:dyDescent="0.2">
      <c r="A202" s="94"/>
      <c r="B202" s="94"/>
    </row>
    <row r="203" spans="1:2" ht="14.25" x14ac:dyDescent="0.2">
      <c r="A203" s="94"/>
      <c r="B203" s="94"/>
    </row>
    <row r="204" spans="1:2" ht="14.25" x14ac:dyDescent="0.2">
      <c r="A204" s="94"/>
      <c r="B204" s="94"/>
    </row>
    <row r="205" spans="1:2" ht="14.25" x14ac:dyDescent="0.2">
      <c r="A205" s="94"/>
      <c r="B205" s="94"/>
    </row>
    <row r="206" spans="1:2" ht="14.25" x14ac:dyDescent="0.2">
      <c r="A206" s="94"/>
      <c r="B206" s="94"/>
    </row>
    <row r="207" spans="1:2" ht="14.25" x14ac:dyDescent="0.2">
      <c r="A207" s="94"/>
      <c r="B207" s="94"/>
    </row>
    <row r="208" spans="1:2" ht="14.25" x14ac:dyDescent="0.2">
      <c r="A208" s="94"/>
      <c r="B208" s="94"/>
    </row>
    <row r="209" spans="1:2" ht="14.25" x14ac:dyDescent="0.2">
      <c r="A209" s="94"/>
      <c r="B209" s="94"/>
    </row>
    <row r="210" spans="1:2" ht="14.25" x14ac:dyDescent="0.2">
      <c r="A210" s="94"/>
      <c r="B210" s="94"/>
    </row>
    <row r="211" spans="1:2" ht="14.25" x14ac:dyDescent="0.2">
      <c r="A211" s="94"/>
      <c r="B211" s="94"/>
    </row>
    <row r="212" spans="1:2" ht="14.25" x14ac:dyDescent="0.2">
      <c r="A212" s="94"/>
      <c r="B212" s="94"/>
    </row>
    <row r="213" spans="1:2" ht="14.25" x14ac:dyDescent="0.2">
      <c r="A213" s="94"/>
      <c r="B213" s="94"/>
    </row>
    <row r="214" spans="1:2" ht="14.25" x14ac:dyDescent="0.2">
      <c r="A214" s="94"/>
      <c r="B214" s="94"/>
    </row>
    <row r="215" spans="1:2" ht="14.25" x14ac:dyDescent="0.2">
      <c r="A215" s="94"/>
      <c r="B215" s="94"/>
    </row>
    <row r="216" spans="1:2" ht="14.25" x14ac:dyDescent="0.2">
      <c r="A216" s="94"/>
      <c r="B216" s="94"/>
    </row>
    <row r="217" spans="1:2" ht="14.25" x14ac:dyDescent="0.2">
      <c r="A217" s="94"/>
      <c r="B217" s="94"/>
    </row>
    <row r="218" spans="1:2" ht="14.25" x14ac:dyDescent="0.2">
      <c r="A218" s="94"/>
      <c r="B218" s="94"/>
    </row>
    <row r="219" spans="1:2" ht="14.25" x14ac:dyDescent="0.2">
      <c r="A219" s="94"/>
      <c r="B219" s="94"/>
    </row>
    <row r="220" spans="1:2" ht="14.25" x14ac:dyDescent="0.2">
      <c r="A220" s="94"/>
      <c r="B220" s="94"/>
    </row>
    <row r="221" spans="1:2" ht="14.25" x14ac:dyDescent="0.2">
      <c r="A221" s="94"/>
      <c r="B221" s="94"/>
    </row>
    <row r="222" spans="1:2" ht="14.25" x14ac:dyDescent="0.2">
      <c r="A222" s="94"/>
      <c r="B222" s="94"/>
    </row>
    <row r="223" spans="1:2" ht="14.25" x14ac:dyDescent="0.2">
      <c r="A223" s="94"/>
      <c r="B223" s="94"/>
    </row>
    <row r="224" spans="1:2" ht="14.25" x14ac:dyDescent="0.2">
      <c r="A224" s="94"/>
      <c r="B224" s="94"/>
    </row>
    <row r="225" spans="1:2" ht="14.25" x14ac:dyDescent="0.2">
      <c r="A225" s="94"/>
      <c r="B225" s="94"/>
    </row>
    <row r="226" spans="1:2" ht="14.25" x14ac:dyDescent="0.2">
      <c r="A226" s="94"/>
      <c r="B226" s="94"/>
    </row>
    <row r="227" spans="1:2" ht="14.25" x14ac:dyDescent="0.2">
      <c r="A227" s="94"/>
      <c r="B227" s="94"/>
    </row>
    <row r="228" spans="1:2" ht="14.25" x14ac:dyDescent="0.2">
      <c r="A228" s="94"/>
      <c r="B228" s="94"/>
    </row>
    <row r="229" spans="1:2" ht="14.25" x14ac:dyDescent="0.2">
      <c r="A229" s="94"/>
      <c r="B229" s="94"/>
    </row>
    <row r="230" spans="1:2" ht="14.25" x14ac:dyDescent="0.2">
      <c r="A230" s="94"/>
      <c r="B230" s="94"/>
    </row>
    <row r="231" spans="1:2" ht="14.25" x14ac:dyDescent="0.2">
      <c r="A231" s="94"/>
      <c r="B231" s="94"/>
    </row>
    <row r="232" spans="1:2" ht="14.25" x14ac:dyDescent="0.2">
      <c r="A232" s="94"/>
      <c r="B232" s="94"/>
    </row>
    <row r="233" spans="1:2" ht="14.25" x14ac:dyDescent="0.2">
      <c r="A233" s="94"/>
      <c r="B233" s="94"/>
    </row>
    <row r="234" spans="1:2" ht="14.25" x14ac:dyDescent="0.2">
      <c r="A234" s="94"/>
      <c r="B234" s="94"/>
    </row>
    <row r="235" spans="1:2" ht="14.25" x14ac:dyDescent="0.2">
      <c r="A235" s="94"/>
      <c r="B235" s="94"/>
    </row>
    <row r="236" spans="1:2" ht="14.25" x14ac:dyDescent="0.2">
      <c r="A236" s="94"/>
      <c r="B236" s="94"/>
    </row>
    <row r="237" spans="1:2" ht="14.25" x14ac:dyDescent="0.2">
      <c r="A237" s="94"/>
      <c r="B237" s="94"/>
    </row>
    <row r="238" spans="1:2" ht="14.25" x14ac:dyDescent="0.2">
      <c r="A238" s="94"/>
      <c r="B238" s="94"/>
    </row>
    <row r="239" spans="1:2" ht="14.25" x14ac:dyDescent="0.2">
      <c r="A239" s="94"/>
      <c r="B239" s="94"/>
    </row>
    <row r="240" spans="1:2" ht="14.25" x14ac:dyDescent="0.2">
      <c r="A240" s="94"/>
      <c r="B240" s="94"/>
    </row>
    <row r="241" spans="1:2" ht="14.25" x14ac:dyDescent="0.2">
      <c r="A241" s="94"/>
      <c r="B241" s="94"/>
    </row>
    <row r="242" spans="1:2" ht="14.25" x14ac:dyDescent="0.2">
      <c r="A242" s="94"/>
      <c r="B242" s="94"/>
    </row>
    <row r="243" spans="1:2" ht="14.25" x14ac:dyDescent="0.2">
      <c r="A243" s="94"/>
      <c r="B243" s="94"/>
    </row>
    <row r="244" spans="1:2" ht="14.25" x14ac:dyDescent="0.2">
      <c r="A244" s="112"/>
      <c r="B244" s="94"/>
    </row>
    <row r="245" spans="1:2" ht="14.25" x14ac:dyDescent="0.2">
      <c r="A245" s="112"/>
      <c r="B245" s="94"/>
    </row>
    <row r="246" spans="1:2" ht="14.25" x14ac:dyDescent="0.2">
      <c r="A246" s="112"/>
      <c r="B246" s="94"/>
    </row>
    <row r="247" spans="1:2" ht="14.25" x14ac:dyDescent="0.2">
      <c r="A247" s="112"/>
      <c r="B247" s="94"/>
    </row>
    <row r="248" spans="1:2" ht="14.25" x14ac:dyDescent="0.2">
      <c r="A248" s="112"/>
      <c r="B248" s="94"/>
    </row>
    <row r="249" spans="1:2" ht="14.25" x14ac:dyDescent="0.2">
      <c r="A249" s="112"/>
      <c r="B249" s="94"/>
    </row>
    <row r="250" spans="1:2" ht="14.25" x14ac:dyDescent="0.2">
      <c r="A250" s="112"/>
      <c r="B250" s="94"/>
    </row>
    <row r="251" spans="1:2" ht="14.25" x14ac:dyDescent="0.2">
      <c r="A251" s="112"/>
      <c r="B251" s="94"/>
    </row>
    <row r="252" spans="1:2" ht="14.25" x14ac:dyDescent="0.2">
      <c r="A252" s="112"/>
      <c r="B252" s="94"/>
    </row>
    <row r="253" spans="1:2" ht="14.25" x14ac:dyDescent="0.2">
      <c r="A253" s="112"/>
      <c r="B253" s="94"/>
    </row>
    <row r="254" spans="1:2" ht="14.25" x14ac:dyDescent="0.2">
      <c r="A254" s="112"/>
      <c r="B254" s="94"/>
    </row>
    <row r="255" spans="1:2" ht="14.25" x14ac:dyDescent="0.2">
      <c r="A255" s="112"/>
      <c r="B255" s="94"/>
    </row>
    <row r="256" spans="1:2" ht="14.25" x14ac:dyDescent="0.2">
      <c r="A256" s="112"/>
      <c r="B256" s="94"/>
    </row>
    <row r="257" spans="1:2" ht="14.25" x14ac:dyDescent="0.2">
      <c r="A257" s="112"/>
      <c r="B257" s="94"/>
    </row>
    <row r="258" spans="1:2" ht="14.25" x14ac:dyDescent="0.2">
      <c r="A258" s="112"/>
      <c r="B258" s="94"/>
    </row>
    <row r="259" spans="1:2" ht="14.25" x14ac:dyDescent="0.2">
      <c r="A259" s="112"/>
      <c r="B259" s="94"/>
    </row>
    <row r="260" spans="1:2" ht="14.25" x14ac:dyDescent="0.2">
      <c r="A260" s="112"/>
      <c r="B260" s="94"/>
    </row>
    <row r="261" spans="1:2" ht="14.25" x14ac:dyDescent="0.2">
      <c r="A261" s="112"/>
      <c r="B261" s="94"/>
    </row>
    <row r="262" spans="1:2" ht="14.25" x14ac:dyDescent="0.2">
      <c r="A262" s="112"/>
      <c r="B262" s="94"/>
    </row>
    <row r="263" spans="1:2" ht="14.25" x14ac:dyDescent="0.2">
      <c r="A263" s="112"/>
      <c r="B263" s="94"/>
    </row>
    <row r="264" spans="1:2" ht="14.25" x14ac:dyDescent="0.2">
      <c r="A264" s="112"/>
      <c r="B264" s="94"/>
    </row>
    <row r="265" spans="1:2" ht="14.25" x14ac:dyDescent="0.2">
      <c r="A265" s="112"/>
      <c r="B265" s="94"/>
    </row>
    <row r="266" spans="1:2" ht="14.25" x14ac:dyDescent="0.2">
      <c r="A266" s="112"/>
      <c r="B266" s="94"/>
    </row>
    <row r="267" spans="1:2" ht="14.25" x14ac:dyDescent="0.2">
      <c r="A267" s="112"/>
      <c r="B267" s="94"/>
    </row>
    <row r="268" spans="1:2" ht="14.25" x14ac:dyDescent="0.2">
      <c r="A268" s="112"/>
      <c r="B268" s="94"/>
    </row>
    <row r="269" spans="1:2" ht="14.25" x14ac:dyDescent="0.2">
      <c r="A269" s="112"/>
      <c r="B269" s="94"/>
    </row>
    <row r="270" spans="1:2" ht="14.25" x14ac:dyDescent="0.2">
      <c r="A270" s="112"/>
      <c r="B270" s="94"/>
    </row>
    <row r="271" spans="1:2" ht="14.25" x14ac:dyDescent="0.2">
      <c r="A271" s="112"/>
      <c r="B271" s="94"/>
    </row>
    <row r="272" spans="1:2" ht="14.25" x14ac:dyDescent="0.2">
      <c r="A272" s="112"/>
      <c r="B272" s="94"/>
    </row>
    <row r="273" spans="1:2" ht="14.25" x14ac:dyDescent="0.2">
      <c r="A273" s="112"/>
      <c r="B273" s="94"/>
    </row>
    <row r="274" spans="1:2" ht="14.25" x14ac:dyDescent="0.2">
      <c r="A274" s="112"/>
      <c r="B274" s="94"/>
    </row>
    <row r="275" spans="1:2" ht="14.25" x14ac:dyDescent="0.2">
      <c r="A275" s="112"/>
      <c r="B275" s="94"/>
    </row>
    <row r="276" spans="1:2" ht="14.25" x14ac:dyDescent="0.2">
      <c r="A276" s="112"/>
      <c r="B276" s="94"/>
    </row>
    <row r="277" spans="1:2" ht="14.25" x14ac:dyDescent="0.2">
      <c r="A277" s="112"/>
      <c r="B277" s="94"/>
    </row>
    <row r="278" spans="1:2" ht="14.25" x14ac:dyDescent="0.2">
      <c r="A278" s="112"/>
      <c r="B278" s="94"/>
    </row>
    <row r="279" spans="1:2" ht="14.25" x14ac:dyDescent="0.2">
      <c r="A279" s="112"/>
      <c r="B279" s="94"/>
    </row>
    <row r="280" spans="1:2" ht="14.25" x14ac:dyDescent="0.2">
      <c r="A280" s="112"/>
      <c r="B280" s="94"/>
    </row>
    <row r="281" spans="1:2" ht="14.25" x14ac:dyDescent="0.2">
      <c r="A281" s="112"/>
      <c r="B281" s="94"/>
    </row>
    <row r="282" spans="1:2" ht="14.25" x14ac:dyDescent="0.2">
      <c r="A282" s="112"/>
      <c r="B282" s="94"/>
    </row>
    <row r="283" spans="1:2" ht="14.25" x14ac:dyDescent="0.2">
      <c r="A283" s="112"/>
      <c r="B283" s="94"/>
    </row>
    <row r="284" spans="1:2" ht="14.25" x14ac:dyDescent="0.2">
      <c r="A284" s="112"/>
      <c r="B284" s="94"/>
    </row>
    <row r="285" spans="1:2" ht="14.25" x14ac:dyDescent="0.2">
      <c r="A285" s="112"/>
      <c r="B285" s="94"/>
    </row>
    <row r="286" spans="1:2" ht="14.25" x14ac:dyDescent="0.2">
      <c r="A286" s="112"/>
      <c r="B286" s="94"/>
    </row>
    <row r="287" spans="1:2" ht="14.25" x14ac:dyDescent="0.2">
      <c r="A287" s="112"/>
      <c r="B287" s="94"/>
    </row>
    <row r="288" spans="1:2" ht="14.25" x14ac:dyDescent="0.2">
      <c r="A288" s="112"/>
      <c r="B288" s="94"/>
    </row>
    <row r="289" spans="1:2" ht="14.25" x14ac:dyDescent="0.2">
      <c r="A289" s="112"/>
      <c r="B289" s="94"/>
    </row>
    <row r="290" spans="1:2" ht="14.25" x14ac:dyDescent="0.2">
      <c r="A290" s="112"/>
      <c r="B290" s="94"/>
    </row>
    <row r="291" spans="1:2" ht="14.25" x14ac:dyDescent="0.2">
      <c r="A291" s="112"/>
      <c r="B291" s="94"/>
    </row>
    <row r="292" spans="1:2" ht="14.25" x14ac:dyDescent="0.2">
      <c r="A292" s="112"/>
      <c r="B292" s="94"/>
    </row>
    <row r="293" spans="1:2" ht="14.25" x14ac:dyDescent="0.2">
      <c r="A293" s="112"/>
      <c r="B293" s="94"/>
    </row>
    <row r="294" spans="1:2" ht="14.25" x14ac:dyDescent="0.2">
      <c r="A294" s="112"/>
      <c r="B294" s="94"/>
    </row>
    <row r="295" spans="1:2" ht="14.25" x14ac:dyDescent="0.2">
      <c r="A295" s="112"/>
      <c r="B295" s="94"/>
    </row>
    <row r="296" spans="1:2" ht="14.25" x14ac:dyDescent="0.2">
      <c r="A296" s="112"/>
      <c r="B296" s="94"/>
    </row>
    <row r="297" spans="1:2" ht="14.25" x14ac:dyDescent="0.2">
      <c r="A297" s="112"/>
      <c r="B297" s="94"/>
    </row>
    <row r="298" spans="1:2" ht="14.25" x14ac:dyDescent="0.2">
      <c r="A298" s="112"/>
      <c r="B298" s="94"/>
    </row>
    <row r="299" spans="1:2" ht="14.25" x14ac:dyDescent="0.2">
      <c r="A299" s="112"/>
      <c r="B299" s="94"/>
    </row>
    <row r="300" spans="1:2" ht="14.25" x14ac:dyDescent="0.2">
      <c r="A300" s="112"/>
      <c r="B300" s="94"/>
    </row>
    <row r="301" spans="1:2" ht="14.25" x14ac:dyDescent="0.2">
      <c r="A301" s="112"/>
      <c r="B301" s="94"/>
    </row>
    <row r="302" spans="1:2" ht="14.25" x14ac:dyDescent="0.2">
      <c r="A302" s="112"/>
      <c r="B302" s="94"/>
    </row>
    <row r="303" spans="1:2" ht="14.25" x14ac:dyDescent="0.2">
      <c r="A303" s="112"/>
      <c r="B303" s="94"/>
    </row>
    <row r="304" spans="1:2" ht="14.25" x14ac:dyDescent="0.2">
      <c r="A304" s="112"/>
      <c r="B304" s="94"/>
    </row>
    <row r="305" spans="1:2" ht="14.25" x14ac:dyDescent="0.2">
      <c r="A305" s="112"/>
      <c r="B305" s="94"/>
    </row>
    <row r="306" spans="1:2" ht="14.25" x14ac:dyDescent="0.2">
      <c r="A306" s="112"/>
      <c r="B306" s="94"/>
    </row>
    <row r="307" spans="1:2" ht="14.25" x14ac:dyDescent="0.2">
      <c r="A307" s="112"/>
      <c r="B307" s="94"/>
    </row>
    <row r="308" spans="1:2" ht="14.25" x14ac:dyDescent="0.2">
      <c r="A308" s="112"/>
      <c r="B308" s="94"/>
    </row>
    <row r="309" spans="1:2" ht="14.25" x14ac:dyDescent="0.2">
      <c r="A309" s="112"/>
      <c r="B309" s="94"/>
    </row>
    <row r="310" spans="1:2" ht="14.25" x14ac:dyDescent="0.2">
      <c r="A310" s="112"/>
      <c r="B310" s="94"/>
    </row>
    <row r="311" spans="1:2" ht="14.25" x14ac:dyDescent="0.2">
      <c r="A311" s="112"/>
      <c r="B311" s="94"/>
    </row>
    <row r="312" spans="1:2" ht="14.25" x14ac:dyDescent="0.2">
      <c r="A312" s="112"/>
      <c r="B312" s="94"/>
    </row>
    <row r="313" spans="1:2" ht="14.25" x14ac:dyDescent="0.2">
      <c r="A313" s="112"/>
      <c r="B313" s="94"/>
    </row>
    <row r="314" spans="1:2" ht="14.25" x14ac:dyDescent="0.2">
      <c r="A314" s="112"/>
      <c r="B314" s="94"/>
    </row>
    <row r="315" spans="1:2" ht="14.25" x14ac:dyDescent="0.2">
      <c r="A315" s="112"/>
      <c r="B315" s="94"/>
    </row>
    <row r="316" spans="1:2" ht="14.25" x14ac:dyDescent="0.2">
      <c r="A316" s="112"/>
      <c r="B316" s="94"/>
    </row>
    <row r="317" spans="1:2" ht="14.25" x14ac:dyDescent="0.2">
      <c r="A317" s="112"/>
      <c r="B317" s="94"/>
    </row>
    <row r="318" spans="1:2" ht="14.25" x14ac:dyDescent="0.2">
      <c r="A318" s="112"/>
      <c r="B318" s="94"/>
    </row>
    <row r="319" spans="1:2" ht="14.25" x14ac:dyDescent="0.2">
      <c r="A319" s="112"/>
      <c r="B319" s="94"/>
    </row>
    <row r="320" spans="1:2" ht="14.25" x14ac:dyDescent="0.2">
      <c r="A320" s="112"/>
      <c r="B320" s="94"/>
    </row>
    <row r="321" spans="1:2" ht="14.25" x14ac:dyDescent="0.2">
      <c r="A321" s="112"/>
      <c r="B321" s="94"/>
    </row>
    <row r="322" spans="1:2" ht="14.25" x14ac:dyDescent="0.2">
      <c r="A322" s="112"/>
      <c r="B322" s="94"/>
    </row>
    <row r="323" spans="1:2" ht="14.25" x14ac:dyDescent="0.2">
      <c r="A323" s="112"/>
      <c r="B323" s="94"/>
    </row>
    <row r="324" spans="1:2" ht="14.25" x14ac:dyDescent="0.2">
      <c r="A324" s="112"/>
      <c r="B324" s="94"/>
    </row>
    <row r="325" spans="1:2" ht="14.25" x14ac:dyDescent="0.2">
      <c r="A325" s="112"/>
      <c r="B325" s="94"/>
    </row>
    <row r="326" spans="1:2" ht="14.25" x14ac:dyDescent="0.2">
      <c r="A326" s="112"/>
      <c r="B326" s="94"/>
    </row>
    <row r="327" spans="1:2" ht="14.25" x14ac:dyDescent="0.2">
      <c r="A327" s="112"/>
      <c r="B327" s="94"/>
    </row>
    <row r="328" spans="1:2" ht="14.25" x14ac:dyDescent="0.2">
      <c r="A328" s="112"/>
      <c r="B328" s="94"/>
    </row>
    <row r="329" spans="1:2" ht="14.25" x14ac:dyDescent="0.2">
      <c r="A329" s="112"/>
      <c r="B329" s="94"/>
    </row>
    <row r="330" spans="1:2" ht="14.25" x14ac:dyDescent="0.2">
      <c r="A330" s="112"/>
      <c r="B330" s="94"/>
    </row>
    <row r="331" spans="1:2" ht="14.25" x14ac:dyDescent="0.2">
      <c r="A331" s="112"/>
      <c r="B331" s="94"/>
    </row>
    <row r="332" spans="1:2" ht="14.25" x14ac:dyDescent="0.2">
      <c r="A332" s="112"/>
      <c r="B332" s="94"/>
    </row>
    <row r="333" spans="1:2" ht="14.25" x14ac:dyDescent="0.2">
      <c r="A333" s="112"/>
      <c r="B333" s="94"/>
    </row>
    <row r="334" spans="1:2" ht="14.25" x14ac:dyDescent="0.2">
      <c r="A334" s="112"/>
      <c r="B334" s="94"/>
    </row>
    <row r="335" spans="1:2" ht="14.25" x14ac:dyDescent="0.2">
      <c r="A335" s="112"/>
      <c r="B335" s="94"/>
    </row>
    <row r="336" spans="1:2" ht="14.25" x14ac:dyDescent="0.2">
      <c r="A336" s="112"/>
      <c r="B336" s="94"/>
    </row>
    <row r="337" spans="1:2" ht="14.25" x14ac:dyDescent="0.2">
      <c r="A337" s="112"/>
      <c r="B337" s="94"/>
    </row>
    <row r="338" spans="1:2" ht="14.25" x14ac:dyDescent="0.2">
      <c r="A338" s="112"/>
      <c r="B338" s="94"/>
    </row>
    <row r="339" spans="1:2" ht="14.25" x14ac:dyDescent="0.2">
      <c r="A339" s="112"/>
      <c r="B339" s="94"/>
    </row>
    <row r="340" spans="1:2" ht="14.25" x14ac:dyDescent="0.2">
      <c r="A340" s="112"/>
      <c r="B340" s="94"/>
    </row>
    <row r="341" spans="1:2" ht="14.25" x14ac:dyDescent="0.2">
      <c r="A341" s="112"/>
      <c r="B341" s="94"/>
    </row>
    <row r="342" spans="1:2" ht="14.25" x14ac:dyDescent="0.2">
      <c r="A342" s="112"/>
      <c r="B342" s="94"/>
    </row>
    <row r="343" spans="1:2" ht="14.25" x14ac:dyDescent="0.2">
      <c r="A343" s="112"/>
      <c r="B343" s="94"/>
    </row>
    <row r="344" spans="1:2" ht="14.25" x14ac:dyDescent="0.2">
      <c r="A344" s="112"/>
      <c r="B344" s="94"/>
    </row>
    <row r="345" spans="1:2" ht="14.25" x14ac:dyDescent="0.2">
      <c r="A345" s="112"/>
      <c r="B345" s="94"/>
    </row>
    <row r="346" spans="1:2" ht="14.25" x14ac:dyDescent="0.2">
      <c r="A346" s="112"/>
      <c r="B346" s="94"/>
    </row>
    <row r="347" spans="1:2" ht="14.25" x14ac:dyDescent="0.2">
      <c r="A347" s="112"/>
      <c r="B347" s="94"/>
    </row>
    <row r="348" spans="1:2" ht="14.25" x14ac:dyDescent="0.2">
      <c r="A348" s="112"/>
      <c r="B348" s="94"/>
    </row>
    <row r="349" spans="1:2" ht="14.25" x14ac:dyDescent="0.2">
      <c r="A349" s="112"/>
      <c r="B349" s="94"/>
    </row>
    <row r="350" spans="1:2" ht="14.25" x14ac:dyDescent="0.2">
      <c r="A350" s="112"/>
      <c r="B350" s="94"/>
    </row>
    <row r="351" spans="1:2" ht="14.25" x14ac:dyDescent="0.2">
      <c r="A351" s="112"/>
      <c r="B351" s="94"/>
    </row>
    <row r="352" spans="1:2" ht="14.25" x14ac:dyDescent="0.2">
      <c r="A352" s="112"/>
      <c r="B352" s="94"/>
    </row>
    <row r="353" spans="1:2" ht="14.25" x14ac:dyDescent="0.2">
      <c r="A353" s="112"/>
      <c r="B353" s="94"/>
    </row>
    <row r="354" spans="1:2" ht="14.25" x14ac:dyDescent="0.2">
      <c r="A354" s="112"/>
      <c r="B354" s="94"/>
    </row>
    <row r="355" spans="1:2" ht="14.25" x14ac:dyDescent="0.2">
      <c r="A355" s="112"/>
      <c r="B355" s="94"/>
    </row>
    <row r="356" spans="1:2" ht="14.25" x14ac:dyDescent="0.2">
      <c r="A356" s="112"/>
      <c r="B356" s="94"/>
    </row>
    <row r="357" spans="1:2" ht="14.25" x14ac:dyDescent="0.2">
      <c r="A357" s="112"/>
      <c r="B357" s="94"/>
    </row>
    <row r="358" spans="1:2" ht="14.25" x14ac:dyDescent="0.2">
      <c r="A358" s="112"/>
      <c r="B358" s="94"/>
    </row>
    <row r="359" spans="1:2" ht="14.25" x14ac:dyDescent="0.2">
      <c r="A359" s="112"/>
      <c r="B359" s="94"/>
    </row>
    <row r="360" spans="1:2" ht="14.25" x14ac:dyDescent="0.2">
      <c r="A360" s="112"/>
      <c r="B360" s="94"/>
    </row>
    <row r="361" spans="1:2" ht="14.25" x14ac:dyDescent="0.2">
      <c r="A361" s="112"/>
      <c r="B361" s="94"/>
    </row>
    <row r="362" spans="1:2" ht="14.25" x14ac:dyDescent="0.2">
      <c r="A362" s="112"/>
      <c r="B362" s="94"/>
    </row>
    <row r="363" spans="1:2" ht="14.25" x14ac:dyDescent="0.2">
      <c r="A363" s="112"/>
      <c r="B363" s="94"/>
    </row>
    <row r="364" spans="1:2" ht="14.25" x14ac:dyDescent="0.2">
      <c r="A364" s="112"/>
      <c r="B364" s="94"/>
    </row>
    <row r="365" spans="1:2" ht="14.25" x14ac:dyDescent="0.2">
      <c r="A365" s="112"/>
      <c r="B365" s="94"/>
    </row>
    <row r="366" spans="1:2" ht="14.25" x14ac:dyDescent="0.2">
      <c r="A366" s="112"/>
      <c r="B366" s="94"/>
    </row>
    <row r="367" spans="1:2" ht="14.25" x14ac:dyDescent="0.2">
      <c r="A367" s="112"/>
      <c r="B367" s="94"/>
    </row>
    <row r="368" spans="1:2" ht="14.25" x14ac:dyDescent="0.2">
      <c r="A368" s="112"/>
      <c r="B368" s="94"/>
    </row>
    <row r="369" spans="1:2" ht="14.25" x14ac:dyDescent="0.2">
      <c r="A369" s="112"/>
      <c r="B369" s="94"/>
    </row>
    <row r="370" spans="1:2" ht="14.25" x14ac:dyDescent="0.2">
      <c r="A370" s="112"/>
      <c r="B370" s="94"/>
    </row>
    <row r="371" spans="1:2" ht="14.25" x14ac:dyDescent="0.2">
      <c r="A371" s="112"/>
      <c r="B371" s="94"/>
    </row>
    <row r="372" spans="1:2" ht="14.25" x14ac:dyDescent="0.2">
      <c r="A372" s="112"/>
      <c r="B372" s="94"/>
    </row>
    <row r="373" spans="1:2" ht="14.25" x14ac:dyDescent="0.2">
      <c r="A373" s="112"/>
      <c r="B373" s="94"/>
    </row>
    <row r="374" spans="1:2" ht="14.25" x14ac:dyDescent="0.2">
      <c r="A374" s="112"/>
      <c r="B374" s="94"/>
    </row>
    <row r="375" spans="1:2" ht="14.25" x14ac:dyDescent="0.2">
      <c r="A375" s="112"/>
      <c r="B375" s="94"/>
    </row>
    <row r="376" spans="1:2" ht="14.25" x14ac:dyDescent="0.2">
      <c r="A376" s="112"/>
      <c r="B376" s="94"/>
    </row>
    <row r="377" spans="1:2" ht="14.25" x14ac:dyDescent="0.2">
      <c r="A377" s="112"/>
      <c r="B377" s="94"/>
    </row>
    <row r="378" spans="1:2" ht="14.25" x14ac:dyDescent="0.2">
      <c r="A378" s="112"/>
      <c r="B378" s="94"/>
    </row>
    <row r="379" spans="1:2" ht="14.25" x14ac:dyDescent="0.2">
      <c r="A379" s="112"/>
      <c r="B379" s="94"/>
    </row>
    <row r="380" spans="1:2" ht="14.25" x14ac:dyDescent="0.2">
      <c r="A380" s="112"/>
      <c r="B380" s="94"/>
    </row>
    <row r="381" spans="1:2" ht="14.25" x14ac:dyDescent="0.2">
      <c r="A381" s="112"/>
      <c r="B381" s="94"/>
    </row>
    <row r="382" spans="1:2" ht="14.25" x14ac:dyDescent="0.2">
      <c r="A382" s="112"/>
      <c r="B382" s="94"/>
    </row>
    <row r="383" spans="1:2" ht="14.25" x14ac:dyDescent="0.2">
      <c r="A383" s="112"/>
      <c r="B383" s="94"/>
    </row>
    <row r="384" spans="1:2" ht="14.25" x14ac:dyDescent="0.2">
      <c r="A384" s="112"/>
      <c r="B384" s="94"/>
    </row>
    <row r="385" spans="1:2" ht="14.25" x14ac:dyDescent="0.2">
      <c r="A385" s="112"/>
      <c r="B385" s="94"/>
    </row>
    <row r="386" spans="1:2" ht="14.25" x14ac:dyDescent="0.2">
      <c r="A386" s="112"/>
      <c r="B386" s="94"/>
    </row>
    <row r="387" spans="1:2" ht="14.25" x14ac:dyDescent="0.2">
      <c r="A387" s="112"/>
      <c r="B387" s="94"/>
    </row>
    <row r="388" spans="1:2" ht="14.25" x14ac:dyDescent="0.2">
      <c r="A388" s="112"/>
      <c r="B388" s="94"/>
    </row>
    <row r="389" spans="1:2" ht="14.25" x14ac:dyDescent="0.2">
      <c r="A389" s="112"/>
      <c r="B389" s="94"/>
    </row>
    <row r="390" spans="1:2" ht="14.25" x14ac:dyDescent="0.2">
      <c r="A390" s="112"/>
      <c r="B390" s="94"/>
    </row>
    <row r="391" spans="1:2" ht="14.25" x14ac:dyDescent="0.2">
      <c r="A391" s="112"/>
      <c r="B391" s="94"/>
    </row>
    <row r="392" spans="1:2" ht="14.25" x14ac:dyDescent="0.2">
      <c r="A392" s="112"/>
      <c r="B392" s="94"/>
    </row>
    <row r="393" spans="1:2" ht="14.25" x14ac:dyDescent="0.2">
      <c r="A393" s="112"/>
      <c r="B393" s="94"/>
    </row>
    <row r="394" spans="1:2" ht="14.25" x14ac:dyDescent="0.2">
      <c r="A394" s="112"/>
      <c r="B394" s="94"/>
    </row>
    <row r="395" spans="1:2" ht="14.25" x14ac:dyDescent="0.2">
      <c r="A395" s="112"/>
      <c r="B395" s="94"/>
    </row>
    <row r="396" spans="1:2" ht="14.25" x14ac:dyDescent="0.2">
      <c r="A396" s="112"/>
      <c r="B396" s="94"/>
    </row>
    <row r="397" spans="1:2" ht="14.25" x14ac:dyDescent="0.2">
      <c r="A397" s="112"/>
      <c r="B397" s="94"/>
    </row>
    <row r="398" spans="1:2" ht="14.25" x14ac:dyDescent="0.2">
      <c r="A398" s="112"/>
      <c r="B398" s="94"/>
    </row>
    <row r="399" spans="1:2" ht="14.25" x14ac:dyDescent="0.2">
      <c r="A399" s="112"/>
      <c r="B399" s="94"/>
    </row>
    <row r="400" spans="1:2" ht="14.25" x14ac:dyDescent="0.2">
      <c r="A400" s="112"/>
      <c r="B400" s="94"/>
    </row>
    <row r="401" spans="1:2" ht="14.25" x14ac:dyDescent="0.2">
      <c r="A401" s="112"/>
      <c r="B401" s="94"/>
    </row>
    <row r="402" spans="1:2" ht="14.25" x14ac:dyDescent="0.2">
      <c r="A402" s="112"/>
      <c r="B402" s="94"/>
    </row>
    <row r="403" spans="1:2" ht="14.25" x14ac:dyDescent="0.2">
      <c r="A403" s="112"/>
      <c r="B403" s="94"/>
    </row>
    <row r="404" spans="1:2" ht="14.25" x14ac:dyDescent="0.2">
      <c r="A404" s="112"/>
      <c r="B404" s="94"/>
    </row>
    <row r="405" spans="1:2" ht="14.25" x14ac:dyDescent="0.2">
      <c r="A405" s="112"/>
      <c r="B405" s="94"/>
    </row>
    <row r="406" spans="1:2" ht="14.25" x14ac:dyDescent="0.2">
      <c r="A406" s="112"/>
      <c r="B406" s="94"/>
    </row>
    <row r="407" spans="1:2" ht="14.25" x14ac:dyDescent="0.2">
      <c r="A407" s="112"/>
      <c r="B407" s="94"/>
    </row>
    <row r="408" spans="1:2" ht="14.25" x14ac:dyDescent="0.2">
      <c r="A408" s="112"/>
      <c r="B408" s="94"/>
    </row>
    <row r="409" spans="1:2" ht="14.25" x14ac:dyDescent="0.2">
      <c r="A409" s="112"/>
      <c r="B409" s="94"/>
    </row>
    <row r="410" spans="1:2" ht="14.25" x14ac:dyDescent="0.2">
      <c r="A410" s="112"/>
      <c r="B410" s="94"/>
    </row>
    <row r="411" spans="1:2" ht="14.25" x14ac:dyDescent="0.2">
      <c r="A411" s="112"/>
      <c r="B411" s="94"/>
    </row>
    <row r="412" spans="1:2" ht="14.25" x14ac:dyDescent="0.2">
      <c r="A412" s="112"/>
      <c r="B412" s="94"/>
    </row>
    <row r="413" spans="1:2" ht="14.25" x14ac:dyDescent="0.2">
      <c r="A413" s="112"/>
      <c r="B413" s="94"/>
    </row>
    <row r="414" spans="1:2" ht="14.25" x14ac:dyDescent="0.2">
      <c r="A414" s="112"/>
      <c r="B414" s="94"/>
    </row>
    <row r="415" spans="1:2" ht="14.25" x14ac:dyDescent="0.2">
      <c r="A415" s="112"/>
      <c r="B415" s="94"/>
    </row>
    <row r="416" spans="1:2" ht="14.25" x14ac:dyDescent="0.2">
      <c r="A416" s="112"/>
      <c r="B416" s="94"/>
    </row>
    <row r="417" spans="1:2" ht="14.25" x14ac:dyDescent="0.2">
      <c r="A417" s="112"/>
      <c r="B417" s="94"/>
    </row>
    <row r="418" spans="1:2" ht="14.25" x14ac:dyDescent="0.2">
      <c r="A418" s="112"/>
      <c r="B418" s="94"/>
    </row>
    <row r="419" spans="1:2" ht="14.25" x14ac:dyDescent="0.2">
      <c r="A419" s="112"/>
      <c r="B419" s="94"/>
    </row>
    <row r="420" spans="1:2" ht="14.25" x14ac:dyDescent="0.2">
      <c r="A420" s="112"/>
      <c r="B420" s="94"/>
    </row>
    <row r="421" spans="1:2" ht="14.25" x14ac:dyDescent="0.2">
      <c r="A421" s="112"/>
      <c r="B421" s="94"/>
    </row>
    <row r="422" spans="1:2" ht="14.25" x14ac:dyDescent="0.2">
      <c r="A422" s="112"/>
      <c r="B422" s="94"/>
    </row>
    <row r="423" spans="1:2" ht="14.25" x14ac:dyDescent="0.2">
      <c r="A423" s="112"/>
      <c r="B423" s="94"/>
    </row>
    <row r="424" spans="1:2" ht="14.25" x14ac:dyDescent="0.2">
      <c r="A424" s="112"/>
      <c r="B424" s="94"/>
    </row>
    <row r="425" spans="1:2" ht="14.25" x14ac:dyDescent="0.2">
      <c r="A425" s="112"/>
      <c r="B425" s="94"/>
    </row>
    <row r="426" spans="1:2" ht="14.25" x14ac:dyDescent="0.2">
      <c r="A426" s="112"/>
      <c r="B426" s="94"/>
    </row>
    <row r="427" spans="1:2" ht="14.25" x14ac:dyDescent="0.2">
      <c r="A427" s="112"/>
      <c r="B427" s="94"/>
    </row>
    <row r="428" spans="1:2" ht="14.25" x14ac:dyDescent="0.2">
      <c r="A428" s="112"/>
      <c r="B428" s="94"/>
    </row>
    <row r="429" spans="1:2" ht="14.25" x14ac:dyDescent="0.2">
      <c r="A429" s="112"/>
      <c r="B429" s="94"/>
    </row>
    <row r="430" spans="1:2" ht="14.25" x14ac:dyDescent="0.2">
      <c r="A430" s="112"/>
      <c r="B430" s="94"/>
    </row>
    <row r="431" spans="1:2" ht="14.25" x14ac:dyDescent="0.2">
      <c r="A431" s="112"/>
      <c r="B431" s="94"/>
    </row>
    <row r="432" spans="1:2" ht="14.25" x14ac:dyDescent="0.2">
      <c r="A432" s="112"/>
      <c r="B432" s="94"/>
    </row>
    <row r="433" spans="1:2" ht="14.25" x14ac:dyDescent="0.2">
      <c r="A433" s="112"/>
      <c r="B433" s="94"/>
    </row>
    <row r="434" spans="1:2" ht="14.25" x14ac:dyDescent="0.2">
      <c r="A434" s="112"/>
      <c r="B434" s="94"/>
    </row>
    <row r="435" spans="1:2" ht="14.25" x14ac:dyDescent="0.2">
      <c r="A435" s="112"/>
      <c r="B435" s="94"/>
    </row>
    <row r="436" spans="1:2" ht="14.25" x14ac:dyDescent="0.2">
      <c r="A436" s="112"/>
      <c r="B436" s="94"/>
    </row>
    <row r="437" spans="1:2" ht="14.25" x14ac:dyDescent="0.2">
      <c r="A437" s="112"/>
      <c r="B437" s="94"/>
    </row>
    <row r="438" spans="1:2" ht="14.25" x14ac:dyDescent="0.2">
      <c r="A438" s="112"/>
      <c r="B438" s="94"/>
    </row>
    <row r="439" spans="1:2" ht="14.25" x14ac:dyDescent="0.2">
      <c r="A439" s="112"/>
      <c r="B439" s="94"/>
    </row>
    <row r="440" spans="1:2" ht="14.25" x14ac:dyDescent="0.2">
      <c r="A440" s="112"/>
      <c r="B440" s="94"/>
    </row>
    <row r="441" spans="1:2" ht="14.25" x14ac:dyDescent="0.2">
      <c r="A441" s="112"/>
      <c r="B441" s="94"/>
    </row>
    <row r="442" spans="1:2" ht="14.25" x14ac:dyDescent="0.2">
      <c r="A442" s="112"/>
      <c r="B442" s="94"/>
    </row>
    <row r="443" spans="1:2" ht="14.25" x14ac:dyDescent="0.2">
      <c r="A443" s="112"/>
      <c r="B443" s="94"/>
    </row>
    <row r="444" spans="1:2" ht="14.25" x14ac:dyDescent="0.2">
      <c r="A444" s="112"/>
      <c r="B444" s="94"/>
    </row>
    <row r="445" spans="1:2" ht="14.25" x14ac:dyDescent="0.2">
      <c r="A445" s="112"/>
      <c r="B445" s="94"/>
    </row>
    <row r="446" spans="1:2" ht="14.25" x14ac:dyDescent="0.2">
      <c r="A446" s="112"/>
      <c r="B446" s="94"/>
    </row>
    <row r="447" spans="1:2" ht="14.25" x14ac:dyDescent="0.2">
      <c r="A447" s="112"/>
      <c r="B447" s="94"/>
    </row>
    <row r="448" spans="1:2" ht="14.25" x14ac:dyDescent="0.2">
      <c r="A448" s="112"/>
      <c r="B448" s="94"/>
    </row>
    <row r="449" spans="1:2" ht="14.25" x14ac:dyDescent="0.2">
      <c r="A449" s="112"/>
      <c r="B449" s="94"/>
    </row>
    <row r="450" spans="1:2" ht="14.25" x14ac:dyDescent="0.2">
      <c r="A450" s="112"/>
      <c r="B450" s="94"/>
    </row>
    <row r="451" spans="1:2" ht="14.25" x14ac:dyDescent="0.2">
      <c r="A451" s="112"/>
      <c r="B451" s="94"/>
    </row>
    <row r="452" spans="1:2" ht="14.25" x14ac:dyDescent="0.2">
      <c r="A452" s="112"/>
      <c r="B452" s="94"/>
    </row>
    <row r="453" spans="1:2" ht="14.25" x14ac:dyDescent="0.2">
      <c r="A453" s="112"/>
      <c r="B453" s="94"/>
    </row>
    <row r="454" spans="1:2" ht="14.25" x14ac:dyDescent="0.2">
      <c r="A454" s="112"/>
      <c r="B454" s="94"/>
    </row>
    <row r="455" spans="1:2" ht="14.25" x14ac:dyDescent="0.2">
      <c r="A455" s="112"/>
      <c r="B455" s="94"/>
    </row>
    <row r="456" spans="1:2" ht="14.25" x14ac:dyDescent="0.2">
      <c r="A456" s="112"/>
      <c r="B456" s="94"/>
    </row>
    <row r="457" spans="1:2" ht="14.25" x14ac:dyDescent="0.2">
      <c r="A457" s="112"/>
      <c r="B457" s="94"/>
    </row>
    <row r="458" spans="1:2" ht="14.25" x14ac:dyDescent="0.2">
      <c r="A458" s="112"/>
      <c r="B458" s="94"/>
    </row>
    <row r="459" spans="1:2" ht="14.25" x14ac:dyDescent="0.2">
      <c r="A459" s="112"/>
      <c r="B459" s="94"/>
    </row>
    <row r="460" spans="1:2" ht="14.25" x14ac:dyDescent="0.2">
      <c r="A460" s="112"/>
      <c r="B460" s="94"/>
    </row>
    <row r="461" spans="1:2" ht="14.25" x14ac:dyDescent="0.2">
      <c r="A461" s="112"/>
      <c r="B461" s="94"/>
    </row>
    <row r="462" spans="1:2" ht="14.25" x14ac:dyDescent="0.2">
      <c r="A462" s="112"/>
      <c r="B462" s="94"/>
    </row>
    <row r="463" spans="1:2" ht="14.25" x14ac:dyDescent="0.2">
      <c r="A463" s="112"/>
      <c r="B463" s="94"/>
    </row>
    <row r="464" spans="1:2" ht="14.25" x14ac:dyDescent="0.2">
      <c r="A464" s="112"/>
      <c r="B464" s="94"/>
    </row>
    <row r="465" spans="1:2" ht="14.25" x14ac:dyDescent="0.2">
      <c r="A465" s="112"/>
      <c r="B465" s="94"/>
    </row>
    <row r="466" spans="1:2" ht="14.25" x14ac:dyDescent="0.2">
      <c r="A466" s="112"/>
      <c r="B466" s="94"/>
    </row>
    <row r="467" spans="1:2" ht="14.25" x14ac:dyDescent="0.2">
      <c r="A467" s="112"/>
      <c r="B467" s="94"/>
    </row>
    <row r="468" spans="1:2" ht="14.25" x14ac:dyDescent="0.2">
      <c r="A468" s="112"/>
      <c r="B468" s="94"/>
    </row>
    <row r="469" spans="1:2" ht="14.25" x14ac:dyDescent="0.2">
      <c r="A469" s="112"/>
      <c r="B469" s="94"/>
    </row>
    <row r="470" spans="1:2" ht="14.25" x14ac:dyDescent="0.2">
      <c r="A470" s="112"/>
      <c r="B470" s="94"/>
    </row>
    <row r="471" spans="1:2" ht="14.25" x14ac:dyDescent="0.2">
      <c r="A471" s="112"/>
      <c r="B471" s="94"/>
    </row>
    <row r="472" spans="1:2" ht="14.25" x14ac:dyDescent="0.2">
      <c r="A472" s="112"/>
      <c r="B472" s="94"/>
    </row>
    <row r="473" spans="1:2" ht="14.25" x14ac:dyDescent="0.2">
      <c r="A473" s="112"/>
      <c r="B473" s="94"/>
    </row>
    <row r="474" spans="1:2" ht="14.25" x14ac:dyDescent="0.2">
      <c r="A474" s="112"/>
      <c r="B474" s="94"/>
    </row>
    <row r="475" spans="1:2" ht="14.25" x14ac:dyDescent="0.2">
      <c r="A475" s="112"/>
      <c r="B475" s="94"/>
    </row>
    <row r="476" spans="1:2" ht="14.25" x14ac:dyDescent="0.2">
      <c r="A476" s="112"/>
      <c r="B476" s="94"/>
    </row>
    <row r="477" spans="1:2" ht="14.25" x14ac:dyDescent="0.2">
      <c r="A477" s="112"/>
      <c r="B477" s="94"/>
    </row>
    <row r="478" spans="1:2" ht="14.25" x14ac:dyDescent="0.2">
      <c r="A478" s="112"/>
      <c r="B478" s="94"/>
    </row>
    <row r="479" spans="1:2" ht="14.25" x14ac:dyDescent="0.2">
      <c r="A479" s="112"/>
      <c r="B479" s="94"/>
    </row>
    <row r="480" spans="1:2" ht="14.25" x14ac:dyDescent="0.2">
      <c r="A480" s="112"/>
      <c r="B480" s="94"/>
    </row>
    <row r="481" spans="1:2" ht="14.25" x14ac:dyDescent="0.2">
      <c r="A481" s="112"/>
      <c r="B481" s="94"/>
    </row>
    <row r="482" spans="1:2" ht="14.25" x14ac:dyDescent="0.2">
      <c r="A482" s="112"/>
      <c r="B482" s="94"/>
    </row>
    <row r="483" spans="1:2" ht="14.25" x14ac:dyDescent="0.2">
      <c r="A483" s="112"/>
      <c r="B483" s="94"/>
    </row>
    <row r="484" spans="1:2" ht="14.25" x14ac:dyDescent="0.2">
      <c r="A484" s="112"/>
      <c r="B484" s="94"/>
    </row>
    <row r="485" spans="1:2" ht="14.25" x14ac:dyDescent="0.2">
      <c r="A485" s="112"/>
      <c r="B485" s="94"/>
    </row>
    <row r="486" spans="1:2" ht="14.25" x14ac:dyDescent="0.2">
      <c r="A486" s="112"/>
      <c r="B486" s="94"/>
    </row>
    <row r="487" spans="1:2" ht="14.25" x14ac:dyDescent="0.2">
      <c r="A487" s="112"/>
      <c r="B487" s="94"/>
    </row>
    <row r="488" spans="1:2" ht="14.25" x14ac:dyDescent="0.2">
      <c r="A488" s="112"/>
      <c r="B488" s="94"/>
    </row>
    <row r="489" spans="1:2" ht="14.25" x14ac:dyDescent="0.2">
      <c r="A489" s="112"/>
      <c r="B489" s="94"/>
    </row>
    <row r="490" spans="1:2" ht="14.25" x14ac:dyDescent="0.2">
      <c r="A490" s="112"/>
      <c r="B490" s="94"/>
    </row>
    <row r="491" spans="1:2" ht="14.25" x14ac:dyDescent="0.2">
      <c r="A491" s="112"/>
      <c r="B491" s="94"/>
    </row>
    <row r="492" spans="1:2" ht="14.25" x14ac:dyDescent="0.2">
      <c r="A492" s="112"/>
      <c r="B492" s="94"/>
    </row>
    <row r="493" spans="1:2" ht="14.25" x14ac:dyDescent="0.2">
      <c r="A493" s="112"/>
      <c r="B493" s="94"/>
    </row>
    <row r="494" spans="1:2" ht="14.25" x14ac:dyDescent="0.2">
      <c r="A494" s="112"/>
      <c r="B494" s="94"/>
    </row>
    <row r="495" spans="1:2" ht="14.25" x14ac:dyDescent="0.2">
      <c r="A495" s="112"/>
      <c r="B495" s="94"/>
    </row>
    <row r="496" spans="1:2" ht="14.25" x14ac:dyDescent="0.2">
      <c r="A496" s="112"/>
      <c r="B496" s="94"/>
    </row>
    <row r="497" spans="1:2" ht="14.25" x14ac:dyDescent="0.2">
      <c r="A497" s="112"/>
      <c r="B497" s="94"/>
    </row>
    <row r="498" spans="1:2" ht="14.25" x14ac:dyDescent="0.2">
      <c r="A498" s="112"/>
      <c r="B498" s="94"/>
    </row>
    <row r="499" spans="1:2" ht="14.25" x14ac:dyDescent="0.2">
      <c r="A499" s="112"/>
      <c r="B499" s="94"/>
    </row>
    <row r="500" spans="1:2" ht="14.25" x14ac:dyDescent="0.2">
      <c r="A500" s="112"/>
      <c r="B500" s="94"/>
    </row>
    <row r="501" spans="1:2" ht="14.25" x14ac:dyDescent="0.2">
      <c r="A501" s="112"/>
      <c r="B501" s="94"/>
    </row>
    <row r="502" spans="1:2" ht="14.25" x14ac:dyDescent="0.2">
      <c r="A502" s="112"/>
      <c r="B502" s="94"/>
    </row>
    <row r="503" spans="1:2" ht="14.25" x14ac:dyDescent="0.2">
      <c r="A503" s="112"/>
      <c r="B503" s="94"/>
    </row>
    <row r="504" spans="1:2" ht="14.25" x14ac:dyDescent="0.2">
      <c r="A504" s="112"/>
      <c r="B504" s="94"/>
    </row>
    <row r="505" spans="1:2" ht="14.25" x14ac:dyDescent="0.2">
      <c r="A505" s="112"/>
      <c r="B505" s="94"/>
    </row>
    <row r="506" spans="1:2" ht="14.25" x14ac:dyDescent="0.2">
      <c r="A506" s="112"/>
      <c r="B506" s="94"/>
    </row>
    <row r="507" spans="1:2" ht="14.25" x14ac:dyDescent="0.2">
      <c r="A507" s="112"/>
      <c r="B507" s="94"/>
    </row>
    <row r="508" spans="1:2" ht="14.25" x14ac:dyDescent="0.2">
      <c r="A508" s="112"/>
      <c r="B508" s="94"/>
    </row>
    <row r="509" spans="1:2" ht="14.25" x14ac:dyDescent="0.2">
      <c r="A509" s="112"/>
      <c r="B509" s="94"/>
    </row>
    <row r="510" spans="1:2" ht="14.25" x14ac:dyDescent="0.2">
      <c r="A510" s="112"/>
      <c r="B510" s="94"/>
    </row>
    <row r="511" spans="1:2" ht="14.25" x14ac:dyDescent="0.2">
      <c r="A511" s="112"/>
      <c r="B511" s="94"/>
    </row>
    <row r="512" spans="1:2" ht="14.25" x14ac:dyDescent="0.2">
      <c r="A512" s="112"/>
      <c r="B512" s="94"/>
    </row>
    <row r="513" spans="1:2" ht="14.25" x14ac:dyDescent="0.2">
      <c r="A513" s="112"/>
      <c r="B513" s="94"/>
    </row>
    <row r="514" spans="1:2" ht="14.25" x14ac:dyDescent="0.2">
      <c r="A514" s="112"/>
      <c r="B514" s="94"/>
    </row>
    <row r="515" spans="1:2" ht="14.25" x14ac:dyDescent="0.2">
      <c r="A515" s="112"/>
      <c r="B515" s="94"/>
    </row>
    <row r="516" spans="1:2" ht="14.25" x14ac:dyDescent="0.2">
      <c r="A516" s="112"/>
      <c r="B516" s="94"/>
    </row>
    <row r="517" spans="1:2" ht="14.25" x14ac:dyDescent="0.2">
      <c r="A517" s="112"/>
      <c r="B517" s="94"/>
    </row>
    <row r="518" spans="1:2" ht="14.25" x14ac:dyDescent="0.2">
      <c r="A518" s="112"/>
      <c r="B518" s="94"/>
    </row>
    <row r="519" spans="1:2" ht="14.25" x14ac:dyDescent="0.2">
      <c r="A519" s="112"/>
      <c r="B519" s="94"/>
    </row>
    <row r="520" spans="1:2" ht="14.25" x14ac:dyDescent="0.2">
      <c r="A520" s="112"/>
      <c r="B520" s="94"/>
    </row>
    <row r="521" spans="1:2" ht="14.25" x14ac:dyDescent="0.2">
      <c r="A521" s="112"/>
      <c r="B521" s="94"/>
    </row>
    <row r="522" spans="1:2" ht="14.25" x14ac:dyDescent="0.2">
      <c r="A522" s="112"/>
      <c r="B522" s="94"/>
    </row>
    <row r="523" spans="1:2" ht="14.25" x14ac:dyDescent="0.2">
      <c r="A523" s="112"/>
      <c r="B523" s="94"/>
    </row>
    <row r="524" spans="1:2" ht="14.25" x14ac:dyDescent="0.2">
      <c r="A524" s="112"/>
      <c r="B524" s="94"/>
    </row>
    <row r="525" spans="1:2" ht="14.25" x14ac:dyDescent="0.2">
      <c r="A525" s="112"/>
      <c r="B525" s="94"/>
    </row>
    <row r="526" spans="1:2" ht="14.25" x14ac:dyDescent="0.2">
      <c r="A526" s="112"/>
      <c r="B526" s="94"/>
    </row>
    <row r="527" spans="1:2" ht="14.25" x14ac:dyDescent="0.2">
      <c r="A527" s="112"/>
      <c r="B527" s="94"/>
    </row>
    <row r="528" spans="1:2" ht="14.25" x14ac:dyDescent="0.2">
      <c r="A528" s="112"/>
      <c r="B528" s="94"/>
    </row>
    <row r="529" spans="1:2" ht="14.25" x14ac:dyDescent="0.2">
      <c r="A529" s="112"/>
      <c r="B529" s="94"/>
    </row>
    <row r="530" spans="1:2" ht="14.25" x14ac:dyDescent="0.2">
      <c r="A530" s="112"/>
      <c r="B530" s="94"/>
    </row>
    <row r="531" spans="1:2" ht="14.25" x14ac:dyDescent="0.2">
      <c r="A531" s="112"/>
      <c r="B531" s="94"/>
    </row>
    <row r="532" spans="1:2" ht="14.25" x14ac:dyDescent="0.2">
      <c r="A532" s="112"/>
      <c r="B532" s="94"/>
    </row>
    <row r="533" spans="1:2" ht="14.25" x14ac:dyDescent="0.2">
      <c r="A533" s="112"/>
      <c r="B533" s="94"/>
    </row>
    <row r="534" spans="1:2" ht="14.25" x14ac:dyDescent="0.2">
      <c r="A534" s="112"/>
      <c r="B534" s="94"/>
    </row>
    <row r="535" spans="1:2" ht="14.25" x14ac:dyDescent="0.2">
      <c r="A535" s="112"/>
      <c r="B535" s="94"/>
    </row>
    <row r="536" spans="1:2" ht="14.25" x14ac:dyDescent="0.2">
      <c r="A536" s="112"/>
      <c r="B536" s="94"/>
    </row>
    <row r="537" spans="1:2" ht="14.25" x14ac:dyDescent="0.2">
      <c r="A537" s="112"/>
      <c r="B537" s="94"/>
    </row>
    <row r="538" spans="1:2" ht="14.25" x14ac:dyDescent="0.2">
      <c r="A538" s="112"/>
      <c r="B538" s="94"/>
    </row>
    <row r="539" spans="1:2" ht="14.25" x14ac:dyDescent="0.2">
      <c r="A539" s="112"/>
      <c r="B539" s="94"/>
    </row>
    <row r="540" spans="1:2" ht="14.25" x14ac:dyDescent="0.2">
      <c r="A540" s="112"/>
      <c r="B540" s="94"/>
    </row>
    <row r="541" spans="1:2" ht="14.25" x14ac:dyDescent="0.2">
      <c r="A541" s="112"/>
      <c r="B541" s="94"/>
    </row>
    <row r="542" spans="1:2" ht="14.25" x14ac:dyDescent="0.2">
      <c r="A542" s="112"/>
      <c r="B542" s="94"/>
    </row>
    <row r="543" spans="1:2" ht="14.25" x14ac:dyDescent="0.2">
      <c r="A543" s="112"/>
      <c r="B543" s="94"/>
    </row>
    <row r="544" spans="1:2" ht="14.25" x14ac:dyDescent="0.2">
      <c r="A544" s="112"/>
      <c r="B544" s="94"/>
    </row>
    <row r="545" spans="1:2" ht="14.25" x14ac:dyDescent="0.2">
      <c r="A545" s="112"/>
      <c r="B545" s="94"/>
    </row>
    <row r="546" spans="1:2" ht="14.25" x14ac:dyDescent="0.2">
      <c r="A546" s="112"/>
      <c r="B546" s="94"/>
    </row>
    <row r="547" spans="1:2" ht="14.25" x14ac:dyDescent="0.2">
      <c r="A547" s="112"/>
      <c r="B547" s="94"/>
    </row>
    <row r="548" spans="1:2" ht="14.25" x14ac:dyDescent="0.2">
      <c r="A548" s="112"/>
      <c r="B548" s="94"/>
    </row>
    <row r="549" spans="1:2" ht="14.25" x14ac:dyDescent="0.2">
      <c r="A549" s="112"/>
      <c r="B549" s="94"/>
    </row>
    <row r="550" spans="1:2" ht="14.25" x14ac:dyDescent="0.2">
      <c r="A550" s="112"/>
      <c r="B550" s="94"/>
    </row>
    <row r="551" spans="1:2" ht="14.25" x14ac:dyDescent="0.2">
      <c r="A551" s="112"/>
      <c r="B551" s="94"/>
    </row>
    <row r="552" spans="1:2" ht="14.25" x14ac:dyDescent="0.2">
      <c r="A552" s="112"/>
      <c r="B552" s="94"/>
    </row>
    <row r="553" spans="1:2" ht="14.25" x14ac:dyDescent="0.2">
      <c r="A553" s="112"/>
      <c r="B553" s="94"/>
    </row>
    <row r="554" spans="1:2" ht="14.25" x14ac:dyDescent="0.2">
      <c r="A554" s="112"/>
      <c r="B554" s="94"/>
    </row>
    <row r="555" spans="1:2" ht="14.25" x14ac:dyDescent="0.2">
      <c r="A555" s="112"/>
      <c r="B555" s="94"/>
    </row>
    <row r="556" spans="1:2" ht="14.25" x14ac:dyDescent="0.2">
      <c r="A556" s="112"/>
      <c r="B556" s="94"/>
    </row>
    <row r="557" spans="1:2" ht="14.25" x14ac:dyDescent="0.2">
      <c r="A557" s="112"/>
      <c r="B557" s="94"/>
    </row>
    <row r="558" spans="1:2" ht="14.25" x14ac:dyDescent="0.2">
      <c r="A558" s="112"/>
      <c r="B558" s="94"/>
    </row>
    <row r="559" spans="1:2" ht="14.25" x14ac:dyDescent="0.2">
      <c r="A559" s="112"/>
      <c r="B559" s="94"/>
    </row>
    <row r="560" spans="1:2" ht="14.25" x14ac:dyDescent="0.2">
      <c r="A560" s="112"/>
      <c r="B560" s="94"/>
    </row>
    <row r="561" spans="1:2" ht="14.25" x14ac:dyDescent="0.2">
      <c r="A561" s="112"/>
      <c r="B561" s="94"/>
    </row>
    <row r="562" spans="1:2" ht="14.25" x14ac:dyDescent="0.2">
      <c r="A562" s="112"/>
      <c r="B562" s="94"/>
    </row>
    <row r="563" spans="1:2" ht="14.25" x14ac:dyDescent="0.2">
      <c r="A563" s="112"/>
      <c r="B563" s="94"/>
    </row>
    <row r="564" spans="1:2" ht="14.25" x14ac:dyDescent="0.2">
      <c r="A564" s="112"/>
      <c r="B564" s="94"/>
    </row>
    <row r="565" spans="1:2" ht="14.25" x14ac:dyDescent="0.2">
      <c r="A565" s="112"/>
      <c r="B565" s="94"/>
    </row>
    <row r="566" spans="1:2" ht="14.25" x14ac:dyDescent="0.2">
      <c r="A566" s="112"/>
      <c r="B566" s="94"/>
    </row>
    <row r="567" spans="1:2" ht="14.25" x14ac:dyDescent="0.2">
      <c r="A567" s="112"/>
      <c r="B567" s="94"/>
    </row>
    <row r="568" spans="1:2" ht="14.25" x14ac:dyDescent="0.2">
      <c r="A568" s="112"/>
      <c r="B568" s="94"/>
    </row>
    <row r="569" spans="1:2" ht="14.25" x14ac:dyDescent="0.2">
      <c r="A569" s="112"/>
      <c r="B569" s="94"/>
    </row>
    <row r="570" spans="1:2" ht="14.25" x14ac:dyDescent="0.2">
      <c r="A570" s="112"/>
      <c r="B570" s="94"/>
    </row>
    <row r="571" spans="1:2" ht="14.25" x14ac:dyDescent="0.2">
      <c r="A571" s="112"/>
      <c r="B571" s="94"/>
    </row>
    <row r="572" spans="1:2" ht="14.25" x14ac:dyDescent="0.2">
      <c r="A572" s="112"/>
      <c r="B572" s="94"/>
    </row>
    <row r="573" spans="1:2" ht="14.25" x14ac:dyDescent="0.2">
      <c r="A573" s="112"/>
      <c r="B573" s="94"/>
    </row>
    <row r="574" spans="1:2" ht="14.25" x14ac:dyDescent="0.2">
      <c r="A574" s="112"/>
      <c r="B574" s="94"/>
    </row>
    <row r="575" spans="1:2" ht="14.25" x14ac:dyDescent="0.2">
      <c r="A575" s="112"/>
      <c r="B575" s="94"/>
    </row>
    <row r="576" spans="1:2" ht="14.25" x14ac:dyDescent="0.2">
      <c r="A576" s="112"/>
      <c r="B576" s="94"/>
    </row>
    <row r="577" spans="1:2" ht="14.25" x14ac:dyDescent="0.2">
      <c r="A577" s="112"/>
      <c r="B577" s="94"/>
    </row>
    <row r="578" spans="1:2" ht="14.25" x14ac:dyDescent="0.2">
      <c r="A578" s="112"/>
      <c r="B578" s="94"/>
    </row>
    <row r="579" spans="1:2" ht="14.25" x14ac:dyDescent="0.2">
      <c r="A579" s="112"/>
      <c r="B579" s="94"/>
    </row>
    <row r="580" spans="1:2" ht="14.25" x14ac:dyDescent="0.2">
      <c r="A580" s="112"/>
      <c r="B580" s="94"/>
    </row>
    <row r="581" spans="1:2" ht="14.25" x14ac:dyDescent="0.2">
      <c r="A581" s="112"/>
      <c r="B581" s="94"/>
    </row>
    <row r="582" spans="1:2" ht="14.25" x14ac:dyDescent="0.2">
      <c r="A582" s="112"/>
      <c r="B582" s="94"/>
    </row>
    <row r="583" spans="1:2" ht="14.25" x14ac:dyDescent="0.2">
      <c r="A583" s="112"/>
      <c r="B583" s="94"/>
    </row>
    <row r="584" spans="1:2" ht="14.25" x14ac:dyDescent="0.2">
      <c r="A584" s="112"/>
      <c r="B584" s="94"/>
    </row>
    <row r="585" spans="1:2" ht="14.25" x14ac:dyDescent="0.2">
      <c r="A585" s="112"/>
      <c r="B585" s="94"/>
    </row>
    <row r="586" spans="1:2" ht="14.25" x14ac:dyDescent="0.2">
      <c r="A586" s="112"/>
      <c r="B586" s="94"/>
    </row>
    <row r="587" spans="1:2" ht="14.25" x14ac:dyDescent="0.2">
      <c r="A587" s="112"/>
      <c r="B587" s="94"/>
    </row>
    <row r="588" spans="1:2" ht="14.25" x14ac:dyDescent="0.2">
      <c r="A588" s="112"/>
      <c r="B588" s="94"/>
    </row>
    <row r="589" spans="1:2" ht="14.25" x14ac:dyDescent="0.2">
      <c r="A589" s="112"/>
      <c r="B589" s="94"/>
    </row>
    <row r="590" spans="1:2" ht="14.25" x14ac:dyDescent="0.2">
      <c r="A590" s="112"/>
      <c r="B590" s="94"/>
    </row>
    <row r="591" spans="1:2" ht="14.25" x14ac:dyDescent="0.2">
      <c r="A591" s="112"/>
      <c r="B591" s="94"/>
    </row>
    <row r="592" spans="1:2" ht="14.25" x14ac:dyDescent="0.2">
      <c r="A592" s="112"/>
      <c r="B592" s="94"/>
    </row>
    <row r="593" spans="1:2" ht="14.25" x14ac:dyDescent="0.2">
      <c r="A593" s="112"/>
      <c r="B593" s="94"/>
    </row>
    <row r="594" spans="1:2" ht="14.25" x14ac:dyDescent="0.2">
      <c r="A594" s="112"/>
      <c r="B594" s="94"/>
    </row>
    <row r="595" spans="1:2" ht="14.25" x14ac:dyDescent="0.2">
      <c r="A595" s="112"/>
      <c r="B595" s="94"/>
    </row>
    <row r="596" spans="1:2" ht="14.25" x14ac:dyDescent="0.2">
      <c r="A596" s="112"/>
      <c r="B596" s="94"/>
    </row>
    <row r="597" spans="1:2" ht="14.25" x14ac:dyDescent="0.2">
      <c r="A597" s="112"/>
      <c r="B597" s="94"/>
    </row>
    <row r="598" spans="1:2" ht="14.25" x14ac:dyDescent="0.2">
      <c r="A598" s="112"/>
      <c r="B598" s="94"/>
    </row>
    <row r="599" spans="1:2" ht="14.25" x14ac:dyDescent="0.2">
      <c r="A599" s="112"/>
      <c r="B599" s="94"/>
    </row>
    <row r="600" spans="1:2" ht="14.25" x14ac:dyDescent="0.2">
      <c r="A600" s="112"/>
      <c r="B600" s="94"/>
    </row>
    <row r="601" spans="1:2" ht="14.25" x14ac:dyDescent="0.2">
      <c r="A601" s="112"/>
      <c r="B601" s="94"/>
    </row>
    <row r="602" spans="1:2" ht="14.25" x14ac:dyDescent="0.2">
      <c r="A602" s="112"/>
      <c r="B602" s="94"/>
    </row>
    <row r="603" spans="1:2" ht="14.25" x14ac:dyDescent="0.2">
      <c r="A603" s="112"/>
      <c r="B603" s="94"/>
    </row>
    <row r="604" spans="1:2" ht="14.25" x14ac:dyDescent="0.2">
      <c r="A604" s="112"/>
      <c r="B604" s="94"/>
    </row>
    <row r="605" spans="1:2" ht="14.25" x14ac:dyDescent="0.2">
      <c r="A605" s="112"/>
      <c r="B605" s="94"/>
    </row>
    <row r="606" spans="1:2" ht="14.25" x14ac:dyDescent="0.2">
      <c r="A606" s="112"/>
      <c r="B606" s="94"/>
    </row>
    <row r="607" spans="1:2" ht="14.25" x14ac:dyDescent="0.2">
      <c r="A607" s="112"/>
      <c r="B607" s="94"/>
    </row>
    <row r="608" spans="1:2" ht="14.25" x14ac:dyDescent="0.2">
      <c r="A608" s="112"/>
      <c r="B608" s="94"/>
    </row>
    <row r="609" spans="1:2" ht="14.25" x14ac:dyDescent="0.2">
      <c r="A609" s="112"/>
      <c r="B609" s="94"/>
    </row>
    <row r="610" spans="1:2" ht="14.25" x14ac:dyDescent="0.2">
      <c r="A610" s="112"/>
      <c r="B610" s="94"/>
    </row>
    <row r="611" spans="1:2" ht="14.25" x14ac:dyDescent="0.2">
      <c r="A611" s="112"/>
      <c r="B611" s="94"/>
    </row>
    <row r="612" spans="1:2" ht="14.25" x14ac:dyDescent="0.2">
      <c r="A612" s="112"/>
      <c r="B612" s="94"/>
    </row>
    <row r="613" spans="1:2" ht="14.25" x14ac:dyDescent="0.2">
      <c r="A613" s="112"/>
      <c r="B613" s="94"/>
    </row>
    <row r="614" spans="1:2" ht="14.25" x14ac:dyDescent="0.2">
      <c r="A614" s="112"/>
      <c r="B614" s="94"/>
    </row>
    <row r="615" spans="1:2" ht="14.25" x14ac:dyDescent="0.2">
      <c r="A615" s="112"/>
      <c r="B615" s="94"/>
    </row>
    <row r="616" spans="1:2" ht="14.25" x14ac:dyDescent="0.2">
      <c r="A616" s="112"/>
      <c r="B616" s="94"/>
    </row>
    <row r="617" spans="1:2" ht="14.25" x14ac:dyDescent="0.2">
      <c r="A617" s="112"/>
      <c r="B617" s="94"/>
    </row>
    <row r="618" spans="1:2" ht="14.25" x14ac:dyDescent="0.2">
      <c r="A618" s="112"/>
      <c r="B618" s="94"/>
    </row>
    <row r="619" spans="1:2" ht="14.25" x14ac:dyDescent="0.2">
      <c r="A619" s="112"/>
      <c r="B619" s="94"/>
    </row>
    <row r="620" spans="1:2" ht="14.25" x14ac:dyDescent="0.2">
      <c r="A620" s="112"/>
      <c r="B620" s="94"/>
    </row>
    <row r="621" spans="1:2" ht="14.25" x14ac:dyDescent="0.2">
      <c r="A621" s="112"/>
      <c r="B621" s="94"/>
    </row>
    <row r="622" spans="1:2" ht="14.25" x14ac:dyDescent="0.2">
      <c r="A622" s="112"/>
      <c r="B622" s="94"/>
    </row>
    <row r="623" spans="1:2" ht="14.25" x14ac:dyDescent="0.2">
      <c r="A623" s="112"/>
      <c r="B623" s="94"/>
    </row>
    <row r="624" spans="1:2" ht="14.25" x14ac:dyDescent="0.2">
      <c r="A624" s="112"/>
      <c r="B624" s="94"/>
    </row>
    <row r="625" spans="1:2" ht="14.25" x14ac:dyDescent="0.2">
      <c r="A625" s="112"/>
      <c r="B625" s="94"/>
    </row>
    <row r="626" spans="1:2" ht="14.25" x14ac:dyDescent="0.2">
      <c r="A626" s="112"/>
      <c r="B626" s="94"/>
    </row>
    <row r="627" spans="1:2" ht="14.25" x14ac:dyDescent="0.2">
      <c r="A627" s="112"/>
      <c r="B627" s="94"/>
    </row>
    <row r="628" spans="1:2" ht="14.25" x14ac:dyDescent="0.2">
      <c r="A628" s="112"/>
      <c r="B628" s="94"/>
    </row>
    <row r="629" spans="1:2" ht="14.25" x14ac:dyDescent="0.2">
      <c r="A629" s="112"/>
      <c r="B629" s="94"/>
    </row>
    <row r="630" spans="1:2" ht="14.25" x14ac:dyDescent="0.2">
      <c r="A630" s="112"/>
      <c r="B630" s="94"/>
    </row>
    <row r="631" spans="1:2" ht="14.25" x14ac:dyDescent="0.2">
      <c r="A631" s="112"/>
      <c r="B631" s="94"/>
    </row>
    <row r="632" spans="1:2" ht="14.25" x14ac:dyDescent="0.2">
      <c r="A632" s="112"/>
      <c r="B632" s="94"/>
    </row>
    <row r="633" spans="1:2" ht="14.25" x14ac:dyDescent="0.2">
      <c r="A633" s="112"/>
      <c r="B633" s="94"/>
    </row>
    <row r="634" spans="1:2" ht="14.25" x14ac:dyDescent="0.2">
      <c r="A634" s="112"/>
      <c r="B634" s="94"/>
    </row>
    <row r="635" spans="1:2" ht="14.25" x14ac:dyDescent="0.2">
      <c r="A635" s="112"/>
      <c r="B635" s="94"/>
    </row>
    <row r="636" spans="1:2" ht="14.25" x14ac:dyDescent="0.2">
      <c r="A636" s="112"/>
      <c r="B636" s="94"/>
    </row>
    <row r="637" spans="1:2" ht="14.25" x14ac:dyDescent="0.2">
      <c r="A637" s="112"/>
      <c r="B637" s="94"/>
    </row>
    <row r="638" spans="1:2" ht="14.25" x14ac:dyDescent="0.2">
      <c r="A638" s="112"/>
      <c r="B638" s="94"/>
    </row>
    <row r="639" spans="1:2" ht="14.25" x14ac:dyDescent="0.2">
      <c r="A639" s="112"/>
      <c r="B639" s="94"/>
    </row>
    <row r="640" spans="1:2" ht="14.25" x14ac:dyDescent="0.2">
      <c r="A640" s="112"/>
      <c r="B640" s="94"/>
    </row>
    <row r="641" spans="1:2" ht="14.25" x14ac:dyDescent="0.2">
      <c r="A641" s="112"/>
      <c r="B641" s="94"/>
    </row>
    <row r="642" spans="1:2" ht="14.25" x14ac:dyDescent="0.2">
      <c r="A642" s="112"/>
      <c r="B642" s="94"/>
    </row>
    <row r="643" spans="1:2" ht="14.25" x14ac:dyDescent="0.2">
      <c r="A643" s="112"/>
      <c r="B643" s="94"/>
    </row>
    <row r="644" spans="1:2" ht="14.25" x14ac:dyDescent="0.2">
      <c r="A644" s="112"/>
      <c r="B644" s="94"/>
    </row>
    <row r="645" spans="1:2" ht="14.25" x14ac:dyDescent="0.2">
      <c r="A645" s="112"/>
      <c r="B645" s="94"/>
    </row>
    <row r="646" spans="1:2" ht="14.25" x14ac:dyDescent="0.2">
      <c r="A646" s="112"/>
      <c r="B646" s="94"/>
    </row>
    <row r="647" spans="1:2" ht="14.25" x14ac:dyDescent="0.2">
      <c r="A647" s="112"/>
      <c r="B647" s="94"/>
    </row>
    <row r="648" spans="1:2" ht="14.25" x14ac:dyDescent="0.2">
      <c r="A648" s="112"/>
      <c r="B648" s="94"/>
    </row>
    <row r="649" spans="1:2" ht="14.25" x14ac:dyDescent="0.2">
      <c r="A649" s="112"/>
      <c r="B649" s="94"/>
    </row>
    <row r="650" spans="1:2" ht="14.25" x14ac:dyDescent="0.2">
      <c r="A650" s="112"/>
      <c r="B650" s="94"/>
    </row>
    <row r="651" spans="1:2" ht="14.25" x14ac:dyDescent="0.2">
      <c r="A651" s="112"/>
      <c r="B651" s="94"/>
    </row>
    <row r="652" spans="1:2" ht="14.25" x14ac:dyDescent="0.2">
      <c r="A652" s="112"/>
      <c r="B652" s="94"/>
    </row>
    <row r="653" spans="1:2" ht="14.25" x14ac:dyDescent="0.2">
      <c r="A653" s="112"/>
      <c r="B653" s="94"/>
    </row>
    <row r="654" spans="1:2" ht="14.25" x14ac:dyDescent="0.2">
      <c r="A654" s="112"/>
      <c r="B654" s="94"/>
    </row>
    <row r="655" spans="1:2" ht="14.25" x14ac:dyDescent="0.2">
      <c r="A655" s="112"/>
      <c r="B655" s="94"/>
    </row>
    <row r="656" spans="1:2" ht="14.25" x14ac:dyDescent="0.2">
      <c r="A656" s="112"/>
      <c r="B656" s="94"/>
    </row>
    <row r="657" spans="1:2" ht="14.25" x14ac:dyDescent="0.2">
      <c r="A657" s="112"/>
      <c r="B657" s="94"/>
    </row>
    <row r="658" spans="1:2" ht="14.25" x14ac:dyDescent="0.2">
      <c r="A658" s="112"/>
      <c r="B658" s="94"/>
    </row>
    <row r="659" spans="1:2" ht="14.25" x14ac:dyDescent="0.2">
      <c r="A659" s="112"/>
      <c r="B659" s="94"/>
    </row>
    <row r="660" spans="1:2" ht="14.25" x14ac:dyDescent="0.2">
      <c r="A660" s="112"/>
      <c r="B660" s="94"/>
    </row>
    <row r="661" spans="1:2" ht="14.25" x14ac:dyDescent="0.2">
      <c r="A661" s="112"/>
      <c r="B661" s="94"/>
    </row>
    <row r="662" spans="1:2" ht="14.25" x14ac:dyDescent="0.2">
      <c r="A662" s="112"/>
      <c r="B662" s="94"/>
    </row>
    <row r="663" spans="1:2" ht="14.25" x14ac:dyDescent="0.2">
      <c r="A663" s="112"/>
      <c r="B663" s="94"/>
    </row>
    <row r="664" spans="1:2" ht="14.25" x14ac:dyDescent="0.2">
      <c r="A664" s="112"/>
      <c r="B664" s="94"/>
    </row>
    <row r="665" spans="1:2" ht="14.25" x14ac:dyDescent="0.2">
      <c r="A665" s="112"/>
      <c r="B665" s="94"/>
    </row>
    <row r="666" spans="1:2" ht="14.25" x14ac:dyDescent="0.2">
      <c r="A666" s="112"/>
      <c r="B666" s="94"/>
    </row>
    <row r="667" spans="1:2" ht="14.25" x14ac:dyDescent="0.2">
      <c r="A667" s="112"/>
      <c r="B667" s="94"/>
    </row>
    <row r="668" spans="1:2" ht="14.25" x14ac:dyDescent="0.2">
      <c r="A668" s="112"/>
      <c r="B668" s="94"/>
    </row>
    <row r="669" spans="1:2" ht="14.25" x14ac:dyDescent="0.2">
      <c r="A669" s="112"/>
      <c r="B669" s="94"/>
    </row>
    <row r="670" spans="1:2" ht="14.25" x14ac:dyDescent="0.2">
      <c r="A670" s="112"/>
      <c r="B670" s="94"/>
    </row>
    <row r="671" spans="1:2" ht="14.25" x14ac:dyDescent="0.2">
      <c r="A671" s="112"/>
      <c r="B671" s="94"/>
    </row>
    <row r="672" spans="1:2" ht="14.25" x14ac:dyDescent="0.2">
      <c r="A672" s="112"/>
      <c r="B672" s="94"/>
    </row>
    <row r="673" spans="1:2" ht="14.25" x14ac:dyDescent="0.2">
      <c r="A673" s="112"/>
      <c r="B673" s="94"/>
    </row>
    <row r="674" spans="1:2" ht="14.25" x14ac:dyDescent="0.2">
      <c r="A674" s="112"/>
      <c r="B674" s="94"/>
    </row>
    <row r="675" spans="1:2" ht="14.25" x14ac:dyDescent="0.2">
      <c r="A675" s="112"/>
      <c r="B675" s="94"/>
    </row>
    <row r="676" spans="1:2" ht="14.25" x14ac:dyDescent="0.2">
      <c r="A676" s="112"/>
      <c r="B676" s="94"/>
    </row>
    <row r="677" spans="1:2" ht="14.25" x14ac:dyDescent="0.2">
      <c r="A677" s="112"/>
      <c r="B677" s="94"/>
    </row>
    <row r="678" spans="1:2" ht="14.25" x14ac:dyDescent="0.2">
      <c r="A678" s="112"/>
      <c r="B678" s="94"/>
    </row>
    <row r="679" spans="1:2" ht="14.25" x14ac:dyDescent="0.2">
      <c r="A679" s="112"/>
      <c r="B679" s="94"/>
    </row>
    <row r="680" spans="1:2" ht="14.25" x14ac:dyDescent="0.2">
      <c r="A680" s="112"/>
      <c r="B680" s="94"/>
    </row>
    <row r="681" spans="1:2" ht="14.25" x14ac:dyDescent="0.2">
      <c r="A681" s="112"/>
      <c r="B681" s="94"/>
    </row>
    <row r="682" spans="1:2" ht="14.25" x14ac:dyDescent="0.2">
      <c r="A682" s="112"/>
      <c r="B682" s="94"/>
    </row>
    <row r="683" spans="1:2" ht="14.25" x14ac:dyDescent="0.2">
      <c r="A683" s="112"/>
      <c r="B683" s="94"/>
    </row>
    <row r="684" spans="1:2" ht="14.25" x14ac:dyDescent="0.2">
      <c r="A684" s="112"/>
      <c r="B684" s="94"/>
    </row>
    <row r="685" spans="1:2" ht="14.25" x14ac:dyDescent="0.2">
      <c r="A685" s="112"/>
      <c r="B685" s="94"/>
    </row>
    <row r="686" spans="1:2" ht="14.25" x14ac:dyDescent="0.2">
      <c r="A686" s="112"/>
      <c r="B686" s="94"/>
    </row>
    <row r="687" spans="1:2" ht="14.25" x14ac:dyDescent="0.2">
      <c r="A687" s="112"/>
      <c r="B687" s="94"/>
    </row>
    <row r="688" spans="1:2" ht="14.25" x14ac:dyDescent="0.2">
      <c r="A688" s="112"/>
      <c r="B688" s="94"/>
    </row>
    <row r="689" spans="1:2" ht="14.25" x14ac:dyDescent="0.2">
      <c r="A689" s="112"/>
      <c r="B689" s="94"/>
    </row>
    <row r="690" spans="1:2" ht="14.25" x14ac:dyDescent="0.2">
      <c r="A690" s="112"/>
      <c r="B690" s="94"/>
    </row>
    <row r="691" spans="1:2" ht="14.25" x14ac:dyDescent="0.2">
      <c r="A691" s="112"/>
      <c r="B691" s="94"/>
    </row>
    <row r="692" spans="1:2" ht="14.25" x14ac:dyDescent="0.2">
      <c r="A692" s="112"/>
      <c r="B692" s="94"/>
    </row>
    <row r="693" spans="1:2" ht="14.25" x14ac:dyDescent="0.2">
      <c r="A693" s="112"/>
      <c r="B693" s="94"/>
    </row>
    <row r="694" spans="1:2" ht="14.25" x14ac:dyDescent="0.2">
      <c r="A694" s="112"/>
      <c r="B694" s="94"/>
    </row>
    <row r="695" spans="1:2" ht="14.25" x14ac:dyDescent="0.2">
      <c r="A695" s="112"/>
      <c r="B695" s="94"/>
    </row>
    <row r="696" spans="1:2" ht="14.25" x14ac:dyDescent="0.2">
      <c r="A696" s="112"/>
      <c r="B696" s="94"/>
    </row>
    <row r="697" spans="1:2" ht="14.25" x14ac:dyDescent="0.2">
      <c r="A697" s="112"/>
      <c r="B697" s="94"/>
    </row>
    <row r="698" spans="1:2" ht="14.25" x14ac:dyDescent="0.2">
      <c r="A698" s="112"/>
      <c r="B698" s="94"/>
    </row>
    <row r="699" spans="1:2" ht="14.25" x14ac:dyDescent="0.2">
      <c r="A699" s="112"/>
      <c r="B699" s="94"/>
    </row>
    <row r="700" spans="1:2" ht="14.25" x14ac:dyDescent="0.2">
      <c r="A700" s="112"/>
      <c r="B700" s="94"/>
    </row>
    <row r="701" spans="1:2" ht="14.25" x14ac:dyDescent="0.2">
      <c r="A701" s="112"/>
      <c r="B701" s="94"/>
    </row>
    <row r="702" spans="1:2" ht="14.25" x14ac:dyDescent="0.2">
      <c r="A702" s="112"/>
      <c r="B702" s="94"/>
    </row>
    <row r="703" spans="1:2" ht="14.25" x14ac:dyDescent="0.2">
      <c r="A703" s="112"/>
      <c r="B703" s="94"/>
    </row>
    <row r="704" spans="1:2" ht="14.25" x14ac:dyDescent="0.2">
      <c r="A704" s="112"/>
      <c r="B704" s="94"/>
    </row>
    <row r="705" spans="1:2" ht="14.25" x14ac:dyDescent="0.2">
      <c r="A705" s="112"/>
      <c r="B705" s="94"/>
    </row>
    <row r="706" spans="1:2" ht="14.25" x14ac:dyDescent="0.2">
      <c r="A706" s="112"/>
      <c r="B706" s="94"/>
    </row>
    <row r="707" spans="1:2" ht="14.25" x14ac:dyDescent="0.2">
      <c r="A707" s="112"/>
      <c r="B707" s="94"/>
    </row>
    <row r="708" spans="1:2" ht="14.25" x14ac:dyDescent="0.2">
      <c r="A708" s="112"/>
      <c r="B708" s="94"/>
    </row>
    <row r="709" spans="1:2" ht="14.25" x14ac:dyDescent="0.2">
      <c r="A709" s="112"/>
      <c r="B709" s="94"/>
    </row>
    <row r="710" spans="1:2" ht="14.25" x14ac:dyDescent="0.2">
      <c r="A710" s="112"/>
      <c r="B710" s="94"/>
    </row>
    <row r="711" spans="1:2" ht="14.25" x14ac:dyDescent="0.2">
      <c r="A711" s="112"/>
      <c r="B711" s="94"/>
    </row>
    <row r="712" spans="1:2" ht="14.25" x14ac:dyDescent="0.2">
      <c r="A712" s="112"/>
      <c r="B712" s="94"/>
    </row>
    <row r="713" spans="1:2" ht="14.25" x14ac:dyDescent="0.2">
      <c r="A713" s="112"/>
      <c r="B713" s="94"/>
    </row>
    <row r="714" spans="1:2" ht="14.25" x14ac:dyDescent="0.2">
      <c r="A714" s="112"/>
      <c r="B714" s="94"/>
    </row>
    <row r="715" spans="1:2" ht="14.25" x14ac:dyDescent="0.2">
      <c r="A715" s="112"/>
      <c r="B715" s="94"/>
    </row>
    <row r="716" spans="1:2" ht="14.25" x14ac:dyDescent="0.2">
      <c r="A716" s="112"/>
      <c r="B716" s="94"/>
    </row>
    <row r="717" spans="1:2" ht="14.25" x14ac:dyDescent="0.2">
      <c r="A717" s="112"/>
      <c r="B717" s="94"/>
    </row>
    <row r="718" spans="1:2" ht="14.25" x14ac:dyDescent="0.2">
      <c r="A718" s="112"/>
      <c r="B718" s="94"/>
    </row>
    <row r="719" spans="1:2" ht="14.25" x14ac:dyDescent="0.2">
      <c r="A719" s="112"/>
      <c r="B719" s="94"/>
    </row>
    <row r="720" spans="1:2" ht="14.25" x14ac:dyDescent="0.2">
      <c r="A720" s="112"/>
      <c r="B720" s="94"/>
    </row>
    <row r="721" spans="1:2" ht="14.25" x14ac:dyDescent="0.2">
      <c r="A721" s="112"/>
      <c r="B721" s="94"/>
    </row>
    <row r="722" spans="1:2" ht="14.25" x14ac:dyDescent="0.2">
      <c r="A722" s="112"/>
      <c r="B722" s="94"/>
    </row>
    <row r="723" spans="1:2" ht="14.25" x14ac:dyDescent="0.2">
      <c r="A723" s="112"/>
      <c r="B723" s="94"/>
    </row>
    <row r="724" spans="1:2" ht="14.25" x14ac:dyDescent="0.2">
      <c r="A724" s="112"/>
      <c r="B724" s="94"/>
    </row>
    <row r="725" spans="1:2" ht="14.25" x14ac:dyDescent="0.2">
      <c r="A725" s="112"/>
      <c r="B725" s="94"/>
    </row>
    <row r="726" spans="1:2" ht="14.25" x14ac:dyDescent="0.2">
      <c r="A726" s="112"/>
      <c r="B726" s="94"/>
    </row>
    <row r="727" spans="1:2" ht="14.25" x14ac:dyDescent="0.2">
      <c r="A727" s="112"/>
      <c r="B727" s="94"/>
    </row>
    <row r="728" spans="1:2" ht="14.25" x14ac:dyDescent="0.2">
      <c r="A728" s="112"/>
      <c r="B728" s="94"/>
    </row>
    <row r="729" spans="1:2" ht="14.25" x14ac:dyDescent="0.2">
      <c r="A729" s="112"/>
      <c r="B729" s="94"/>
    </row>
    <row r="730" spans="1:2" ht="14.25" x14ac:dyDescent="0.2">
      <c r="A730" s="112"/>
      <c r="B730" s="94"/>
    </row>
    <row r="731" spans="1:2" ht="14.25" x14ac:dyDescent="0.2">
      <c r="A731" s="112"/>
      <c r="B731" s="94"/>
    </row>
    <row r="732" spans="1:2" ht="14.25" x14ac:dyDescent="0.2">
      <c r="A732" s="112"/>
      <c r="B732" s="94"/>
    </row>
    <row r="733" spans="1:2" ht="14.25" x14ac:dyDescent="0.2">
      <c r="A733" s="112"/>
      <c r="B733" s="94"/>
    </row>
    <row r="734" spans="1:2" ht="14.25" x14ac:dyDescent="0.2">
      <c r="A734" s="112"/>
      <c r="B734" s="94"/>
    </row>
    <row r="735" spans="1:2" ht="14.25" x14ac:dyDescent="0.2">
      <c r="A735" s="112"/>
      <c r="B735" s="94"/>
    </row>
    <row r="736" spans="1:2" ht="14.25" x14ac:dyDescent="0.2">
      <c r="A736" s="112"/>
      <c r="B736" s="94"/>
    </row>
    <row r="737" spans="1:2" ht="14.25" x14ac:dyDescent="0.2">
      <c r="A737" s="112"/>
      <c r="B737" s="94"/>
    </row>
    <row r="738" spans="1:2" ht="14.25" x14ac:dyDescent="0.2">
      <c r="A738" s="112"/>
      <c r="B738" s="94"/>
    </row>
    <row r="739" spans="1:2" ht="14.25" x14ac:dyDescent="0.2">
      <c r="A739" s="112"/>
      <c r="B739" s="94"/>
    </row>
    <row r="740" spans="1:2" ht="14.25" x14ac:dyDescent="0.2">
      <c r="A740" s="112"/>
      <c r="B740" s="94"/>
    </row>
    <row r="741" spans="1:2" ht="14.25" x14ac:dyDescent="0.2">
      <c r="A741" s="112"/>
      <c r="B741" s="94"/>
    </row>
    <row r="742" spans="1:2" ht="14.25" x14ac:dyDescent="0.2">
      <c r="A742" s="112"/>
      <c r="B742" s="94"/>
    </row>
    <row r="743" spans="1:2" ht="14.25" x14ac:dyDescent="0.2">
      <c r="A743" s="112"/>
      <c r="B743" s="94"/>
    </row>
    <row r="744" spans="1:2" ht="14.25" x14ac:dyDescent="0.2">
      <c r="A744" s="112"/>
      <c r="B744" s="94"/>
    </row>
    <row r="745" spans="1:2" ht="14.25" x14ac:dyDescent="0.2">
      <c r="A745" s="112"/>
      <c r="B745" s="94"/>
    </row>
    <row r="746" spans="1:2" ht="14.25" x14ac:dyDescent="0.2">
      <c r="A746" s="112"/>
      <c r="B746" s="94"/>
    </row>
    <row r="747" spans="1:2" ht="14.25" x14ac:dyDescent="0.2">
      <c r="A747" s="112"/>
      <c r="B747" s="94"/>
    </row>
    <row r="748" spans="1:2" ht="14.25" x14ac:dyDescent="0.2">
      <c r="A748" s="112"/>
      <c r="B748" s="94"/>
    </row>
    <row r="749" spans="1:2" ht="14.25" x14ac:dyDescent="0.2">
      <c r="A749" s="112"/>
      <c r="B749" s="94"/>
    </row>
    <row r="750" spans="1:2" ht="14.25" x14ac:dyDescent="0.2">
      <c r="A750" s="112"/>
      <c r="B750" s="94"/>
    </row>
    <row r="751" spans="1:2" ht="14.25" x14ac:dyDescent="0.2">
      <c r="A751" s="112"/>
      <c r="B751" s="94"/>
    </row>
    <row r="752" spans="1:2" ht="14.25" x14ac:dyDescent="0.2">
      <c r="A752" s="112"/>
      <c r="B752" s="94"/>
    </row>
    <row r="753" spans="1:2" ht="14.25" x14ac:dyDescent="0.2">
      <c r="A753" s="112"/>
      <c r="B753" s="94"/>
    </row>
    <row r="754" spans="1:2" ht="14.25" x14ac:dyDescent="0.2">
      <c r="A754" s="112"/>
      <c r="B754" s="94"/>
    </row>
    <row r="755" spans="1:2" ht="14.25" x14ac:dyDescent="0.2">
      <c r="A755" s="112"/>
      <c r="B755" s="94"/>
    </row>
    <row r="756" spans="1:2" ht="14.25" x14ac:dyDescent="0.2">
      <c r="A756" s="112"/>
      <c r="B756" s="94"/>
    </row>
    <row r="757" spans="1:2" ht="14.25" x14ac:dyDescent="0.2">
      <c r="A757" s="112"/>
      <c r="B757" s="94"/>
    </row>
    <row r="758" spans="1:2" ht="14.25" x14ac:dyDescent="0.2">
      <c r="A758" s="112"/>
      <c r="B758" s="94"/>
    </row>
    <row r="759" spans="1:2" ht="14.25" x14ac:dyDescent="0.2">
      <c r="A759" s="112"/>
      <c r="B759" s="94"/>
    </row>
    <row r="760" spans="1:2" ht="14.25" x14ac:dyDescent="0.2">
      <c r="A760" s="112"/>
      <c r="B760" s="94"/>
    </row>
    <row r="761" spans="1:2" ht="14.25" x14ac:dyDescent="0.2">
      <c r="A761" s="112"/>
      <c r="B761" s="94"/>
    </row>
    <row r="762" spans="1:2" ht="14.25" x14ac:dyDescent="0.2">
      <c r="A762" s="112"/>
      <c r="B762" s="94"/>
    </row>
    <row r="763" spans="1:2" ht="14.25" x14ac:dyDescent="0.2">
      <c r="A763" s="112"/>
      <c r="B763" s="94"/>
    </row>
    <row r="764" spans="1:2" ht="14.25" x14ac:dyDescent="0.2">
      <c r="A764" s="112"/>
      <c r="B764" s="94"/>
    </row>
    <row r="765" spans="1:2" ht="14.25" x14ac:dyDescent="0.2">
      <c r="A765" s="112"/>
      <c r="B765" s="94"/>
    </row>
    <row r="766" spans="1:2" ht="14.25" x14ac:dyDescent="0.2">
      <c r="A766" s="112"/>
      <c r="B766" s="94"/>
    </row>
    <row r="767" spans="1:2" ht="14.25" x14ac:dyDescent="0.2">
      <c r="A767" s="112"/>
      <c r="B767" s="94"/>
    </row>
    <row r="768" spans="1:2" ht="14.25" x14ac:dyDescent="0.2">
      <c r="A768" s="112"/>
      <c r="B768" s="94"/>
    </row>
    <row r="769" spans="1:2" ht="14.25" x14ac:dyDescent="0.2">
      <c r="A769" s="112"/>
      <c r="B769" s="94"/>
    </row>
    <row r="770" spans="1:2" ht="14.25" x14ac:dyDescent="0.2">
      <c r="A770" s="112"/>
      <c r="B770" s="94"/>
    </row>
    <row r="771" spans="1:2" ht="14.25" x14ac:dyDescent="0.2">
      <c r="A771" s="112"/>
      <c r="B771" s="94"/>
    </row>
    <row r="772" spans="1:2" ht="14.25" x14ac:dyDescent="0.2">
      <c r="A772" s="112"/>
      <c r="B772" s="94"/>
    </row>
    <row r="773" spans="1:2" ht="14.25" x14ac:dyDescent="0.2">
      <c r="A773" s="112"/>
      <c r="B773" s="94"/>
    </row>
    <row r="774" spans="1:2" ht="14.25" x14ac:dyDescent="0.2">
      <c r="A774" s="112"/>
      <c r="B774" s="94"/>
    </row>
    <row r="775" spans="1:2" ht="14.25" x14ac:dyDescent="0.2">
      <c r="A775" s="112"/>
      <c r="B775" s="94"/>
    </row>
    <row r="776" spans="1:2" ht="14.25" x14ac:dyDescent="0.2">
      <c r="A776" s="112"/>
      <c r="B776" s="94"/>
    </row>
    <row r="777" spans="1:2" ht="14.25" x14ac:dyDescent="0.2">
      <c r="A777" s="112"/>
      <c r="B777" s="94"/>
    </row>
    <row r="778" spans="1:2" ht="14.25" x14ac:dyDescent="0.2">
      <c r="A778" s="112"/>
      <c r="B778" s="94"/>
    </row>
    <row r="779" spans="1:2" ht="14.25" x14ac:dyDescent="0.2">
      <c r="A779" s="112"/>
      <c r="B779" s="94"/>
    </row>
    <row r="780" spans="1:2" ht="14.25" x14ac:dyDescent="0.2">
      <c r="A780" s="112"/>
      <c r="B780" s="94"/>
    </row>
    <row r="781" spans="1:2" ht="14.25" x14ac:dyDescent="0.2">
      <c r="A781" s="112"/>
      <c r="B781" s="94"/>
    </row>
    <row r="782" spans="1:2" ht="14.25" x14ac:dyDescent="0.2">
      <c r="A782" s="112"/>
      <c r="B782" s="94"/>
    </row>
    <row r="783" spans="1:2" ht="14.25" x14ac:dyDescent="0.2">
      <c r="A783" s="112"/>
      <c r="B783" s="94"/>
    </row>
    <row r="784" spans="1:2" ht="14.25" x14ac:dyDescent="0.2">
      <c r="A784" s="112"/>
      <c r="B784" s="94"/>
    </row>
    <row r="785" spans="1:2" ht="14.25" x14ac:dyDescent="0.2">
      <c r="A785" s="112"/>
      <c r="B785" s="94"/>
    </row>
    <row r="786" spans="1:2" ht="14.25" x14ac:dyDescent="0.2">
      <c r="A786" s="112"/>
      <c r="B786" s="94"/>
    </row>
    <row r="787" spans="1:2" ht="14.25" x14ac:dyDescent="0.2">
      <c r="A787" s="112"/>
      <c r="B787" s="94"/>
    </row>
    <row r="788" spans="1:2" ht="14.25" x14ac:dyDescent="0.2">
      <c r="A788" s="112"/>
      <c r="B788" s="94"/>
    </row>
    <row r="789" spans="1:2" ht="14.25" x14ac:dyDescent="0.2">
      <c r="A789" s="112"/>
      <c r="B789" s="94"/>
    </row>
    <row r="790" spans="1:2" ht="14.25" x14ac:dyDescent="0.2">
      <c r="A790" s="112"/>
      <c r="B790" s="94"/>
    </row>
    <row r="791" spans="1:2" ht="14.25" x14ac:dyDescent="0.2">
      <c r="A791" s="112"/>
      <c r="B791" s="94"/>
    </row>
    <row r="792" spans="1:2" ht="14.25" x14ac:dyDescent="0.2">
      <c r="A792" s="112"/>
      <c r="B792" s="94"/>
    </row>
    <row r="793" spans="1:2" ht="14.25" x14ac:dyDescent="0.2">
      <c r="A793" s="112"/>
      <c r="B793" s="94"/>
    </row>
    <row r="794" spans="1:2" ht="14.25" x14ac:dyDescent="0.2">
      <c r="A794" s="112"/>
      <c r="B794" s="94"/>
    </row>
    <row r="795" spans="1:2" ht="14.25" x14ac:dyDescent="0.2">
      <c r="A795" s="112"/>
      <c r="B795" s="94"/>
    </row>
    <row r="796" spans="1:2" ht="14.25" x14ac:dyDescent="0.2">
      <c r="A796" s="112"/>
      <c r="B796" s="94"/>
    </row>
    <row r="797" spans="1:2" ht="14.25" x14ac:dyDescent="0.2">
      <c r="A797" s="112"/>
      <c r="B797" s="94"/>
    </row>
    <row r="798" spans="1:2" ht="14.25" x14ac:dyDescent="0.2">
      <c r="A798" s="112"/>
      <c r="B798" s="94"/>
    </row>
    <row r="799" spans="1:2" ht="14.25" x14ac:dyDescent="0.2">
      <c r="A799" s="112"/>
      <c r="B799" s="94"/>
    </row>
    <row r="800" spans="1:2" ht="14.25" x14ac:dyDescent="0.2">
      <c r="A800" s="112"/>
      <c r="B800" s="94"/>
    </row>
    <row r="801" spans="1:2" ht="14.25" x14ac:dyDescent="0.2">
      <c r="A801" s="112"/>
      <c r="B801" s="94"/>
    </row>
    <row r="802" spans="1:2" ht="14.25" x14ac:dyDescent="0.2">
      <c r="A802" s="112"/>
      <c r="B802" s="94"/>
    </row>
    <row r="803" spans="1:2" ht="14.25" x14ac:dyDescent="0.2">
      <c r="A803" s="112"/>
      <c r="B803" s="94"/>
    </row>
    <row r="804" spans="1:2" ht="14.25" x14ac:dyDescent="0.2">
      <c r="A804" s="112"/>
      <c r="B804" s="94"/>
    </row>
    <row r="805" spans="1:2" ht="14.25" x14ac:dyDescent="0.2">
      <c r="A805" s="112"/>
      <c r="B805" s="94"/>
    </row>
    <row r="806" spans="1:2" ht="14.25" x14ac:dyDescent="0.2">
      <c r="A806" s="112"/>
      <c r="B806" s="94"/>
    </row>
    <row r="807" spans="1:2" ht="14.25" x14ac:dyDescent="0.2">
      <c r="A807" s="112"/>
      <c r="B807" s="94"/>
    </row>
    <row r="808" spans="1:2" ht="14.25" x14ac:dyDescent="0.2">
      <c r="A808" s="112"/>
      <c r="B808" s="94"/>
    </row>
    <row r="809" spans="1:2" ht="14.25" x14ac:dyDescent="0.2">
      <c r="A809" s="112"/>
      <c r="B809" s="94"/>
    </row>
    <row r="810" spans="1:2" ht="14.25" x14ac:dyDescent="0.2">
      <c r="A810" s="112"/>
      <c r="B810" s="94"/>
    </row>
    <row r="811" spans="1:2" ht="14.25" x14ac:dyDescent="0.2">
      <c r="A811" s="112"/>
      <c r="B811" s="94"/>
    </row>
    <row r="812" spans="1:2" ht="14.25" x14ac:dyDescent="0.2">
      <c r="A812" s="112"/>
      <c r="B812" s="94"/>
    </row>
    <row r="813" spans="1:2" ht="14.25" x14ac:dyDescent="0.2">
      <c r="A813" s="112"/>
      <c r="B813" s="94"/>
    </row>
    <row r="814" spans="1:2" ht="14.25" x14ac:dyDescent="0.2">
      <c r="A814" s="112"/>
      <c r="B814" s="94"/>
    </row>
    <row r="815" spans="1:2" ht="14.25" x14ac:dyDescent="0.2">
      <c r="A815" s="112"/>
      <c r="B815" s="94"/>
    </row>
    <row r="816" spans="1:2" ht="14.25" x14ac:dyDescent="0.2">
      <c r="A816" s="112"/>
      <c r="B816" s="94"/>
    </row>
    <row r="817" spans="1:2" ht="14.25" x14ac:dyDescent="0.2">
      <c r="A817" s="112"/>
      <c r="B817" s="94"/>
    </row>
    <row r="818" spans="1:2" ht="14.25" x14ac:dyDescent="0.2">
      <c r="A818" s="112"/>
      <c r="B818" s="94"/>
    </row>
    <row r="819" spans="1:2" ht="14.25" x14ac:dyDescent="0.2">
      <c r="A819" s="112"/>
      <c r="B819" s="94"/>
    </row>
    <row r="820" spans="1:2" ht="14.25" x14ac:dyDescent="0.2">
      <c r="A820" s="112"/>
      <c r="B820" s="94"/>
    </row>
    <row r="821" spans="1:2" ht="14.25" x14ac:dyDescent="0.2">
      <c r="A821" s="112"/>
      <c r="B821" s="94"/>
    </row>
    <row r="822" spans="1:2" ht="14.25" x14ac:dyDescent="0.2">
      <c r="A822" s="112"/>
      <c r="B822" s="94"/>
    </row>
    <row r="823" spans="1:2" ht="14.25" x14ac:dyDescent="0.2">
      <c r="A823" s="112"/>
      <c r="B823" s="94"/>
    </row>
    <row r="824" spans="1:2" ht="14.25" x14ac:dyDescent="0.2">
      <c r="A824" s="112"/>
      <c r="B824" s="94"/>
    </row>
    <row r="825" spans="1:2" ht="14.25" x14ac:dyDescent="0.2">
      <c r="A825" s="112"/>
      <c r="B825" s="94"/>
    </row>
    <row r="826" spans="1:2" ht="14.25" x14ac:dyDescent="0.2">
      <c r="A826" s="112"/>
      <c r="B826" s="94"/>
    </row>
    <row r="827" spans="1:2" ht="14.25" x14ac:dyDescent="0.2">
      <c r="A827" s="112"/>
      <c r="B827" s="94"/>
    </row>
    <row r="828" spans="1:2" ht="14.25" x14ac:dyDescent="0.2">
      <c r="A828" s="112"/>
      <c r="B828" s="94"/>
    </row>
    <row r="829" spans="1:2" ht="14.25" x14ac:dyDescent="0.2">
      <c r="A829" s="112"/>
      <c r="B829" s="94"/>
    </row>
    <row r="830" spans="1:2" ht="14.25" x14ac:dyDescent="0.2">
      <c r="A830" s="112"/>
      <c r="B830" s="94"/>
    </row>
    <row r="831" spans="1:2" ht="14.25" x14ac:dyDescent="0.2">
      <c r="A831" s="112"/>
      <c r="B831" s="94"/>
    </row>
    <row r="832" spans="1:2" ht="14.25" x14ac:dyDescent="0.2">
      <c r="A832" s="112"/>
      <c r="B832" s="94"/>
    </row>
    <row r="833" spans="1:2" ht="14.25" x14ac:dyDescent="0.2">
      <c r="A833" s="112"/>
      <c r="B833" s="94"/>
    </row>
    <row r="834" spans="1:2" ht="14.25" x14ac:dyDescent="0.2">
      <c r="A834" s="112"/>
      <c r="B834" s="94"/>
    </row>
    <row r="835" spans="1:2" ht="14.25" x14ac:dyDescent="0.2">
      <c r="A835" s="112"/>
      <c r="B835" s="94"/>
    </row>
    <row r="836" spans="1:2" ht="14.25" x14ac:dyDescent="0.2">
      <c r="A836" s="112"/>
      <c r="B836" s="94"/>
    </row>
    <row r="837" spans="1:2" ht="14.25" x14ac:dyDescent="0.2">
      <c r="A837" s="112"/>
      <c r="B837" s="94"/>
    </row>
    <row r="838" spans="1:2" ht="14.25" x14ac:dyDescent="0.2">
      <c r="A838" s="112"/>
      <c r="B838" s="94"/>
    </row>
    <row r="839" spans="1:2" ht="14.25" x14ac:dyDescent="0.2">
      <c r="A839" s="112"/>
      <c r="B839" s="94"/>
    </row>
    <row r="840" spans="1:2" ht="14.25" x14ac:dyDescent="0.2">
      <c r="A840" s="112"/>
      <c r="B840" s="94"/>
    </row>
    <row r="841" spans="1:2" ht="14.25" x14ac:dyDescent="0.2">
      <c r="A841" s="112"/>
      <c r="B841" s="94"/>
    </row>
    <row r="842" spans="1:2" ht="14.25" x14ac:dyDescent="0.2">
      <c r="A842" s="112"/>
      <c r="B842" s="94"/>
    </row>
    <row r="843" spans="1:2" ht="14.25" x14ac:dyDescent="0.2">
      <c r="A843" s="112"/>
      <c r="B843" s="94"/>
    </row>
    <row r="844" spans="1:2" ht="14.25" x14ac:dyDescent="0.2">
      <c r="A844" s="112"/>
      <c r="B844" s="94"/>
    </row>
    <row r="845" spans="1:2" ht="14.25" x14ac:dyDescent="0.2">
      <c r="A845" s="112"/>
      <c r="B845" s="94"/>
    </row>
    <row r="846" spans="1:2" ht="14.25" x14ac:dyDescent="0.2">
      <c r="A846" s="112"/>
      <c r="B846" s="94"/>
    </row>
    <row r="847" spans="1:2" ht="14.25" x14ac:dyDescent="0.2">
      <c r="A847" s="112"/>
      <c r="B847" s="94"/>
    </row>
    <row r="848" spans="1:2" ht="14.25" x14ac:dyDescent="0.2">
      <c r="A848" s="112"/>
      <c r="B848" s="94"/>
    </row>
    <row r="849" spans="1:2" ht="14.25" x14ac:dyDescent="0.2">
      <c r="A849" s="112"/>
      <c r="B849" s="94"/>
    </row>
    <row r="850" spans="1:2" ht="14.25" x14ac:dyDescent="0.2">
      <c r="A850" s="112"/>
      <c r="B850" s="94"/>
    </row>
    <row r="851" spans="1:2" ht="14.25" x14ac:dyDescent="0.2">
      <c r="A851" s="112"/>
      <c r="B851" s="94"/>
    </row>
    <row r="852" spans="1:2" ht="14.25" x14ac:dyDescent="0.2">
      <c r="A852" s="112"/>
      <c r="B852" s="94"/>
    </row>
    <row r="853" spans="1:2" ht="14.25" x14ac:dyDescent="0.2">
      <c r="A853" s="112"/>
      <c r="B853" s="94"/>
    </row>
    <row r="854" spans="1:2" ht="14.25" x14ac:dyDescent="0.2">
      <c r="A854" s="112"/>
      <c r="B854" s="94"/>
    </row>
    <row r="855" spans="1:2" ht="14.25" x14ac:dyDescent="0.2">
      <c r="A855" s="112"/>
      <c r="B855" s="94"/>
    </row>
    <row r="856" spans="1:2" ht="14.25" x14ac:dyDescent="0.2">
      <c r="A856" s="112"/>
      <c r="B856" s="94"/>
    </row>
    <row r="857" spans="1:2" ht="14.25" x14ac:dyDescent="0.2">
      <c r="A857" s="112"/>
      <c r="B857" s="94"/>
    </row>
    <row r="858" spans="1:2" ht="14.25" x14ac:dyDescent="0.2">
      <c r="A858" s="112"/>
      <c r="B858" s="94"/>
    </row>
    <row r="859" spans="1:2" ht="14.25" x14ac:dyDescent="0.2">
      <c r="A859" s="112"/>
      <c r="B859" s="94"/>
    </row>
    <row r="860" spans="1:2" ht="14.25" x14ac:dyDescent="0.2">
      <c r="A860" s="112"/>
      <c r="B860" s="94"/>
    </row>
    <row r="861" spans="1:2" ht="14.25" x14ac:dyDescent="0.2">
      <c r="A861" s="112"/>
      <c r="B861" s="94"/>
    </row>
    <row r="862" spans="1:2" ht="14.25" x14ac:dyDescent="0.2">
      <c r="A862" s="112"/>
      <c r="B862" s="94"/>
    </row>
    <row r="863" spans="1:2" ht="14.25" x14ac:dyDescent="0.2">
      <c r="A863" s="112"/>
      <c r="B863" s="94"/>
    </row>
    <row r="864" spans="1:2" ht="14.25" x14ac:dyDescent="0.2">
      <c r="A864" s="112"/>
      <c r="B864" s="94"/>
    </row>
    <row r="865" spans="1:2" ht="14.25" x14ac:dyDescent="0.2">
      <c r="A865" s="112"/>
      <c r="B865" s="94"/>
    </row>
    <row r="866" spans="1:2" ht="14.25" x14ac:dyDescent="0.2">
      <c r="A866" s="112"/>
      <c r="B866" s="94"/>
    </row>
    <row r="867" spans="1:2" ht="14.25" x14ac:dyDescent="0.2">
      <c r="A867" s="112"/>
      <c r="B867" s="94"/>
    </row>
    <row r="868" spans="1:2" ht="14.25" x14ac:dyDescent="0.2">
      <c r="A868" s="112"/>
      <c r="B868" s="94"/>
    </row>
    <row r="869" spans="1:2" ht="14.25" x14ac:dyDescent="0.2">
      <c r="A869" s="112"/>
      <c r="B869" s="94"/>
    </row>
    <row r="870" spans="1:2" ht="14.25" x14ac:dyDescent="0.2">
      <c r="A870" s="112"/>
      <c r="B870" s="94"/>
    </row>
    <row r="871" spans="1:2" ht="14.25" x14ac:dyDescent="0.2">
      <c r="A871" s="112"/>
      <c r="B871" s="94"/>
    </row>
    <row r="872" spans="1:2" ht="14.25" x14ac:dyDescent="0.2">
      <c r="A872" s="112"/>
      <c r="B872" s="94"/>
    </row>
    <row r="873" spans="1:2" ht="14.25" x14ac:dyDescent="0.2">
      <c r="A873" s="112"/>
      <c r="B873" s="94"/>
    </row>
    <row r="874" spans="1:2" ht="14.25" x14ac:dyDescent="0.2">
      <c r="A874" s="112"/>
      <c r="B874" s="94"/>
    </row>
    <row r="875" spans="1:2" ht="14.25" x14ac:dyDescent="0.2">
      <c r="A875" s="112"/>
      <c r="B875" s="94"/>
    </row>
    <row r="876" spans="1:2" ht="14.25" x14ac:dyDescent="0.2">
      <c r="A876" s="112"/>
      <c r="B876" s="94"/>
    </row>
    <row r="877" spans="1:2" ht="14.25" x14ac:dyDescent="0.2">
      <c r="A877" s="112"/>
      <c r="B877" s="94"/>
    </row>
    <row r="878" spans="1:2" ht="14.25" x14ac:dyDescent="0.2">
      <c r="A878" s="112"/>
      <c r="B878" s="94"/>
    </row>
    <row r="879" spans="1:2" ht="14.25" x14ac:dyDescent="0.2">
      <c r="A879" s="112"/>
      <c r="B879" s="94"/>
    </row>
    <row r="880" spans="1:2" ht="14.25" x14ac:dyDescent="0.2">
      <c r="A880" s="112"/>
      <c r="B880" s="94"/>
    </row>
    <row r="881" spans="1:2" ht="14.25" x14ac:dyDescent="0.2">
      <c r="A881" s="112"/>
      <c r="B881" s="94"/>
    </row>
    <row r="882" spans="1:2" ht="14.25" x14ac:dyDescent="0.2">
      <c r="A882" s="112"/>
      <c r="B882" s="94"/>
    </row>
    <row r="883" spans="1:2" ht="14.25" x14ac:dyDescent="0.2">
      <c r="A883" s="112"/>
      <c r="B883" s="94"/>
    </row>
    <row r="884" spans="1:2" ht="14.25" x14ac:dyDescent="0.2">
      <c r="A884" s="112"/>
      <c r="B884" s="94"/>
    </row>
    <row r="885" spans="1:2" ht="14.25" x14ac:dyDescent="0.2">
      <c r="A885" s="112"/>
      <c r="B885" s="94"/>
    </row>
    <row r="886" spans="1:2" ht="14.25" x14ac:dyDescent="0.2">
      <c r="A886" s="112"/>
      <c r="B886" s="94"/>
    </row>
    <row r="887" spans="1:2" ht="14.25" x14ac:dyDescent="0.2">
      <c r="A887" s="112"/>
      <c r="B887" s="94"/>
    </row>
    <row r="888" spans="1:2" ht="14.25" x14ac:dyDescent="0.2">
      <c r="A888" s="112"/>
      <c r="B888" s="94"/>
    </row>
    <row r="889" spans="1:2" ht="14.25" x14ac:dyDescent="0.2">
      <c r="A889" s="112"/>
      <c r="B889" s="94"/>
    </row>
    <row r="890" spans="1:2" ht="14.25" x14ac:dyDescent="0.2">
      <c r="A890" s="112"/>
      <c r="B890" s="94"/>
    </row>
    <row r="891" spans="1:2" ht="14.25" x14ac:dyDescent="0.2">
      <c r="A891" s="112"/>
      <c r="B891" s="94"/>
    </row>
    <row r="892" spans="1:2" ht="14.25" x14ac:dyDescent="0.2">
      <c r="A892" s="112"/>
      <c r="B892" s="94"/>
    </row>
    <row r="893" spans="1:2" ht="14.25" x14ac:dyDescent="0.2">
      <c r="A893" s="112"/>
      <c r="B893" s="94"/>
    </row>
    <row r="894" spans="1:2" ht="14.25" x14ac:dyDescent="0.2">
      <c r="A894" s="112"/>
      <c r="B894" s="94"/>
    </row>
    <row r="895" spans="1:2" ht="14.25" x14ac:dyDescent="0.2">
      <c r="A895" s="112"/>
      <c r="B895" s="94"/>
    </row>
    <row r="896" spans="1:2" ht="14.25" x14ac:dyDescent="0.2">
      <c r="A896" s="112"/>
      <c r="B896" s="94"/>
    </row>
    <row r="897" spans="1:2" ht="14.25" x14ac:dyDescent="0.2">
      <c r="A897" s="112"/>
      <c r="B897" s="94"/>
    </row>
    <row r="898" spans="1:2" ht="14.25" x14ac:dyDescent="0.2">
      <c r="A898" s="112"/>
      <c r="B898" s="94"/>
    </row>
    <row r="899" spans="1:2" ht="14.25" x14ac:dyDescent="0.2">
      <c r="A899" s="112"/>
      <c r="B899" s="94"/>
    </row>
    <row r="900" spans="1:2" ht="14.25" x14ac:dyDescent="0.2">
      <c r="A900" s="112"/>
      <c r="B900" s="94"/>
    </row>
    <row r="901" spans="1:2" ht="14.25" x14ac:dyDescent="0.2">
      <c r="A901" s="112"/>
      <c r="B901" s="94"/>
    </row>
    <row r="902" spans="1:2" ht="14.25" x14ac:dyDescent="0.2">
      <c r="A902" s="112"/>
      <c r="B902" s="94"/>
    </row>
    <row r="903" spans="1:2" ht="14.25" x14ac:dyDescent="0.2">
      <c r="A903" s="112"/>
      <c r="B903" s="94"/>
    </row>
    <row r="904" spans="1:2" ht="14.25" x14ac:dyDescent="0.2">
      <c r="A904" s="112"/>
      <c r="B904" s="94"/>
    </row>
    <row r="905" spans="1:2" ht="14.25" x14ac:dyDescent="0.2">
      <c r="A905" s="112"/>
      <c r="B905" s="94"/>
    </row>
    <row r="906" spans="1:2" ht="14.25" x14ac:dyDescent="0.2">
      <c r="A906" s="112"/>
      <c r="B906" s="94"/>
    </row>
    <row r="907" spans="1:2" ht="14.25" x14ac:dyDescent="0.2">
      <c r="A907" s="112"/>
      <c r="B907" s="94"/>
    </row>
    <row r="908" spans="1:2" ht="14.25" x14ac:dyDescent="0.2">
      <c r="A908" s="112"/>
      <c r="B908" s="94"/>
    </row>
    <row r="909" spans="1:2" ht="14.25" x14ac:dyDescent="0.2">
      <c r="A909" s="112"/>
      <c r="B909" s="94"/>
    </row>
    <row r="910" spans="1:2" ht="14.25" x14ac:dyDescent="0.2">
      <c r="A910" s="112"/>
      <c r="B910" s="94"/>
    </row>
    <row r="911" spans="1:2" ht="14.25" x14ac:dyDescent="0.2">
      <c r="A911" s="112"/>
      <c r="B911" s="94"/>
    </row>
    <row r="912" spans="1:2" ht="14.25" x14ac:dyDescent="0.2">
      <c r="A912" s="112"/>
      <c r="B912" s="94"/>
    </row>
    <row r="913" spans="1:2" ht="14.25" x14ac:dyDescent="0.2">
      <c r="A913" s="112"/>
      <c r="B913" s="94"/>
    </row>
    <row r="914" spans="1:2" ht="14.25" x14ac:dyDescent="0.2">
      <c r="A914" s="112"/>
      <c r="B914" s="94"/>
    </row>
    <row r="915" spans="1:2" ht="14.25" x14ac:dyDescent="0.2">
      <c r="A915" s="112"/>
      <c r="B915" s="94"/>
    </row>
    <row r="916" spans="1:2" ht="14.25" x14ac:dyDescent="0.2">
      <c r="A916" s="112"/>
      <c r="B916" s="94"/>
    </row>
    <row r="917" spans="1:2" ht="14.25" x14ac:dyDescent="0.2">
      <c r="A917" s="112"/>
      <c r="B917" s="94"/>
    </row>
    <row r="918" spans="1:2" ht="14.25" x14ac:dyDescent="0.2">
      <c r="A918" s="112"/>
      <c r="B918" s="94"/>
    </row>
    <row r="919" spans="1:2" ht="14.25" x14ac:dyDescent="0.2">
      <c r="A919" s="112"/>
      <c r="B919" s="94"/>
    </row>
    <row r="920" spans="1:2" ht="14.25" x14ac:dyDescent="0.2">
      <c r="A920" s="112"/>
      <c r="B920" s="94"/>
    </row>
    <row r="921" spans="1:2" ht="14.25" x14ac:dyDescent="0.2">
      <c r="A921" s="112"/>
      <c r="B921" s="94"/>
    </row>
    <row r="922" spans="1:2" ht="14.25" x14ac:dyDescent="0.2">
      <c r="A922" s="112"/>
      <c r="B922" s="94"/>
    </row>
    <row r="923" spans="1:2" ht="14.25" x14ac:dyDescent="0.2">
      <c r="A923" s="112"/>
      <c r="B923" s="94"/>
    </row>
    <row r="924" spans="1:2" ht="14.25" x14ac:dyDescent="0.2">
      <c r="A924" s="112"/>
      <c r="B924" s="94"/>
    </row>
    <row r="925" spans="1:2" ht="14.25" x14ac:dyDescent="0.2">
      <c r="A925" s="112"/>
      <c r="B925" s="94"/>
    </row>
    <row r="926" spans="1:2" ht="14.25" x14ac:dyDescent="0.2">
      <c r="A926" s="112"/>
      <c r="B926" s="94"/>
    </row>
    <row r="927" spans="1:2" ht="14.25" x14ac:dyDescent="0.2">
      <c r="A927" s="112"/>
      <c r="B927" s="94"/>
    </row>
    <row r="928" spans="1:2" ht="14.25" x14ac:dyDescent="0.2">
      <c r="A928" s="112"/>
      <c r="B928" s="94"/>
    </row>
    <row r="929" spans="1:2" ht="14.25" x14ac:dyDescent="0.2">
      <c r="A929" s="112"/>
      <c r="B929" s="94"/>
    </row>
    <row r="930" spans="1:2" ht="14.25" x14ac:dyDescent="0.2">
      <c r="A930" s="112"/>
      <c r="B930" s="94"/>
    </row>
    <row r="931" spans="1:2" ht="14.25" x14ac:dyDescent="0.2">
      <c r="A931" s="112"/>
      <c r="B931" s="94"/>
    </row>
    <row r="932" spans="1:2" ht="14.25" x14ac:dyDescent="0.2">
      <c r="A932" s="112"/>
      <c r="B932" s="94"/>
    </row>
    <row r="933" spans="1:2" ht="14.25" x14ac:dyDescent="0.2">
      <c r="A933" s="112"/>
      <c r="B933" s="94"/>
    </row>
    <row r="934" spans="1:2" ht="14.25" x14ac:dyDescent="0.2">
      <c r="A934" s="112"/>
      <c r="B934" s="94"/>
    </row>
    <row r="935" spans="1:2" ht="14.25" x14ac:dyDescent="0.2">
      <c r="A935" s="112"/>
      <c r="B935" s="94"/>
    </row>
    <row r="936" spans="1:2" ht="14.25" x14ac:dyDescent="0.2">
      <c r="A936" s="112"/>
      <c r="B936" s="94"/>
    </row>
    <row r="937" spans="1:2" ht="14.25" x14ac:dyDescent="0.2">
      <c r="A937" s="112"/>
      <c r="B937" s="94"/>
    </row>
    <row r="938" spans="1:2" ht="14.25" x14ac:dyDescent="0.2">
      <c r="A938" s="112"/>
      <c r="B938" s="94"/>
    </row>
    <row r="939" spans="1:2" ht="14.25" x14ac:dyDescent="0.2">
      <c r="A939" s="112"/>
      <c r="B939" s="94"/>
    </row>
    <row r="940" spans="1:2" ht="14.25" x14ac:dyDescent="0.2">
      <c r="A940" s="112"/>
      <c r="B940" s="94"/>
    </row>
    <row r="941" spans="1:2" ht="14.25" x14ac:dyDescent="0.2">
      <c r="A941" s="112"/>
      <c r="B941" s="94"/>
    </row>
    <row r="942" spans="1:2" ht="14.25" x14ac:dyDescent="0.2">
      <c r="A942" s="112"/>
      <c r="B942" s="94"/>
    </row>
    <row r="943" spans="1:2" ht="14.25" x14ac:dyDescent="0.2">
      <c r="A943" s="112"/>
      <c r="B943" s="94"/>
    </row>
    <row r="944" spans="1:2" ht="14.25" x14ac:dyDescent="0.2">
      <c r="A944" s="112"/>
      <c r="B944" s="94"/>
    </row>
    <row r="945" spans="1:2" ht="14.25" x14ac:dyDescent="0.2">
      <c r="A945" s="112"/>
      <c r="B945" s="94"/>
    </row>
    <row r="946" spans="1:2" ht="14.25" x14ac:dyDescent="0.2">
      <c r="A946" s="112"/>
      <c r="B946" s="94"/>
    </row>
    <row r="947" spans="1:2" ht="14.25" x14ac:dyDescent="0.2">
      <c r="A947" s="112"/>
      <c r="B947" s="94"/>
    </row>
    <row r="948" spans="1:2" ht="14.25" x14ac:dyDescent="0.2">
      <c r="A948" s="112"/>
      <c r="B948" s="94"/>
    </row>
    <row r="949" spans="1:2" ht="14.25" x14ac:dyDescent="0.2">
      <c r="A949" s="112"/>
      <c r="B949" s="94"/>
    </row>
    <row r="950" spans="1:2" ht="14.25" x14ac:dyDescent="0.2">
      <c r="A950" s="112"/>
      <c r="B950" s="94"/>
    </row>
    <row r="951" spans="1:2" ht="14.25" x14ac:dyDescent="0.2">
      <c r="A951" s="112"/>
      <c r="B951" s="94"/>
    </row>
    <row r="952" spans="1:2" ht="14.25" x14ac:dyDescent="0.2">
      <c r="A952" s="112"/>
      <c r="B952" s="94"/>
    </row>
    <row r="953" spans="1:2" ht="14.25" x14ac:dyDescent="0.2">
      <c r="A953" s="112"/>
      <c r="B953" s="94"/>
    </row>
    <row r="954" spans="1:2" ht="14.25" x14ac:dyDescent="0.2">
      <c r="A954" s="112"/>
      <c r="B954" s="94"/>
    </row>
    <row r="955" spans="1:2" ht="14.25" x14ac:dyDescent="0.2">
      <c r="A955" s="112"/>
      <c r="B955" s="94"/>
    </row>
    <row r="956" spans="1:2" ht="14.25" x14ac:dyDescent="0.2">
      <c r="A956" s="112"/>
      <c r="B956" s="94"/>
    </row>
    <row r="957" spans="1:2" ht="14.25" x14ac:dyDescent="0.2">
      <c r="A957" s="112"/>
      <c r="B957" s="94"/>
    </row>
    <row r="958" spans="1:2" ht="14.25" x14ac:dyDescent="0.2">
      <c r="A958" s="112"/>
      <c r="B958" s="94"/>
    </row>
    <row r="959" spans="1:2" ht="14.25" x14ac:dyDescent="0.2">
      <c r="A959" s="112"/>
      <c r="B959" s="94"/>
    </row>
    <row r="960" spans="1:2" ht="14.25" x14ac:dyDescent="0.2">
      <c r="A960" s="112"/>
      <c r="B960" s="94"/>
    </row>
    <row r="961" spans="1:2" ht="14.25" x14ac:dyDescent="0.2">
      <c r="A961" s="112"/>
      <c r="B961" s="94"/>
    </row>
    <row r="962" spans="1:2" ht="14.25" x14ac:dyDescent="0.2">
      <c r="A962" s="112"/>
      <c r="B962" s="94"/>
    </row>
    <row r="963" spans="1:2" ht="14.25" x14ac:dyDescent="0.2">
      <c r="A963" s="112"/>
      <c r="B963" s="94"/>
    </row>
    <row r="964" spans="1:2" ht="14.25" x14ac:dyDescent="0.2">
      <c r="A964" s="112"/>
      <c r="B964" s="94"/>
    </row>
    <row r="965" spans="1:2" ht="14.25" x14ac:dyDescent="0.2">
      <c r="A965" s="112"/>
      <c r="B965" s="94"/>
    </row>
    <row r="966" spans="1:2" ht="14.25" x14ac:dyDescent="0.2">
      <c r="A966" s="112"/>
      <c r="B966" s="94"/>
    </row>
    <row r="967" spans="1:2" ht="14.25" x14ac:dyDescent="0.2">
      <c r="A967" s="112"/>
      <c r="B967" s="94"/>
    </row>
    <row r="968" spans="1:2" ht="14.25" x14ac:dyDescent="0.2">
      <c r="A968" s="112"/>
      <c r="B968" s="94"/>
    </row>
    <row r="969" spans="1:2" ht="14.25" x14ac:dyDescent="0.2">
      <c r="A969" s="112"/>
      <c r="B969" s="94"/>
    </row>
    <row r="970" spans="1:2" ht="14.25" x14ac:dyDescent="0.2">
      <c r="A970" s="112"/>
      <c r="B970" s="94"/>
    </row>
    <row r="971" spans="1:2" ht="14.25" x14ac:dyDescent="0.2">
      <c r="A971" s="112"/>
      <c r="B971" s="94"/>
    </row>
    <row r="972" spans="1:2" ht="14.25" x14ac:dyDescent="0.2">
      <c r="A972" s="112"/>
      <c r="B972" s="94"/>
    </row>
    <row r="973" spans="1:2" ht="14.25" x14ac:dyDescent="0.2">
      <c r="A973" s="112"/>
      <c r="B973" s="94"/>
    </row>
    <row r="974" spans="1:2" ht="14.25" x14ac:dyDescent="0.2">
      <c r="A974" s="112"/>
      <c r="B974" s="94"/>
    </row>
    <row r="975" spans="1:2" ht="14.25" x14ac:dyDescent="0.2">
      <c r="A975" s="112"/>
      <c r="B975" s="94"/>
    </row>
    <row r="976" spans="1:2" ht="14.25" x14ac:dyDescent="0.2">
      <c r="A976" s="112"/>
      <c r="B976" s="94"/>
    </row>
    <row r="977" spans="1:2" ht="14.25" x14ac:dyDescent="0.2">
      <c r="A977" s="112"/>
      <c r="B977" s="94"/>
    </row>
    <row r="978" spans="1:2" ht="14.25" x14ac:dyDescent="0.2">
      <c r="A978" s="112"/>
      <c r="B978" s="94"/>
    </row>
    <row r="979" spans="1:2" ht="14.25" x14ac:dyDescent="0.2">
      <c r="A979" s="112"/>
      <c r="B979" s="94"/>
    </row>
    <row r="980" spans="1:2" ht="14.25" x14ac:dyDescent="0.2">
      <c r="A980" s="112"/>
      <c r="B980" s="94"/>
    </row>
    <row r="981" spans="1:2" ht="14.25" x14ac:dyDescent="0.2">
      <c r="A981" s="112"/>
      <c r="B981" s="94"/>
    </row>
    <row r="982" spans="1:2" ht="14.25" x14ac:dyDescent="0.2">
      <c r="A982" s="112"/>
      <c r="B982" s="94"/>
    </row>
    <row r="983" spans="1:2" ht="14.25" x14ac:dyDescent="0.2">
      <c r="A983" s="112"/>
      <c r="B983" s="94"/>
    </row>
    <row r="984" spans="1:2" ht="14.25" x14ac:dyDescent="0.2">
      <c r="A984" s="112"/>
      <c r="B984" s="94"/>
    </row>
    <row r="985" spans="1:2" ht="14.25" x14ac:dyDescent="0.2">
      <c r="A985" s="112"/>
      <c r="B985" s="94"/>
    </row>
    <row r="986" spans="1:2" ht="14.25" x14ac:dyDescent="0.2">
      <c r="A986" s="112"/>
      <c r="B986" s="94"/>
    </row>
    <row r="987" spans="1:2" ht="14.25" x14ac:dyDescent="0.2">
      <c r="A987" s="112"/>
      <c r="B987" s="94"/>
    </row>
    <row r="988" spans="1:2" ht="14.25" x14ac:dyDescent="0.2">
      <c r="A988" s="112"/>
      <c r="B988" s="94"/>
    </row>
    <row r="989" spans="1:2" ht="14.25" x14ac:dyDescent="0.2">
      <c r="A989" s="112"/>
      <c r="B989" s="94"/>
    </row>
    <row r="990" spans="1:2" ht="14.25" x14ac:dyDescent="0.2">
      <c r="A990" s="112"/>
      <c r="B990" s="94"/>
    </row>
    <row r="991" spans="1:2" ht="14.25" x14ac:dyDescent="0.2">
      <c r="A991" s="112"/>
      <c r="B991" s="94"/>
    </row>
    <row r="992" spans="1:2" ht="14.25" x14ac:dyDescent="0.2">
      <c r="A992" s="112"/>
      <c r="B992" s="94"/>
    </row>
    <row r="993" spans="1:2" ht="14.25" x14ac:dyDescent="0.2">
      <c r="A993" s="112"/>
      <c r="B993" s="94"/>
    </row>
    <row r="994" spans="1:2" ht="14.25" x14ac:dyDescent="0.2">
      <c r="A994" s="112"/>
      <c r="B994" s="94"/>
    </row>
    <row r="995" spans="1:2" ht="14.25" x14ac:dyDescent="0.2">
      <c r="A995" s="112"/>
      <c r="B995" s="94"/>
    </row>
    <row r="996" spans="1:2" ht="14.25" x14ac:dyDescent="0.2">
      <c r="A996" s="112"/>
      <c r="B996" s="94"/>
    </row>
    <row r="997" spans="1:2" ht="14.25" x14ac:dyDescent="0.2">
      <c r="A997" s="112"/>
      <c r="B997" s="94"/>
    </row>
    <row r="998" spans="1:2" ht="14.25" x14ac:dyDescent="0.2">
      <c r="A998" s="112"/>
      <c r="B998" s="94"/>
    </row>
    <row r="999" spans="1:2" ht="14.25" x14ac:dyDescent="0.2">
      <c r="A999" s="112"/>
      <c r="B999" s="94"/>
    </row>
    <row r="1000" spans="1:2" ht="14.25" x14ac:dyDescent="0.2">
      <c r="A1000" s="112"/>
      <c r="B1000" s="94"/>
    </row>
    <row r="1001" spans="1:2" ht="14.25" x14ac:dyDescent="0.2">
      <c r="A1001" s="112"/>
      <c r="B1001" s="94"/>
    </row>
    <row r="1002" spans="1:2" ht="14.25" x14ac:dyDescent="0.2">
      <c r="A1002" s="112"/>
      <c r="B1002" s="94"/>
    </row>
    <row r="1003" spans="1:2" ht="14.25" x14ac:dyDescent="0.2">
      <c r="A1003" s="112"/>
      <c r="B1003" s="94"/>
    </row>
    <row r="1004" spans="1:2" ht="14.25" x14ac:dyDescent="0.2">
      <c r="A1004" s="112"/>
      <c r="B1004" s="94"/>
    </row>
    <row r="1005" spans="1:2" ht="14.25" x14ac:dyDescent="0.2">
      <c r="A1005" s="112"/>
      <c r="B1005" s="94"/>
    </row>
    <row r="1006" spans="1:2" ht="14.25" x14ac:dyDescent="0.2">
      <c r="A1006" s="112"/>
      <c r="B1006" s="94"/>
    </row>
    <row r="1007" spans="1:2" ht="14.25" x14ac:dyDescent="0.2">
      <c r="A1007" s="112"/>
      <c r="B1007" s="94"/>
    </row>
    <row r="1008" spans="1:2" ht="14.25" x14ac:dyDescent="0.2">
      <c r="A1008" s="112"/>
      <c r="B1008" s="94"/>
    </row>
    <row r="1009" spans="1:2" ht="14.25" x14ac:dyDescent="0.2">
      <c r="A1009" s="112"/>
      <c r="B1009" s="94"/>
    </row>
    <row r="1010" spans="1:2" ht="14.25" x14ac:dyDescent="0.2">
      <c r="A1010" s="112"/>
      <c r="B1010" s="94"/>
    </row>
    <row r="1011" spans="1:2" ht="14.25" x14ac:dyDescent="0.2">
      <c r="A1011" s="112"/>
      <c r="B1011" s="94"/>
    </row>
    <row r="1012" spans="1:2" ht="14.25" x14ac:dyDescent="0.2">
      <c r="A1012" s="112"/>
      <c r="B1012" s="94"/>
    </row>
    <row r="1013" spans="1:2" ht="14.25" x14ac:dyDescent="0.2">
      <c r="A1013" s="112"/>
      <c r="B1013" s="94"/>
    </row>
    <row r="1014" spans="1:2" ht="14.25" x14ac:dyDescent="0.2">
      <c r="A1014" s="112"/>
      <c r="B1014" s="94"/>
    </row>
    <row r="1015" spans="1:2" ht="14.25" x14ac:dyDescent="0.2">
      <c r="A1015" s="112"/>
      <c r="B1015" s="94"/>
    </row>
    <row r="1016" spans="1:2" ht="14.25" x14ac:dyDescent="0.2">
      <c r="A1016" s="112"/>
      <c r="B1016" s="94"/>
    </row>
    <row r="1017" spans="1:2" ht="14.25" x14ac:dyDescent="0.2">
      <c r="A1017" s="112"/>
      <c r="B1017" s="94"/>
    </row>
    <row r="1018" spans="1:2" ht="14.25" x14ac:dyDescent="0.2">
      <c r="A1018" s="112"/>
      <c r="B1018" s="94"/>
    </row>
    <row r="1019" spans="1:2" ht="14.25" x14ac:dyDescent="0.2">
      <c r="A1019" s="112"/>
      <c r="B1019" s="94"/>
    </row>
    <row r="1020" spans="1:2" ht="14.25" x14ac:dyDescent="0.2">
      <c r="A1020" s="112"/>
      <c r="B1020" s="94"/>
    </row>
    <row r="1021" spans="1:2" ht="14.25" x14ac:dyDescent="0.2">
      <c r="A1021" s="112"/>
      <c r="B1021" s="94"/>
    </row>
    <row r="1022" spans="1:2" ht="14.25" x14ac:dyDescent="0.2">
      <c r="A1022" s="112"/>
      <c r="B1022" s="94"/>
    </row>
    <row r="1023" spans="1:2" ht="14.25" x14ac:dyDescent="0.2">
      <c r="A1023" s="112"/>
      <c r="B1023" s="94"/>
    </row>
    <row r="1024" spans="1:2" ht="14.25" x14ac:dyDescent="0.2">
      <c r="A1024" s="112"/>
      <c r="B1024" s="94"/>
    </row>
    <row r="1025" spans="1:2" ht="14.25" x14ac:dyDescent="0.2">
      <c r="A1025" s="112"/>
      <c r="B1025" s="94"/>
    </row>
    <row r="1026" spans="1:2" ht="14.25" x14ac:dyDescent="0.2">
      <c r="A1026" s="112"/>
      <c r="B1026" s="94"/>
    </row>
    <row r="1027" spans="1:2" ht="14.25" x14ac:dyDescent="0.2">
      <c r="A1027" s="112"/>
      <c r="B1027" s="94"/>
    </row>
    <row r="1028" spans="1:2" ht="14.25" x14ac:dyDescent="0.2">
      <c r="A1028" s="112"/>
      <c r="B1028" s="94"/>
    </row>
    <row r="1029" spans="1:2" ht="14.25" x14ac:dyDescent="0.2">
      <c r="A1029" s="112"/>
      <c r="B1029" s="94"/>
    </row>
    <row r="1030" spans="1:2" ht="14.25" x14ac:dyDescent="0.2">
      <c r="A1030" s="112"/>
      <c r="B1030" s="94"/>
    </row>
    <row r="1031" spans="1:2" ht="14.25" x14ac:dyDescent="0.2">
      <c r="A1031" s="112"/>
      <c r="B1031" s="94"/>
    </row>
    <row r="1032" spans="1:2" ht="14.25" x14ac:dyDescent="0.2">
      <c r="A1032" s="112"/>
      <c r="B1032" s="94"/>
    </row>
    <row r="1033" spans="1:2" ht="14.25" x14ac:dyDescent="0.2">
      <c r="A1033" s="112"/>
      <c r="B1033" s="94"/>
    </row>
    <row r="1034" spans="1:2" ht="14.25" x14ac:dyDescent="0.2">
      <c r="A1034" s="112"/>
      <c r="B1034" s="94"/>
    </row>
    <row r="1035" spans="1:2" ht="14.25" x14ac:dyDescent="0.2">
      <c r="A1035" s="112"/>
      <c r="B1035" s="94"/>
    </row>
    <row r="1036" spans="1:2" ht="14.25" x14ac:dyDescent="0.2">
      <c r="A1036" s="112"/>
      <c r="B1036" s="94"/>
    </row>
    <row r="1037" spans="1:2" ht="14.25" x14ac:dyDescent="0.2">
      <c r="A1037" s="112"/>
      <c r="B1037" s="94"/>
    </row>
    <row r="1038" spans="1:2" ht="14.25" x14ac:dyDescent="0.2">
      <c r="A1038" s="112"/>
      <c r="B1038" s="94"/>
    </row>
    <row r="1039" spans="1:2" ht="14.25" x14ac:dyDescent="0.2">
      <c r="A1039" s="112"/>
      <c r="B1039" s="94"/>
    </row>
    <row r="1040" spans="1:2" ht="14.25" x14ac:dyDescent="0.2">
      <c r="A1040" s="112"/>
      <c r="B1040" s="94"/>
    </row>
    <row r="1041" spans="1:2" ht="14.25" x14ac:dyDescent="0.2">
      <c r="A1041" s="112"/>
      <c r="B1041" s="94"/>
    </row>
    <row r="1042" spans="1:2" ht="14.25" x14ac:dyDescent="0.2">
      <c r="A1042" s="112"/>
      <c r="B1042" s="94"/>
    </row>
    <row r="1043" spans="1:2" ht="14.25" x14ac:dyDescent="0.2">
      <c r="A1043" s="112"/>
      <c r="B1043" s="94"/>
    </row>
    <row r="1044" spans="1:2" ht="14.25" x14ac:dyDescent="0.2">
      <c r="A1044" s="112"/>
      <c r="B1044" s="94"/>
    </row>
    <row r="1045" spans="1:2" ht="14.25" x14ac:dyDescent="0.2">
      <c r="A1045" s="112"/>
      <c r="B1045" s="94"/>
    </row>
    <row r="1046" spans="1:2" ht="14.25" x14ac:dyDescent="0.2">
      <c r="A1046" s="112"/>
      <c r="B1046" s="94"/>
    </row>
    <row r="1047" spans="1:2" ht="14.25" x14ac:dyDescent="0.2">
      <c r="A1047" s="112"/>
      <c r="B1047" s="94"/>
    </row>
    <row r="1048" spans="1:2" ht="14.25" x14ac:dyDescent="0.2">
      <c r="A1048" s="112"/>
      <c r="B1048" s="94"/>
    </row>
    <row r="1049" spans="1:2" ht="14.25" x14ac:dyDescent="0.2">
      <c r="A1049" s="112"/>
      <c r="B1049" s="94"/>
    </row>
    <row r="1050" spans="1:2" ht="14.25" x14ac:dyDescent="0.2">
      <c r="A1050" s="112"/>
      <c r="B1050" s="94"/>
    </row>
    <row r="1051" spans="1:2" ht="14.25" x14ac:dyDescent="0.2">
      <c r="A1051" s="112"/>
      <c r="B1051" s="94"/>
    </row>
    <row r="1052" spans="1:2" ht="14.25" x14ac:dyDescent="0.2">
      <c r="A1052" s="112"/>
      <c r="B1052" s="94"/>
    </row>
    <row r="1053" spans="1:2" ht="14.25" x14ac:dyDescent="0.2">
      <c r="A1053" s="112"/>
      <c r="B1053" s="94"/>
    </row>
    <row r="1054" spans="1:2" ht="14.25" x14ac:dyDescent="0.2">
      <c r="A1054" s="112"/>
      <c r="B1054" s="94"/>
    </row>
    <row r="1055" spans="1:2" ht="14.25" x14ac:dyDescent="0.2">
      <c r="A1055" s="112"/>
      <c r="B1055" s="94"/>
    </row>
    <row r="1056" spans="1:2" ht="14.25" x14ac:dyDescent="0.2">
      <c r="A1056" s="112"/>
      <c r="B1056" s="94"/>
    </row>
    <row r="1057" spans="1:2" ht="14.25" x14ac:dyDescent="0.2">
      <c r="A1057" s="112"/>
      <c r="B1057" s="94"/>
    </row>
    <row r="1058" spans="1:2" ht="14.25" x14ac:dyDescent="0.2">
      <c r="A1058" s="112"/>
      <c r="B1058" s="94"/>
    </row>
    <row r="1059" spans="1:2" ht="14.25" x14ac:dyDescent="0.2">
      <c r="A1059" s="112"/>
      <c r="B1059" s="94"/>
    </row>
    <row r="1060" spans="1:2" ht="14.25" x14ac:dyDescent="0.2">
      <c r="A1060" s="112"/>
      <c r="B1060" s="94"/>
    </row>
    <row r="1061" spans="1:2" ht="14.25" x14ac:dyDescent="0.2">
      <c r="A1061" s="112"/>
      <c r="B1061" s="94"/>
    </row>
    <row r="1062" spans="1:2" ht="14.25" x14ac:dyDescent="0.2">
      <c r="A1062" s="112"/>
      <c r="B1062" s="94"/>
    </row>
    <row r="1063" spans="1:2" ht="14.25" x14ac:dyDescent="0.2">
      <c r="A1063" s="112"/>
      <c r="B1063" s="94"/>
    </row>
    <row r="1064" spans="1:2" ht="14.25" x14ac:dyDescent="0.2">
      <c r="A1064" s="112"/>
      <c r="B1064" s="94"/>
    </row>
    <row r="1065" spans="1:2" ht="14.25" x14ac:dyDescent="0.2">
      <c r="A1065" s="112"/>
      <c r="B1065" s="94"/>
    </row>
    <row r="1066" spans="1:2" ht="14.25" x14ac:dyDescent="0.2">
      <c r="A1066" s="112"/>
      <c r="B1066" s="94"/>
    </row>
    <row r="1067" spans="1:2" ht="14.25" x14ac:dyDescent="0.2">
      <c r="A1067" s="112"/>
      <c r="B1067" s="94"/>
    </row>
    <row r="1068" spans="1:2" ht="14.25" x14ac:dyDescent="0.2">
      <c r="A1068" s="112"/>
      <c r="B1068" s="94"/>
    </row>
    <row r="1069" spans="1:2" ht="14.25" x14ac:dyDescent="0.2">
      <c r="A1069" s="112"/>
      <c r="B1069" s="94"/>
    </row>
    <row r="1070" spans="1:2" ht="14.25" x14ac:dyDescent="0.2">
      <c r="A1070" s="112"/>
      <c r="B1070" s="94"/>
    </row>
    <row r="1071" spans="1:2" ht="14.25" x14ac:dyDescent="0.2">
      <c r="A1071" s="112"/>
      <c r="B1071" s="94"/>
    </row>
    <row r="1072" spans="1:2" ht="14.25" x14ac:dyDescent="0.2">
      <c r="A1072" s="112"/>
      <c r="B1072" s="94"/>
    </row>
    <row r="1073" spans="1:2" ht="14.25" x14ac:dyDescent="0.2">
      <c r="A1073" s="112"/>
      <c r="B1073" s="94"/>
    </row>
    <row r="1074" spans="1:2" ht="14.25" x14ac:dyDescent="0.2">
      <c r="A1074" s="112"/>
      <c r="B1074" s="94"/>
    </row>
    <row r="1075" spans="1:2" ht="14.25" x14ac:dyDescent="0.2">
      <c r="A1075" s="112"/>
      <c r="B1075" s="94"/>
    </row>
    <row r="1076" spans="1:2" ht="14.25" x14ac:dyDescent="0.2">
      <c r="A1076" s="112"/>
      <c r="B1076" s="94"/>
    </row>
    <row r="1077" spans="1:2" ht="14.25" x14ac:dyDescent="0.2">
      <c r="A1077" s="112"/>
      <c r="B1077" s="94"/>
    </row>
    <row r="1078" spans="1:2" ht="14.25" x14ac:dyDescent="0.2">
      <c r="A1078" s="112"/>
      <c r="B1078" s="94"/>
    </row>
    <row r="1079" spans="1:2" ht="14.25" x14ac:dyDescent="0.2">
      <c r="A1079" s="112"/>
      <c r="B1079" s="94"/>
    </row>
    <row r="1080" spans="1:2" ht="14.25" x14ac:dyDescent="0.2">
      <c r="A1080" s="112"/>
      <c r="B1080" s="94"/>
    </row>
    <row r="1081" spans="1:2" ht="14.25" x14ac:dyDescent="0.2">
      <c r="A1081" s="112"/>
      <c r="B1081" s="94"/>
    </row>
    <row r="1082" spans="1:2" ht="14.25" x14ac:dyDescent="0.2">
      <c r="A1082" s="112"/>
      <c r="B1082" s="94"/>
    </row>
    <row r="1083" spans="1:2" ht="14.25" x14ac:dyDescent="0.2">
      <c r="A1083" s="112"/>
      <c r="B1083" s="94"/>
    </row>
    <row r="1084" spans="1:2" ht="14.25" x14ac:dyDescent="0.2">
      <c r="A1084" s="112"/>
      <c r="B1084" s="94"/>
    </row>
    <row r="1085" spans="1:2" ht="14.25" x14ac:dyDescent="0.2">
      <c r="A1085" s="112"/>
      <c r="B1085" s="94"/>
    </row>
    <row r="1086" spans="1:2" ht="14.25" x14ac:dyDescent="0.2">
      <c r="A1086" s="112"/>
      <c r="B1086" s="94"/>
    </row>
    <row r="1087" spans="1:2" ht="14.25" x14ac:dyDescent="0.2">
      <c r="A1087" s="112"/>
      <c r="B1087" s="94"/>
    </row>
    <row r="1088" spans="1:2" ht="14.25" x14ac:dyDescent="0.2">
      <c r="A1088" s="112"/>
      <c r="B1088" s="94"/>
    </row>
    <row r="1089" spans="1:2" ht="14.25" x14ac:dyDescent="0.2">
      <c r="A1089" s="112"/>
      <c r="B1089" s="94"/>
    </row>
    <row r="1090" spans="1:2" ht="14.25" x14ac:dyDescent="0.2">
      <c r="A1090" s="112"/>
      <c r="B1090" s="94"/>
    </row>
    <row r="1091" spans="1:2" ht="14.25" x14ac:dyDescent="0.2">
      <c r="A1091" s="112"/>
      <c r="B1091" s="94"/>
    </row>
    <row r="1092" spans="1:2" ht="14.25" x14ac:dyDescent="0.2">
      <c r="A1092" s="112"/>
      <c r="B1092" s="94"/>
    </row>
    <row r="1093" spans="1:2" ht="14.25" x14ac:dyDescent="0.2">
      <c r="A1093" s="112"/>
      <c r="B1093" s="94"/>
    </row>
    <row r="1094" spans="1:2" ht="14.25" x14ac:dyDescent="0.2">
      <c r="A1094" s="112"/>
      <c r="B1094" s="94"/>
    </row>
    <row r="1095" spans="1:2" ht="14.25" x14ac:dyDescent="0.2">
      <c r="A1095" s="112"/>
      <c r="B1095" s="94"/>
    </row>
    <row r="1096" spans="1:2" ht="14.25" x14ac:dyDescent="0.2">
      <c r="A1096" s="112"/>
      <c r="B1096" s="94"/>
    </row>
    <row r="1097" spans="1:2" ht="14.25" x14ac:dyDescent="0.2">
      <c r="A1097" s="112"/>
      <c r="B1097" s="94"/>
    </row>
    <row r="1098" spans="1:2" ht="14.25" x14ac:dyDescent="0.2">
      <c r="A1098" s="112"/>
      <c r="B1098" s="94"/>
    </row>
    <row r="1099" spans="1:2" ht="14.25" x14ac:dyDescent="0.2">
      <c r="A1099" s="112"/>
      <c r="B1099" s="94"/>
    </row>
    <row r="1100" spans="1:2" ht="14.25" x14ac:dyDescent="0.2">
      <c r="A1100" s="112"/>
      <c r="B1100" s="94"/>
    </row>
    <row r="1101" spans="1:2" ht="14.25" x14ac:dyDescent="0.2">
      <c r="A1101" s="112"/>
      <c r="B1101" s="94"/>
    </row>
    <row r="1102" spans="1:2" ht="14.25" x14ac:dyDescent="0.2">
      <c r="A1102" s="112"/>
      <c r="B1102" s="94"/>
    </row>
    <row r="1103" spans="1:2" ht="14.25" x14ac:dyDescent="0.2">
      <c r="A1103" s="112"/>
      <c r="B1103" s="94"/>
    </row>
    <row r="1104" spans="1:2" ht="14.25" x14ac:dyDescent="0.2">
      <c r="A1104" s="112"/>
      <c r="B1104" s="94"/>
    </row>
    <row r="1105" spans="1:2" ht="14.25" x14ac:dyDescent="0.2">
      <c r="A1105" s="112"/>
      <c r="B1105" s="94"/>
    </row>
    <row r="1106" spans="1:2" ht="14.25" x14ac:dyDescent="0.2">
      <c r="A1106" s="112"/>
      <c r="B1106" s="94"/>
    </row>
    <row r="1107" spans="1:2" ht="14.25" x14ac:dyDescent="0.2">
      <c r="A1107" s="112"/>
      <c r="B1107" s="94"/>
    </row>
    <row r="1108" spans="1:2" ht="14.25" x14ac:dyDescent="0.2">
      <c r="A1108" s="112"/>
      <c r="B1108" s="94"/>
    </row>
    <row r="1109" spans="1:2" ht="14.25" x14ac:dyDescent="0.2">
      <c r="A1109" s="112"/>
      <c r="B1109" s="94"/>
    </row>
    <row r="1110" spans="1:2" ht="14.25" x14ac:dyDescent="0.2">
      <c r="A1110" s="112"/>
      <c r="B1110" s="94"/>
    </row>
    <row r="1111" spans="1:2" ht="14.25" x14ac:dyDescent="0.2">
      <c r="A1111" s="112"/>
      <c r="B1111" s="94"/>
    </row>
    <row r="1112" spans="1:2" ht="14.25" x14ac:dyDescent="0.2">
      <c r="A1112" s="112"/>
      <c r="B1112" s="94"/>
    </row>
    <row r="1113" spans="1:2" ht="14.25" x14ac:dyDescent="0.2">
      <c r="A1113" s="112"/>
      <c r="B1113" s="94"/>
    </row>
    <row r="1114" spans="1:2" ht="14.25" x14ac:dyDescent="0.2">
      <c r="A1114" s="112"/>
      <c r="B1114" s="94"/>
    </row>
    <row r="1115" spans="1:2" ht="14.25" x14ac:dyDescent="0.2">
      <c r="A1115" s="112"/>
      <c r="B1115" s="94"/>
    </row>
    <row r="1116" spans="1:2" ht="14.25" x14ac:dyDescent="0.2">
      <c r="A1116" s="112"/>
      <c r="B1116" s="94"/>
    </row>
    <row r="1117" spans="1:2" ht="14.25" x14ac:dyDescent="0.2">
      <c r="A1117" s="112"/>
      <c r="B1117" s="94"/>
    </row>
    <row r="1118" spans="1:2" ht="14.25" x14ac:dyDescent="0.2">
      <c r="A1118" s="112"/>
      <c r="B1118" s="94"/>
    </row>
    <row r="1119" spans="1:2" ht="14.25" x14ac:dyDescent="0.2">
      <c r="A1119" s="112"/>
      <c r="B1119" s="94"/>
    </row>
    <row r="1120" spans="1:2" ht="14.25" x14ac:dyDescent="0.2">
      <c r="A1120" s="112"/>
      <c r="B1120" s="94"/>
    </row>
    <row r="1121" spans="1:2" ht="14.25" x14ac:dyDescent="0.2">
      <c r="A1121" s="112"/>
      <c r="B1121" s="94"/>
    </row>
    <row r="1122" spans="1:2" ht="14.25" x14ac:dyDescent="0.2">
      <c r="A1122" s="112"/>
      <c r="B1122" s="94"/>
    </row>
    <row r="1123" spans="1:2" ht="14.25" x14ac:dyDescent="0.2">
      <c r="A1123" s="112"/>
      <c r="B1123" s="94"/>
    </row>
    <row r="1124" spans="1:2" ht="14.25" x14ac:dyDescent="0.2">
      <c r="A1124" s="112"/>
      <c r="B1124" s="94"/>
    </row>
    <row r="1125" spans="1:2" ht="14.25" x14ac:dyDescent="0.2">
      <c r="A1125" s="112"/>
      <c r="B1125" s="94"/>
    </row>
    <row r="1126" spans="1:2" ht="14.25" x14ac:dyDescent="0.2">
      <c r="A1126" s="112"/>
      <c r="B1126" s="94"/>
    </row>
    <row r="1127" spans="1:2" ht="14.25" x14ac:dyDescent="0.2">
      <c r="A1127" s="112"/>
      <c r="B1127" s="94"/>
    </row>
    <row r="1128" spans="1:2" ht="14.25" x14ac:dyDescent="0.2">
      <c r="A1128" s="112"/>
      <c r="B1128" s="94"/>
    </row>
    <row r="1129" spans="1:2" ht="14.25" x14ac:dyDescent="0.2">
      <c r="A1129" s="112"/>
      <c r="B1129" s="94"/>
    </row>
    <row r="1130" spans="1:2" ht="14.25" x14ac:dyDescent="0.2">
      <c r="A1130" s="112"/>
      <c r="B1130" s="94"/>
    </row>
    <row r="1131" spans="1:2" ht="14.25" x14ac:dyDescent="0.2">
      <c r="A1131" s="112"/>
      <c r="B1131" s="94"/>
    </row>
    <row r="1132" spans="1:2" ht="14.25" x14ac:dyDescent="0.2">
      <c r="A1132" s="112"/>
      <c r="B1132" s="94"/>
    </row>
    <row r="1133" spans="1:2" ht="14.25" x14ac:dyDescent="0.2">
      <c r="A1133" s="112"/>
      <c r="B1133" s="94"/>
    </row>
    <row r="1134" spans="1:2" ht="14.25" x14ac:dyDescent="0.2">
      <c r="A1134" s="112"/>
      <c r="B1134" s="94"/>
    </row>
    <row r="1135" spans="1:2" ht="14.25" x14ac:dyDescent="0.2">
      <c r="A1135" s="112"/>
      <c r="B1135" s="94"/>
    </row>
    <row r="1136" spans="1:2" ht="14.25" x14ac:dyDescent="0.2">
      <c r="A1136" s="112"/>
      <c r="B1136" s="94"/>
    </row>
    <row r="1137" spans="1:2" ht="14.25" x14ac:dyDescent="0.2">
      <c r="A1137" s="112"/>
      <c r="B1137" s="94"/>
    </row>
    <row r="1138" spans="1:2" ht="14.25" x14ac:dyDescent="0.2">
      <c r="A1138" s="112"/>
      <c r="B1138" s="94"/>
    </row>
    <row r="1139" spans="1:2" ht="14.25" x14ac:dyDescent="0.2">
      <c r="A1139" s="112"/>
      <c r="B1139" s="94"/>
    </row>
    <row r="1140" spans="1:2" ht="14.25" x14ac:dyDescent="0.2">
      <c r="A1140" s="112"/>
      <c r="B1140" s="94"/>
    </row>
    <row r="1141" spans="1:2" ht="14.25" x14ac:dyDescent="0.2">
      <c r="A1141" s="112"/>
      <c r="B1141" s="94"/>
    </row>
    <row r="1142" spans="1:2" ht="14.25" x14ac:dyDescent="0.2">
      <c r="A1142" s="112"/>
      <c r="B1142" s="94"/>
    </row>
    <row r="1143" spans="1:2" ht="14.25" x14ac:dyDescent="0.2">
      <c r="A1143" s="112"/>
      <c r="B1143" s="94"/>
    </row>
    <row r="1144" spans="1:2" ht="14.25" x14ac:dyDescent="0.2">
      <c r="A1144" s="112"/>
      <c r="B1144" s="94"/>
    </row>
    <row r="1145" spans="1:2" ht="14.25" x14ac:dyDescent="0.2">
      <c r="A1145" s="112"/>
      <c r="B1145" s="94"/>
    </row>
    <row r="1146" spans="1:2" ht="14.25" x14ac:dyDescent="0.2">
      <c r="A1146" s="112"/>
      <c r="B1146" s="94"/>
    </row>
    <row r="1147" spans="1:2" ht="14.25" x14ac:dyDescent="0.2">
      <c r="A1147" s="112"/>
      <c r="B1147" s="94"/>
    </row>
    <row r="1148" spans="1:2" ht="14.25" x14ac:dyDescent="0.2">
      <c r="A1148" s="112"/>
      <c r="B1148" s="94"/>
    </row>
    <row r="1149" spans="1:2" ht="14.25" x14ac:dyDescent="0.2">
      <c r="A1149" s="112"/>
      <c r="B1149" s="94"/>
    </row>
    <row r="1150" spans="1:2" ht="14.25" x14ac:dyDescent="0.2">
      <c r="A1150" s="112"/>
      <c r="B1150" s="94"/>
    </row>
    <row r="1151" spans="1:2" ht="14.25" x14ac:dyDescent="0.2">
      <c r="A1151" s="112"/>
      <c r="B1151" s="94"/>
    </row>
    <row r="1152" spans="1:2" ht="14.25" x14ac:dyDescent="0.2">
      <c r="A1152" s="112"/>
      <c r="B1152" s="94"/>
    </row>
    <row r="1153" spans="1:2" ht="14.25" x14ac:dyDescent="0.2">
      <c r="A1153" s="112"/>
      <c r="B1153" s="94"/>
    </row>
    <row r="1154" spans="1:2" ht="14.25" x14ac:dyDescent="0.2">
      <c r="A1154" s="112"/>
      <c r="B1154" s="94"/>
    </row>
    <row r="1155" spans="1:2" ht="14.25" x14ac:dyDescent="0.2">
      <c r="A1155" s="112"/>
      <c r="B1155" s="94"/>
    </row>
    <row r="1156" spans="1:2" ht="14.25" x14ac:dyDescent="0.2">
      <c r="A1156" s="112"/>
      <c r="B1156" s="94"/>
    </row>
    <row r="1157" spans="1:2" ht="14.25" x14ac:dyDescent="0.2">
      <c r="A1157" s="112"/>
      <c r="B1157" s="94"/>
    </row>
    <row r="1158" spans="1:2" ht="14.25" x14ac:dyDescent="0.2">
      <c r="A1158" s="112"/>
      <c r="B1158" s="94"/>
    </row>
    <row r="1159" spans="1:2" ht="14.25" x14ac:dyDescent="0.2">
      <c r="A1159" s="112"/>
      <c r="B1159" s="94"/>
    </row>
    <row r="1160" spans="1:2" ht="14.25" x14ac:dyDescent="0.2">
      <c r="A1160" s="112"/>
      <c r="B1160" s="94"/>
    </row>
    <row r="1161" spans="1:2" ht="14.25" x14ac:dyDescent="0.2">
      <c r="A1161" s="112"/>
      <c r="B1161" s="94"/>
    </row>
    <row r="1162" spans="1:2" ht="14.25" x14ac:dyDescent="0.2">
      <c r="A1162" s="112"/>
      <c r="B1162" s="94"/>
    </row>
    <row r="1163" spans="1:2" ht="14.25" x14ac:dyDescent="0.2">
      <c r="A1163" s="112"/>
      <c r="B1163" s="94"/>
    </row>
    <row r="1164" spans="1:2" ht="14.25" x14ac:dyDescent="0.2">
      <c r="A1164" s="112"/>
      <c r="B1164" s="94"/>
    </row>
    <row r="1165" spans="1:2" ht="14.25" x14ac:dyDescent="0.2">
      <c r="A1165" s="112"/>
      <c r="B1165" s="94"/>
    </row>
    <row r="1166" spans="1:2" ht="14.25" x14ac:dyDescent="0.2">
      <c r="A1166" s="112"/>
      <c r="B1166" s="94"/>
    </row>
    <row r="1167" spans="1:2" ht="14.25" x14ac:dyDescent="0.2">
      <c r="A1167" s="112"/>
      <c r="B1167" s="94"/>
    </row>
    <row r="1168" spans="1:2" ht="14.25" x14ac:dyDescent="0.2">
      <c r="A1168" s="112"/>
      <c r="B1168" s="94"/>
    </row>
    <row r="1169" spans="1:2" ht="14.25" x14ac:dyDescent="0.2">
      <c r="A1169" s="112"/>
      <c r="B1169" s="94"/>
    </row>
    <row r="1170" spans="1:2" ht="14.25" x14ac:dyDescent="0.2">
      <c r="A1170" s="112"/>
      <c r="B1170" s="94"/>
    </row>
    <row r="1171" spans="1:2" ht="14.25" x14ac:dyDescent="0.2">
      <c r="A1171" s="112"/>
      <c r="B1171" s="94"/>
    </row>
    <row r="1172" spans="1:2" ht="14.25" x14ac:dyDescent="0.2">
      <c r="A1172" s="112"/>
      <c r="B1172" s="94"/>
    </row>
    <row r="1173" spans="1:2" ht="14.25" x14ac:dyDescent="0.2">
      <c r="A1173" s="112"/>
      <c r="B1173" s="94"/>
    </row>
    <row r="1174" spans="1:2" ht="14.25" x14ac:dyDescent="0.2">
      <c r="A1174" s="112"/>
      <c r="B1174" s="94"/>
    </row>
    <row r="1175" spans="1:2" ht="14.25" x14ac:dyDescent="0.2">
      <c r="A1175" s="112"/>
      <c r="B1175" s="94"/>
    </row>
    <row r="1176" spans="1:2" ht="14.25" x14ac:dyDescent="0.2">
      <c r="A1176" s="112"/>
      <c r="B1176" s="94"/>
    </row>
    <row r="1177" spans="1:2" ht="14.25" x14ac:dyDescent="0.2">
      <c r="A1177" s="112"/>
      <c r="B1177" s="94"/>
    </row>
    <row r="1178" spans="1:2" ht="14.25" x14ac:dyDescent="0.2">
      <c r="A1178" s="112"/>
      <c r="B1178" s="94"/>
    </row>
    <row r="1179" spans="1:2" ht="14.25" x14ac:dyDescent="0.2">
      <c r="A1179" s="112"/>
      <c r="B1179" s="94"/>
    </row>
    <row r="1180" spans="1:2" ht="14.25" x14ac:dyDescent="0.2">
      <c r="A1180" s="112"/>
      <c r="B1180" s="94"/>
    </row>
    <row r="1181" spans="1:2" ht="14.25" x14ac:dyDescent="0.2">
      <c r="A1181" s="112"/>
      <c r="B1181" s="94"/>
    </row>
    <row r="1182" spans="1:2" ht="14.25" x14ac:dyDescent="0.2">
      <c r="A1182" s="112"/>
      <c r="B1182" s="94"/>
    </row>
    <row r="1183" spans="1:2" ht="14.25" x14ac:dyDescent="0.2">
      <c r="A1183" s="112"/>
      <c r="B1183" s="94"/>
    </row>
    <row r="1184" spans="1:2" ht="14.25" x14ac:dyDescent="0.2">
      <c r="A1184" s="112"/>
      <c r="B1184" s="94"/>
    </row>
    <row r="1185" spans="1:2" ht="14.25" x14ac:dyDescent="0.2">
      <c r="A1185" s="112"/>
      <c r="B1185" s="94"/>
    </row>
    <row r="1186" spans="1:2" ht="14.25" x14ac:dyDescent="0.2">
      <c r="A1186" s="112"/>
      <c r="B1186" s="94"/>
    </row>
    <row r="1187" spans="1:2" ht="14.25" x14ac:dyDescent="0.2">
      <c r="A1187" s="112"/>
      <c r="B1187" s="94"/>
    </row>
    <row r="1188" spans="1:2" ht="14.25" x14ac:dyDescent="0.2">
      <c r="A1188" s="112"/>
      <c r="B1188" s="94"/>
    </row>
    <row r="1189" spans="1:2" ht="14.25" x14ac:dyDescent="0.2">
      <c r="A1189" s="112"/>
      <c r="B1189" s="94"/>
    </row>
    <row r="1190" spans="1:2" ht="14.25" x14ac:dyDescent="0.2">
      <c r="A1190" s="112"/>
      <c r="B1190" s="94"/>
    </row>
    <row r="1191" spans="1:2" ht="14.25" x14ac:dyDescent="0.2">
      <c r="A1191" s="112"/>
      <c r="B1191" s="94"/>
    </row>
    <row r="1192" spans="1:2" ht="14.25" x14ac:dyDescent="0.2">
      <c r="A1192" s="112"/>
      <c r="B1192" s="94"/>
    </row>
    <row r="1193" spans="1:2" ht="14.25" x14ac:dyDescent="0.2">
      <c r="A1193" s="112"/>
      <c r="B1193" s="94"/>
    </row>
    <row r="1194" spans="1:2" ht="14.25" x14ac:dyDescent="0.2">
      <c r="A1194" s="112"/>
      <c r="B1194" s="94"/>
    </row>
    <row r="1195" spans="1:2" ht="14.25" x14ac:dyDescent="0.2">
      <c r="A1195" s="112"/>
      <c r="B1195" s="94"/>
    </row>
    <row r="1196" spans="1:2" ht="14.25" x14ac:dyDescent="0.2">
      <c r="A1196" s="112"/>
      <c r="B1196" s="94"/>
    </row>
    <row r="1197" spans="1:2" ht="14.25" x14ac:dyDescent="0.2">
      <c r="A1197" s="112"/>
      <c r="B1197" s="94"/>
    </row>
    <row r="1198" spans="1:2" ht="14.25" x14ac:dyDescent="0.2">
      <c r="A1198" s="112"/>
      <c r="B1198" s="94"/>
    </row>
    <row r="1199" spans="1:2" ht="14.25" x14ac:dyDescent="0.2">
      <c r="A1199" s="112"/>
      <c r="B1199" s="94"/>
    </row>
    <row r="1200" spans="1:2" ht="14.25" x14ac:dyDescent="0.2">
      <c r="A1200" s="112"/>
      <c r="B1200" s="94"/>
    </row>
    <row r="1201" spans="1:2" ht="14.25" x14ac:dyDescent="0.2">
      <c r="A1201" s="112"/>
      <c r="B1201" s="94"/>
    </row>
    <row r="1202" spans="1:2" ht="14.25" x14ac:dyDescent="0.2">
      <c r="A1202" s="112"/>
      <c r="B1202" s="94"/>
    </row>
    <row r="1203" spans="1:2" ht="14.25" x14ac:dyDescent="0.2">
      <c r="A1203" s="112"/>
      <c r="B1203" s="94"/>
    </row>
    <row r="1204" spans="1:2" ht="14.25" x14ac:dyDescent="0.2">
      <c r="A1204" s="112"/>
      <c r="B1204" s="94"/>
    </row>
    <row r="1205" spans="1:2" ht="14.25" x14ac:dyDescent="0.2">
      <c r="A1205" s="112"/>
      <c r="B1205" s="94"/>
    </row>
    <row r="1206" spans="1:2" ht="14.25" x14ac:dyDescent="0.2">
      <c r="A1206" s="112"/>
      <c r="B1206" s="94"/>
    </row>
    <row r="1207" spans="1:2" ht="14.25" x14ac:dyDescent="0.2">
      <c r="A1207" s="112"/>
      <c r="B1207" s="94"/>
    </row>
    <row r="1208" spans="1:2" ht="14.25" x14ac:dyDescent="0.2">
      <c r="A1208" s="112"/>
      <c r="B1208" s="94"/>
    </row>
    <row r="1209" spans="1:2" ht="14.25" x14ac:dyDescent="0.2">
      <c r="A1209" s="112"/>
      <c r="B1209" s="94"/>
    </row>
    <row r="1210" spans="1:2" ht="14.25" x14ac:dyDescent="0.2">
      <c r="A1210" s="112"/>
      <c r="B1210" s="94"/>
    </row>
    <row r="1211" spans="1:2" ht="14.25" x14ac:dyDescent="0.2">
      <c r="A1211" s="112"/>
      <c r="B1211" s="94"/>
    </row>
    <row r="1212" spans="1:2" ht="14.25" x14ac:dyDescent="0.2">
      <c r="A1212" s="112"/>
      <c r="B1212" s="94"/>
    </row>
    <row r="1213" spans="1:2" ht="14.25" x14ac:dyDescent="0.2">
      <c r="A1213" s="112"/>
      <c r="B1213" s="94"/>
    </row>
    <row r="1214" spans="1:2" ht="14.25" x14ac:dyDescent="0.2">
      <c r="A1214" s="112"/>
      <c r="B1214" s="94"/>
    </row>
    <row r="1215" spans="1:2" ht="14.25" x14ac:dyDescent="0.2">
      <c r="A1215" s="112"/>
      <c r="B1215" s="94"/>
    </row>
    <row r="1216" spans="1:2" ht="14.25" x14ac:dyDescent="0.2">
      <c r="A1216" s="112"/>
      <c r="B1216" s="94"/>
    </row>
    <row r="1217" spans="1:2" ht="14.25" x14ac:dyDescent="0.2">
      <c r="A1217" s="112"/>
      <c r="B1217" s="94"/>
    </row>
    <row r="1218" spans="1:2" ht="14.25" x14ac:dyDescent="0.2">
      <c r="A1218" s="112"/>
      <c r="B1218" s="94"/>
    </row>
    <row r="1219" spans="1:2" ht="14.25" x14ac:dyDescent="0.2">
      <c r="A1219" s="112"/>
      <c r="B1219" s="94"/>
    </row>
    <row r="1220" spans="1:2" ht="14.25" x14ac:dyDescent="0.2">
      <c r="A1220" s="112"/>
      <c r="B1220" s="94"/>
    </row>
    <row r="1221" spans="1:2" ht="14.25" x14ac:dyDescent="0.2">
      <c r="A1221" s="112"/>
      <c r="B1221" s="94"/>
    </row>
    <row r="1222" spans="1:2" ht="14.25" x14ac:dyDescent="0.2">
      <c r="A1222" s="112"/>
      <c r="B1222" s="94"/>
    </row>
    <row r="1223" spans="1:2" ht="14.25" x14ac:dyDescent="0.2">
      <c r="A1223" s="112"/>
      <c r="B1223" s="94"/>
    </row>
    <row r="1224" spans="1:2" ht="14.25" x14ac:dyDescent="0.2">
      <c r="A1224" s="112"/>
      <c r="B1224" s="94"/>
    </row>
    <row r="1225" spans="1:2" ht="14.25" x14ac:dyDescent="0.2">
      <c r="A1225" s="112"/>
      <c r="B1225" s="94"/>
    </row>
    <row r="1226" spans="1:2" ht="14.25" x14ac:dyDescent="0.2">
      <c r="A1226" s="112"/>
      <c r="B1226" s="94"/>
    </row>
    <row r="1227" spans="1:2" ht="14.25" x14ac:dyDescent="0.2">
      <c r="A1227" s="112"/>
      <c r="B1227" s="94"/>
    </row>
    <row r="1228" spans="1:2" ht="14.25" x14ac:dyDescent="0.2">
      <c r="A1228" s="112"/>
      <c r="B1228" s="94"/>
    </row>
    <row r="1229" spans="1:2" ht="14.25" x14ac:dyDescent="0.2">
      <c r="A1229" s="112"/>
      <c r="B1229" s="94"/>
    </row>
    <row r="1230" spans="1:2" ht="14.25" x14ac:dyDescent="0.2">
      <c r="A1230" s="112"/>
      <c r="B1230" s="94"/>
    </row>
    <row r="1231" spans="1:2" ht="14.25" x14ac:dyDescent="0.2">
      <c r="A1231" s="112"/>
      <c r="B1231" s="94"/>
    </row>
    <row r="1232" spans="1:2" ht="14.25" x14ac:dyDescent="0.2">
      <c r="A1232" s="112"/>
      <c r="B1232" s="94"/>
    </row>
    <row r="1233" spans="1:2" ht="14.25" x14ac:dyDescent="0.2">
      <c r="A1233" s="112"/>
      <c r="B1233" s="94"/>
    </row>
    <row r="1234" spans="1:2" ht="14.25" x14ac:dyDescent="0.2">
      <c r="A1234" s="112"/>
      <c r="B1234" s="94"/>
    </row>
    <row r="1235" spans="1:2" ht="14.25" x14ac:dyDescent="0.2">
      <c r="A1235" s="112"/>
      <c r="B1235" s="94"/>
    </row>
    <row r="1236" spans="1:2" ht="14.25" x14ac:dyDescent="0.2">
      <c r="A1236" s="112"/>
      <c r="B1236" s="94"/>
    </row>
    <row r="1237" spans="1:2" ht="14.25" x14ac:dyDescent="0.2">
      <c r="A1237" s="112"/>
      <c r="B1237" s="94"/>
    </row>
    <row r="1238" spans="1:2" ht="14.25" x14ac:dyDescent="0.2">
      <c r="A1238" s="112"/>
      <c r="B1238" s="94"/>
    </row>
    <row r="1239" spans="1:2" ht="14.25" x14ac:dyDescent="0.2">
      <c r="A1239" s="112"/>
      <c r="B1239" s="94"/>
    </row>
    <row r="1240" spans="1:2" ht="14.25" x14ac:dyDescent="0.2">
      <c r="A1240" s="112"/>
      <c r="B1240" s="94"/>
    </row>
    <row r="1241" spans="1:2" ht="14.25" x14ac:dyDescent="0.2">
      <c r="A1241" s="112"/>
      <c r="B1241" s="94"/>
    </row>
    <row r="1242" spans="1:2" ht="14.25" x14ac:dyDescent="0.2">
      <c r="A1242" s="112"/>
      <c r="B1242" s="94"/>
    </row>
    <row r="1243" spans="1:2" ht="14.25" x14ac:dyDescent="0.2">
      <c r="A1243" s="112"/>
      <c r="B1243" s="94"/>
    </row>
    <row r="1244" spans="1:2" ht="14.25" x14ac:dyDescent="0.2">
      <c r="A1244" s="112"/>
      <c r="B1244" s="94"/>
    </row>
    <row r="1245" spans="1:2" ht="14.25" x14ac:dyDescent="0.2">
      <c r="A1245" s="112"/>
      <c r="B1245" s="94"/>
    </row>
    <row r="1246" spans="1:2" ht="14.25" x14ac:dyDescent="0.2">
      <c r="A1246" s="112"/>
      <c r="B1246" s="94"/>
    </row>
    <row r="1247" spans="1:2" ht="14.25" x14ac:dyDescent="0.2">
      <c r="A1247" s="112"/>
      <c r="B1247" s="94"/>
    </row>
    <row r="1248" spans="1:2" ht="14.25" x14ac:dyDescent="0.2">
      <c r="A1248" s="112"/>
      <c r="B1248" s="94"/>
    </row>
    <row r="1249" spans="1:2" ht="14.25" x14ac:dyDescent="0.2">
      <c r="A1249" s="112"/>
      <c r="B1249" s="94"/>
    </row>
    <row r="1250" spans="1:2" ht="14.25" x14ac:dyDescent="0.2">
      <c r="A1250" s="112"/>
      <c r="B1250" s="94"/>
    </row>
    <row r="1251" spans="1:2" ht="14.25" x14ac:dyDescent="0.2">
      <c r="A1251" s="112"/>
      <c r="B1251" s="94"/>
    </row>
    <row r="1252" spans="1:2" ht="14.25" x14ac:dyDescent="0.2">
      <c r="A1252" s="112"/>
      <c r="B1252" s="94"/>
    </row>
    <row r="1253" spans="1:2" ht="14.25" x14ac:dyDescent="0.2">
      <c r="A1253" s="112"/>
      <c r="B1253" s="94"/>
    </row>
    <row r="1254" spans="1:2" ht="14.25" x14ac:dyDescent="0.2">
      <c r="A1254" s="112"/>
      <c r="B1254" s="94"/>
    </row>
    <row r="1255" spans="1:2" ht="14.25" x14ac:dyDescent="0.2">
      <c r="A1255" s="112"/>
      <c r="B1255" s="94"/>
    </row>
    <row r="1256" spans="1:2" ht="14.25" x14ac:dyDescent="0.2">
      <c r="A1256" s="112"/>
      <c r="B1256" s="94"/>
    </row>
    <row r="1257" spans="1:2" ht="14.25" x14ac:dyDescent="0.2">
      <c r="A1257" s="112"/>
      <c r="B1257" s="94"/>
    </row>
    <row r="1258" spans="1:2" ht="14.25" x14ac:dyDescent="0.2">
      <c r="A1258" s="112"/>
      <c r="B1258" s="94"/>
    </row>
    <row r="1259" spans="1:2" ht="14.25" x14ac:dyDescent="0.2">
      <c r="A1259" s="112"/>
      <c r="B1259" s="94"/>
    </row>
    <row r="1260" spans="1:2" ht="14.25" x14ac:dyDescent="0.2">
      <c r="A1260" s="112"/>
      <c r="B1260" s="94"/>
    </row>
    <row r="1261" spans="1:2" ht="14.25" x14ac:dyDescent="0.2">
      <c r="A1261" s="112"/>
      <c r="B1261" s="94"/>
    </row>
    <row r="1262" spans="1:2" ht="14.25" x14ac:dyDescent="0.2">
      <c r="A1262" s="112"/>
      <c r="B1262" s="94"/>
    </row>
    <row r="1263" spans="1:2" ht="14.25" x14ac:dyDescent="0.2">
      <c r="A1263" s="112"/>
      <c r="B1263" s="94"/>
    </row>
    <row r="1264" spans="1:2" ht="14.25" x14ac:dyDescent="0.2">
      <c r="A1264" s="112"/>
      <c r="B1264" s="94"/>
    </row>
    <row r="1265" spans="1:2" ht="14.25" x14ac:dyDescent="0.2">
      <c r="A1265" s="112"/>
      <c r="B1265" s="94"/>
    </row>
    <row r="1266" spans="1:2" ht="14.25" x14ac:dyDescent="0.2">
      <c r="A1266" s="112"/>
      <c r="B1266" s="94"/>
    </row>
    <row r="1267" spans="1:2" ht="14.25" x14ac:dyDescent="0.2">
      <c r="A1267" s="112"/>
      <c r="B1267" s="94"/>
    </row>
    <row r="1268" spans="1:2" ht="14.25" x14ac:dyDescent="0.2">
      <c r="A1268" s="112"/>
      <c r="B1268" s="94"/>
    </row>
    <row r="1269" spans="1:2" ht="14.25" x14ac:dyDescent="0.2">
      <c r="A1269" s="112"/>
      <c r="B1269" s="94"/>
    </row>
    <row r="1270" spans="1:2" ht="14.25" x14ac:dyDescent="0.2">
      <c r="A1270" s="112"/>
      <c r="B1270" s="94"/>
    </row>
    <row r="1271" spans="1:2" ht="14.25" x14ac:dyDescent="0.2">
      <c r="A1271" s="112"/>
      <c r="B1271" s="94"/>
    </row>
    <row r="1272" spans="1:2" ht="14.25" x14ac:dyDescent="0.2">
      <c r="A1272" s="112"/>
      <c r="B1272" s="94"/>
    </row>
    <row r="1273" spans="1:2" ht="14.25" x14ac:dyDescent="0.2">
      <c r="A1273" s="112"/>
      <c r="B1273" s="94"/>
    </row>
    <row r="1274" spans="1:2" ht="14.25" x14ac:dyDescent="0.2">
      <c r="A1274" s="112"/>
      <c r="B1274" s="94"/>
    </row>
    <row r="1275" spans="1:2" ht="14.25" x14ac:dyDescent="0.2">
      <c r="A1275" s="112"/>
      <c r="B1275" s="94"/>
    </row>
    <row r="1276" spans="1:2" ht="14.25" x14ac:dyDescent="0.2">
      <c r="A1276" s="112"/>
      <c r="B1276" s="94"/>
    </row>
    <row r="1277" spans="1:2" ht="14.25" x14ac:dyDescent="0.2">
      <c r="A1277" s="112"/>
      <c r="B1277" s="94"/>
    </row>
    <row r="1278" spans="1:2" ht="14.25" x14ac:dyDescent="0.2">
      <c r="A1278" s="112"/>
      <c r="B1278" s="94"/>
    </row>
    <row r="1279" spans="1:2" ht="14.25" x14ac:dyDescent="0.2">
      <c r="A1279" s="112"/>
      <c r="B1279" s="94"/>
    </row>
    <row r="1280" spans="1:2" ht="14.25" x14ac:dyDescent="0.2">
      <c r="A1280" s="112"/>
      <c r="B1280" s="94"/>
    </row>
    <row r="1281" spans="1:2" ht="14.25" x14ac:dyDescent="0.2">
      <c r="A1281" s="112"/>
      <c r="B1281" s="94"/>
    </row>
    <row r="1282" spans="1:2" ht="14.25" x14ac:dyDescent="0.2">
      <c r="A1282" s="112"/>
      <c r="B1282" s="94"/>
    </row>
    <row r="1283" spans="1:2" ht="14.25" x14ac:dyDescent="0.2">
      <c r="A1283" s="112"/>
      <c r="B1283" s="94"/>
    </row>
    <row r="1284" spans="1:2" ht="14.25" x14ac:dyDescent="0.2">
      <c r="A1284" s="112"/>
      <c r="B1284" s="94"/>
    </row>
    <row r="1285" spans="1:2" ht="14.25" x14ac:dyDescent="0.2">
      <c r="A1285" s="112"/>
      <c r="B1285" s="94"/>
    </row>
    <row r="1286" spans="1:2" ht="14.25" x14ac:dyDescent="0.2">
      <c r="A1286" s="112"/>
      <c r="B1286" s="94"/>
    </row>
    <row r="1287" spans="1:2" ht="14.25" x14ac:dyDescent="0.2">
      <c r="A1287" s="112"/>
      <c r="B1287" s="94"/>
    </row>
    <row r="1288" spans="1:2" ht="14.25" x14ac:dyDescent="0.2">
      <c r="A1288" s="112"/>
      <c r="B1288" s="94"/>
    </row>
    <row r="1289" spans="1:2" ht="14.25" x14ac:dyDescent="0.2">
      <c r="A1289" s="112"/>
      <c r="B1289" s="94"/>
    </row>
    <row r="1290" spans="1:2" ht="14.25" x14ac:dyDescent="0.2">
      <c r="A1290" s="112"/>
      <c r="B1290" s="94"/>
    </row>
    <row r="1291" spans="1:2" ht="14.25" x14ac:dyDescent="0.2">
      <c r="A1291" s="112"/>
      <c r="B1291" s="94"/>
    </row>
    <row r="1292" spans="1:2" ht="14.25" x14ac:dyDescent="0.2">
      <c r="A1292" s="112"/>
      <c r="B1292" s="94"/>
    </row>
    <row r="1293" spans="1:2" ht="14.25" x14ac:dyDescent="0.2">
      <c r="A1293" s="112"/>
      <c r="B1293" s="94"/>
    </row>
    <row r="1294" spans="1:2" ht="14.25" x14ac:dyDescent="0.2">
      <c r="A1294" s="112"/>
      <c r="B1294" s="94"/>
    </row>
    <row r="1295" spans="1:2" ht="14.25" x14ac:dyDescent="0.2">
      <c r="A1295" s="112"/>
      <c r="B1295" s="94"/>
    </row>
    <row r="1296" spans="1:2" ht="14.25" x14ac:dyDescent="0.2">
      <c r="A1296" s="112"/>
      <c r="B1296" s="94"/>
    </row>
    <row r="1297" spans="1:2" ht="14.25" x14ac:dyDescent="0.2">
      <c r="A1297" s="112"/>
      <c r="B1297" s="94"/>
    </row>
    <row r="1298" spans="1:2" ht="14.25" x14ac:dyDescent="0.2">
      <c r="A1298" s="112"/>
      <c r="B1298" s="94"/>
    </row>
    <row r="1299" spans="1:2" ht="14.25" x14ac:dyDescent="0.2">
      <c r="A1299" s="112"/>
      <c r="B1299" s="94"/>
    </row>
    <row r="1300" spans="1:2" ht="14.25" x14ac:dyDescent="0.2">
      <c r="A1300" s="112"/>
      <c r="B1300" s="94"/>
    </row>
    <row r="1301" spans="1:2" ht="14.25" x14ac:dyDescent="0.2">
      <c r="A1301" s="112"/>
      <c r="B1301" s="94"/>
    </row>
    <row r="1302" spans="1:2" ht="14.25" x14ac:dyDescent="0.2">
      <c r="A1302" s="112"/>
      <c r="B1302" s="94"/>
    </row>
    <row r="1303" spans="1:2" ht="14.25" x14ac:dyDescent="0.2">
      <c r="A1303" s="112"/>
      <c r="B1303" s="94"/>
    </row>
    <row r="1304" spans="1:2" ht="14.25" x14ac:dyDescent="0.2">
      <c r="A1304" s="112"/>
      <c r="B1304" s="94"/>
    </row>
    <row r="1305" spans="1:2" ht="14.25" x14ac:dyDescent="0.2">
      <c r="A1305" s="112"/>
      <c r="B1305" s="94"/>
    </row>
    <row r="1306" spans="1:2" ht="14.25" x14ac:dyDescent="0.2">
      <c r="A1306" s="112"/>
      <c r="B1306" s="94"/>
    </row>
    <row r="1307" spans="1:2" ht="14.25" x14ac:dyDescent="0.2">
      <c r="A1307" s="112"/>
      <c r="B1307" s="94"/>
    </row>
    <row r="1308" spans="1:2" ht="14.25" x14ac:dyDescent="0.2">
      <c r="A1308" s="112"/>
      <c r="B1308" s="94"/>
    </row>
    <row r="1309" spans="1:2" ht="14.25" x14ac:dyDescent="0.2">
      <c r="A1309" s="112"/>
      <c r="B1309" s="94"/>
    </row>
    <row r="1310" spans="1:2" ht="14.25" x14ac:dyDescent="0.2">
      <c r="A1310" s="112"/>
      <c r="B1310" s="94"/>
    </row>
    <row r="1311" spans="1:2" ht="14.25" x14ac:dyDescent="0.2">
      <c r="A1311" s="112"/>
      <c r="B1311" s="94"/>
    </row>
    <row r="1312" spans="1:2" ht="14.25" x14ac:dyDescent="0.2">
      <c r="A1312" s="112"/>
      <c r="B1312" s="94"/>
    </row>
    <row r="1313" spans="1:2" ht="14.25" x14ac:dyDescent="0.2">
      <c r="A1313" s="112"/>
      <c r="B1313" s="94"/>
    </row>
    <row r="1314" spans="1:2" ht="14.25" x14ac:dyDescent="0.2">
      <c r="A1314" s="112"/>
      <c r="B1314" s="94"/>
    </row>
    <row r="1315" spans="1:2" ht="14.25" x14ac:dyDescent="0.2">
      <c r="A1315" s="112"/>
      <c r="B1315" s="94"/>
    </row>
    <row r="1316" spans="1:2" ht="14.25" x14ac:dyDescent="0.2">
      <c r="A1316" s="112"/>
      <c r="B1316" s="94"/>
    </row>
    <row r="1317" spans="1:2" ht="14.25" x14ac:dyDescent="0.2">
      <c r="A1317" s="112"/>
      <c r="B1317" s="94"/>
    </row>
    <row r="1318" spans="1:2" ht="14.25" x14ac:dyDescent="0.2">
      <c r="A1318" s="112"/>
      <c r="B1318" s="94"/>
    </row>
    <row r="1319" spans="1:2" ht="14.25" x14ac:dyDescent="0.2">
      <c r="A1319" s="112"/>
      <c r="B1319" s="94"/>
    </row>
    <row r="1320" spans="1:2" ht="14.25" x14ac:dyDescent="0.2">
      <c r="A1320" s="112"/>
      <c r="B1320" s="94"/>
    </row>
    <row r="1321" spans="1:2" ht="14.25" x14ac:dyDescent="0.2">
      <c r="A1321" s="112"/>
      <c r="B1321" s="94"/>
    </row>
    <row r="1322" spans="1:2" ht="14.25" x14ac:dyDescent="0.2">
      <c r="A1322" s="112"/>
      <c r="B1322" s="94"/>
    </row>
    <row r="1323" spans="1:2" ht="14.25" x14ac:dyDescent="0.2">
      <c r="A1323" s="112"/>
      <c r="B1323" s="94"/>
    </row>
    <row r="1324" spans="1:2" ht="14.25" x14ac:dyDescent="0.2">
      <c r="A1324" s="112"/>
      <c r="B1324" s="94"/>
    </row>
    <row r="1325" spans="1:2" ht="14.25" x14ac:dyDescent="0.2">
      <c r="A1325" s="112"/>
      <c r="B1325" s="94"/>
    </row>
    <row r="1326" spans="1:2" ht="14.25" x14ac:dyDescent="0.2">
      <c r="A1326" s="112"/>
      <c r="B1326" s="94"/>
    </row>
    <row r="1327" spans="1:2" ht="14.25" x14ac:dyDescent="0.2">
      <c r="A1327" s="112"/>
      <c r="B1327" s="94"/>
    </row>
    <row r="1328" spans="1:2" ht="14.25" x14ac:dyDescent="0.2">
      <c r="A1328" s="112"/>
      <c r="B1328" s="94"/>
    </row>
    <row r="1329" spans="1:2" ht="14.25" x14ac:dyDescent="0.2">
      <c r="A1329" s="112"/>
      <c r="B1329" s="94"/>
    </row>
    <row r="1330" spans="1:2" ht="14.25" x14ac:dyDescent="0.2">
      <c r="A1330" s="112"/>
      <c r="B1330" s="94"/>
    </row>
    <row r="1331" spans="1:2" ht="14.25" x14ac:dyDescent="0.2">
      <c r="A1331" s="112"/>
      <c r="B1331" s="94"/>
    </row>
    <row r="1332" spans="1:2" ht="14.25" x14ac:dyDescent="0.2">
      <c r="A1332" s="112"/>
      <c r="B1332" s="94"/>
    </row>
    <row r="1333" spans="1:2" ht="14.25" x14ac:dyDescent="0.2">
      <c r="A1333" s="112"/>
      <c r="B1333" s="94"/>
    </row>
    <row r="1334" spans="1:2" ht="14.25" x14ac:dyDescent="0.2">
      <c r="A1334" s="112"/>
      <c r="B1334" s="94"/>
    </row>
    <row r="1335" spans="1:2" ht="14.25" x14ac:dyDescent="0.2">
      <c r="A1335" s="112"/>
      <c r="B1335" s="94"/>
    </row>
    <row r="1336" spans="1:2" ht="14.25" x14ac:dyDescent="0.2">
      <c r="A1336" s="112"/>
      <c r="B1336" s="94"/>
    </row>
    <row r="1337" spans="1:2" ht="14.25" x14ac:dyDescent="0.2">
      <c r="A1337" s="112"/>
      <c r="B1337" s="94"/>
    </row>
    <row r="1338" spans="1:2" ht="14.25" x14ac:dyDescent="0.2">
      <c r="A1338" s="112"/>
      <c r="B1338" s="94"/>
    </row>
    <row r="1339" spans="1:2" ht="14.25" x14ac:dyDescent="0.2">
      <c r="A1339" s="112"/>
      <c r="B1339" s="94"/>
    </row>
    <row r="1340" spans="1:2" ht="14.25" x14ac:dyDescent="0.2">
      <c r="A1340" s="112"/>
      <c r="B1340" s="94"/>
    </row>
    <row r="1341" spans="1:2" ht="14.25" x14ac:dyDescent="0.2">
      <c r="A1341" s="112"/>
      <c r="B1341" s="94"/>
    </row>
    <row r="1342" spans="1:2" ht="14.25" x14ac:dyDescent="0.2">
      <c r="A1342" s="112"/>
      <c r="B1342" s="94"/>
    </row>
    <row r="1343" spans="1:2" ht="14.25" x14ac:dyDescent="0.2">
      <c r="A1343" s="112"/>
      <c r="B1343" s="94"/>
    </row>
    <row r="1344" spans="1:2" ht="14.25" x14ac:dyDescent="0.2">
      <c r="A1344" s="112"/>
      <c r="B1344" s="94"/>
    </row>
    <row r="1345" spans="1:2" ht="14.25" x14ac:dyDescent="0.2">
      <c r="A1345" s="112"/>
      <c r="B1345" s="94"/>
    </row>
    <row r="1346" spans="1:2" ht="14.25" x14ac:dyDescent="0.2">
      <c r="A1346" s="112"/>
      <c r="B1346" s="94"/>
    </row>
    <row r="1347" spans="1:2" ht="14.25" x14ac:dyDescent="0.2">
      <c r="A1347" s="112"/>
      <c r="B1347" s="94"/>
    </row>
    <row r="1348" spans="1:2" ht="14.25" x14ac:dyDescent="0.2">
      <c r="A1348" s="112"/>
      <c r="B1348" s="94"/>
    </row>
    <row r="1349" spans="1:2" ht="14.25" x14ac:dyDescent="0.2">
      <c r="A1349" s="112"/>
      <c r="B1349" s="94"/>
    </row>
    <row r="1350" spans="1:2" ht="14.25" x14ac:dyDescent="0.2">
      <c r="A1350" s="112"/>
      <c r="B1350" s="94"/>
    </row>
    <row r="1351" spans="1:2" ht="14.25" x14ac:dyDescent="0.2">
      <c r="A1351" s="112"/>
      <c r="B1351" s="94"/>
    </row>
    <row r="1352" spans="1:2" ht="14.25" x14ac:dyDescent="0.2">
      <c r="A1352" s="112"/>
      <c r="B1352" s="94"/>
    </row>
    <row r="1353" spans="1:2" ht="14.25" x14ac:dyDescent="0.2">
      <c r="A1353" s="112"/>
      <c r="B1353" s="94"/>
    </row>
    <row r="1354" spans="1:2" ht="14.25" x14ac:dyDescent="0.2">
      <c r="A1354" s="112"/>
      <c r="B1354" s="94"/>
    </row>
    <row r="1355" spans="1:2" ht="14.25" x14ac:dyDescent="0.2">
      <c r="A1355" s="112"/>
      <c r="B1355" s="94"/>
    </row>
    <row r="1356" spans="1:2" ht="14.25" x14ac:dyDescent="0.2">
      <c r="A1356" s="112"/>
      <c r="B1356" s="94"/>
    </row>
    <row r="1357" spans="1:2" ht="14.25" x14ac:dyDescent="0.2">
      <c r="A1357" s="112"/>
      <c r="B1357" s="94"/>
    </row>
    <row r="1358" spans="1:2" ht="14.25" x14ac:dyDescent="0.2">
      <c r="A1358" s="112"/>
      <c r="B1358" s="94"/>
    </row>
    <row r="1359" spans="1:2" ht="14.25" x14ac:dyDescent="0.2">
      <c r="A1359" s="112"/>
      <c r="B1359" s="94"/>
    </row>
    <row r="1360" spans="1:2" ht="14.25" x14ac:dyDescent="0.2">
      <c r="A1360" s="112"/>
      <c r="B1360" s="94"/>
    </row>
    <row r="1361" spans="1:2" ht="14.25" x14ac:dyDescent="0.2">
      <c r="A1361" s="112"/>
      <c r="B1361" s="94"/>
    </row>
    <row r="1362" spans="1:2" ht="14.25" x14ac:dyDescent="0.2">
      <c r="A1362" s="112"/>
      <c r="B1362" s="94"/>
    </row>
    <row r="1363" spans="1:2" ht="14.25" x14ac:dyDescent="0.2">
      <c r="A1363" s="112"/>
      <c r="B1363" s="94"/>
    </row>
    <row r="1364" spans="1:2" ht="14.25" x14ac:dyDescent="0.2">
      <c r="A1364" s="112"/>
      <c r="B1364" s="94"/>
    </row>
    <row r="1365" spans="1:2" ht="14.25" x14ac:dyDescent="0.2">
      <c r="A1365" s="112"/>
      <c r="B1365" s="94"/>
    </row>
    <row r="1366" spans="1:2" ht="14.25" x14ac:dyDescent="0.2">
      <c r="A1366" s="112"/>
      <c r="B1366" s="94"/>
    </row>
    <row r="1367" spans="1:2" ht="14.25" x14ac:dyDescent="0.2">
      <c r="A1367" s="112"/>
      <c r="B1367" s="94"/>
    </row>
    <row r="1368" spans="1:2" ht="14.25" x14ac:dyDescent="0.2">
      <c r="A1368" s="112"/>
      <c r="B1368" s="94"/>
    </row>
    <row r="1369" spans="1:2" ht="14.25" x14ac:dyDescent="0.2">
      <c r="A1369" s="112"/>
      <c r="B1369" s="94"/>
    </row>
    <row r="1370" spans="1:2" ht="14.25" x14ac:dyDescent="0.2">
      <c r="A1370" s="112"/>
      <c r="B1370" s="94"/>
    </row>
    <row r="1371" spans="1:2" ht="14.25" x14ac:dyDescent="0.2">
      <c r="A1371" s="112"/>
      <c r="B1371" s="94"/>
    </row>
    <row r="1372" spans="1:2" ht="14.25" x14ac:dyDescent="0.2">
      <c r="A1372" s="112"/>
      <c r="B1372" s="94"/>
    </row>
    <row r="1373" spans="1:2" ht="14.25" x14ac:dyDescent="0.2">
      <c r="A1373" s="112"/>
      <c r="B1373" s="94"/>
    </row>
    <row r="1374" spans="1:2" ht="14.25" x14ac:dyDescent="0.2">
      <c r="A1374" s="112"/>
      <c r="B1374" s="94"/>
    </row>
    <row r="1375" spans="1:2" ht="14.25" x14ac:dyDescent="0.2">
      <c r="A1375" s="112"/>
      <c r="B1375" s="94"/>
    </row>
    <row r="1376" spans="1:2" ht="14.25" x14ac:dyDescent="0.2">
      <c r="A1376" s="112"/>
      <c r="B1376" s="94"/>
    </row>
    <row r="1377" spans="1:2" ht="14.25" x14ac:dyDescent="0.2">
      <c r="A1377" s="112"/>
      <c r="B1377" s="94"/>
    </row>
    <row r="1378" spans="1:2" ht="14.25" x14ac:dyDescent="0.2">
      <c r="A1378" s="112"/>
      <c r="B1378" s="94"/>
    </row>
    <row r="1379" spans="1:2" ht="14.25" x14ac:dyDescent="0.2">
      <c r="A1379" s="112"/>
      <c r="B1379" s="94"/>
    </row>
    <row r="1380" spans="1:2" ht="14.25" x14ac:dyDescent="0.2">
      <c r="A1380" s="112"/>
      <c r="B1380" s="94"/>
    </row>
    <row r="1381" spans="1:2" ht="14.25" x14ac:dyDescent="0.2">
      <c r="A1381" s="112"/>
      <c r="B1381" s="94"/>
    </row>
    <row r="1382" spans="1:2" ht="14.25" x14ac:dyDescent="0.2">
      <c r="A1382" s="112"/>
      <c r="B1382" s="94"/>
    </row>
    <row r="1383" spans="1:2" ht="14.25" x14ac:dyDescent="0.2">
      <c r="A1383" s="112"/>
      <c r="B1383" s="94"/>
    </row>
    <row r="1384" spans="1:2" ht="14.25" x14ac:dyDescent="0.2">
      <c r="A1384" s="112"/>
      <c r="B1384" s="94"/>
    </row>
    <row r="1385" spans="1:2" ht="14.25" x14ac:dyDescent="0.2">
      <c r="A1385" s="112"/>
      <c r="B1385" s="94"/>
    </row>
    <row r="1386" spans="1:2" ht="14.25" x14ac:dyDescent="0.2">
      <c r="A1386" s="112"/>
      <c r="B1386" s="94"/>
    </row>
    <row r="1387" spans="1:2" ht="14.25" x14ac:dyDescent="0.2">
      <c r="A1387" s="112"/>
      <c r="B1387" s="94"/>
    </row>
    <row r="1388" spans="1:2" ht="14.25" x14ac:dyDescent="0.2">
      <c r="A1388" s="112"/>
      <c r="B1388" s="94"/>
    </row>
    <row r="1389" spans="1:2" ht="14.25" x14ac:dyDescent="0.2">
      <c r="A1389" s="112"/>
      <c r="B1389" s="94"/>
    </row>
    <row r="1390" spans="1:2" ht="14.25" x14ac:dyDescent="0.2">
      <c r="A1390" s="112"/>
      <c r="B1390" s="94"/>
    </row>
    <row r="1391" spans="1:2" ht="14.25" x14ac:dyDescent="0.2">
      <c r="A1391" s="112"/>
      <c r="B1391" s="94"/>
    </row>
    <row r="1392" spans="1:2" ht="14.25" x14ac:dyDescent="0.2">
      <c r="A1392" s="112"/>
      <c r="B1392" s="94"/>
    </row>
    <row r="1393" spans="1:2" ht="14.25" x14ac:dyDescent="0.2">
      <c r="A1393" s="112"/>
      <c r="B1393" s="94"/>
    </row>
    <row r="1394" spans="1:2" ht="14.25" x14ac:dyDescent="0.2">
      <c r="A1394" s="112"/>
      <c r="B1394" s="94"/>
    </row>
    <row r="1395" spans="1:2" ht="14.25" x14ac:dyDescent="0.2">
      <c r="A1395" s="112"/>
      <c r="B1395" s="94"/>
    </row>
    <row r="1396" spans="1:2" ht="14.25" x14ac:dyDescent="0.2">
      <c r="A1396" s="112"/>
      <c r="B1396" s="94"/>
    </row>
    <row r="1397" spans="1:2" ht="14.25" x14ac:dyDescent="0.2">
      <c r="A1397" s="112"/>
      <c r="B1397" s="94"/>
    </row>
    <row r="1398" spans="1:2" ht="14.25" x14ac:dyDescent="0.2">
      <c r="A1398" s="112"/>
      <c r="B1398" s="94"/>
    </row>
    <row r="1399" spans="1:2" ht="14.25" x14ac:dyDescent="0.2">
      <c r="A1399" s="112"/>
      <c r="B1399" s="94"/>
    </row>
    <row r="1400" spans="1:2" ht="14.25" x14ac:dyDescent="0.2">
      <c r="A1400" s="112"/>
      <c r="B1400" s="94"/>
    </row>
    <row r="1401" spans="1:2" ht="14.25" x14ac:dyDescent="0.2">
      <c r="A1401" s="112"/>
      <c r="B1401" s="94"/>
    </row>
    <row r="1402" spans="1:2" ht="14.25" x14ac:dyDescent="0.2">
      <c r="A1402" s="112"/>
      <c r="B1402" s="94"/>
    </row>
    <row r="1403" spans="1:2" ht="14.25" x14ac:dyDescent="0.2">
      <c r="A1403" s="112"/>
      <c r="B1403" s="94"/>
    </row>
    <row r="1404" spans="1:2" ht="14.25" x14ac:dyDescent="0.2">
      <c r="A1404" s="112"/>
      <c r="B1404" s="94"/>
    </row>
    <row r="1405" spans="1:2" ht="14.25" x14ac:dyDescent="0.2">
      <c r="A1405" s="112"/>
      <c r="B1405" s="94"/>
    </row>
    <row r="1406" spans="1:2" ht="14.25" x14ac:dyDescent="0.2">
      <c r="A1406" s="112"/>
      <c r="B1406" s="94"/>
    </row>
    <row r="1407" spans="1:2" ht="14.25" x14ac:dyDescent="0.2">
      <c r="A1407" s="112"/>
      <c r="B1407" s="94"/>
    </row>
    <row r="1408" spans="1:2" ht="14.25" x14ac:dyDescent="0.2">
      <c r="A1408" s="112"/>
      <c r="B1408" s="94"/>
    </row>
    <row r="1409" spans="1:2" ht="14.25" x14ac:dyDescent="0.2">
      <c r="A1409" s="112"/>
      <c r="B1409" s="94"/>
    </row>
    <row r="1410" spans="1:2" ht="14.25" x14ac:dyDescent="0.2">
      <c r="A1410" s="112"/>
      <c r="B1410" s="94"/>
    </row>
    <row r="1411" spans="1:2" ht="14.25" x14ac:dyDescent="0.2">
      <c r="A1411" s="112"/>
      <c r="B1411" s="94"/>
    </row>
    <row r="1412" spans="1:2" ht="14.25" x14ac:dyDescent="0.2">
      <c r="A1412" s="112"/>
      <c r="B1412" s="94"/>
    </row>
    <row r="1413" spans="1:2" ht="14.25" x14ac:dyDescent="0.2">
      <c r="A1413" s="112"/>
      <c r="B1413" s="94"/>
    </row>
    <row r="1414" spans="1:2" ht="14.25" x14ac:dyDescent="0.2">
      <c r="A1414" s="112"/>
      <c r="B1414" s="94"/>
    </row>
    <row r="1415" spans="1:2" ht="14.25" x14ac:dyDescent="0.2">
      <c r="A1415" s="112"/>
      <c r="B1415" s="94"/>
    </row>
    <row r="1416" spans="1:2" ht="14.25" x14ac:dyDescent="0.2">
      <c r="A1416" s="112"/>
      <c r="B1416" s="94"/>
    </row>
    <row r="1417" spans="1:2" ht="14.25" x14ac:dyDescent="0.2">
      <c r="A1417" s="112"/>
      <c r="B1417" s="94"/>
    </row>
    <row r="1418" spans="1:2" ht="14.25" x14ac:dyDescent="0.2">
      <c r="A1418" s="112"/>
      <c r="B1418" s="94"/>
    </row>
    <row r="1419" spans="1:2" ht="14.25" x14ac:dyDescent="0.2">
      <c r="A1419" s="112"/>
      <c r="B1419" s="94"/>
    </row>
    <row r="1420" spans="1:2" ht="14.25" x14ac:dyDescent="0.2">
      <c r="A1420" s="112"/>
      <c r="B1420" s="94"/>
    </row>
    <row r="1421" spans="1:2" ht="14.25" x14ac:dyDescent="0.2">
      <c r="A1421" s="112"/>
      <c r="B1421" s="94"/>
    </row>
    <row r="1422" spans="1:2" ht="14.25" x14ac:dyDescent="0.2">
      <c r="A1422" s="112"/>
      <c r="B1422" s="94"/>
    </row>
    <row r="1423" spans="1:2" ht="14.25" x14ac:dyDescent="0.2">
      <c r="A1423" s="112"/>
      <c r="B1423" s="94"/>
    </row>
    <row r="1424" spans="1:2" ht="14.25" x14ac:dyDescent="0.2">
      <c r="A1424" s="112"/>
      <c r="B1424" s="94"/>
    </row>
    <row r="1425" spans="1:2" ht="14.25" x14ac:dyDescent="0.2">
      <c r="A1425" s="112"/>
      <c r="B1425" s="94"/>
    </row>
    <row r="1426" spans="1:2" ht="14.25" x14ac:dyDescent="0.2">
      <c r="A1426" s="112"/>
      <c r="B1426" s="94"/>
    </row>
    <row r="1427" spans="1:2" ht="14.25" x14ac:dyDescent="0.2">
      <c r="A1427" s="112"/>
      <c r="B1427" s="94"/>
    </row>
    <row r="1428" spans="1:2" ht="14.25" x14ac:dyDescent="0.2">
      <c r="A1428" s="112"/>
      <c r="B1428" s="94"/>
    </row>
    <row r="1429" spans="1:2" ht="14.25" x14ac:dyDescent="0.2">
      <c r="A1429" s="112"/>
      <c r="B1429" s="94"/>
    </row>
    <row r="1430" spans="1:2" ht="14.25" x14ac:dyDescent="0.2">
      <c r="A1430" s="112"/>
      <c r="B1430" s="94"/>
    </row>
    <row r="1431" spans="1:2" ht="14.25" x14ac:dyDescent="0.2">
      <c r="A1431" s="112"/>
      <c r="B1431" s="94"/>
    </row>
    <row r="1432" spans="1:2" ht="14.25" x14ac:dyDescent="0.2">
      <c r="A1432" s="112"/>
      <c r="B1432" s="94"/>
    </row>
    <row r="1433" spans="1:2" ht="14.25" x14ac:dyDescent="0.2">
      <c r="A1433" s="112"/>
      <c r="B1433" s="94"/>
    </row>
    <row r="1434" spans="1:2" ht="14.25" x14ac:dyDescent="0.2">
      <c r="A1434" s="112"/>
      <c r="B1434" s="94"/>
    </row>
    <row r="1435" spans="1:2" ht="14.25" x14ac:dyDescent="0.2">
      <c r="A1435" s="112"/>
      <c r="B1435" s="94"/>
    </row>
    <row r="1436" spans="1:2" ht="14.25" x14ac:dyDescent="0.2">
      <c r="A1436" s="112"/>
      <c r="B1436" s="94"/>
    </row>
    <row r="1437" spans="1:2" ht="14.25" x14ac:dyDescent="0.2">
      <c r="A1437" s="112"/>
      <c r="B1437" s="94"/>
    </row>
    <row r="1438" spans="1:2" ht="14.25" x14ac:dyDescent="0.2">
      <c r="A1438" s="112"/>
      <c r="B1438" s="94"/>
    </row>
    <row r="1439" spans="1:2" ht="14.25" x14ac:dyDescent="0.2">
      <c r="A1439" s="112"/>
      <c r="B1439" s="94"/>
    </row>
    <row r="1440" spans="1:2" ht="14.25" x14ac:dyDescent="0.2">
      <c r="A1440" s="112"/>
      <c r="B1440" s="94"/>
    </row>
    <row r="1441" spans="1:2" ht="14.25" x14ac:dyDescent="0.2">
      <c r="A1441" s="112"/>
      <c r="B1441" s="94"/>
    </row>
    <row r="1442" spans="1:2" ht="14.25" x14ac:dyDescent="0.2">
      <c r="A1442" s="112"/>
      <c r="B1442" s="94"/>
    </row>
    <row r="1443" spans="1:2" ht="14.25" x14ac:dyDescent="0.2">
      <c r="A1443" s="112"/>
      <c r="B1443" s="94"/>
    </row>
    <row r="1444" spans="1:2" ht="14.25" x14ac:dyDescent="0.2">
      <c r="A1444" s="112"/>
      <c r="B1444" s="94"/>
    </row>
    <row r="1445" spans="1:2" ht="14.25" x14ac:dyDescent="0.2">
      <c r="A1445" s="112"/>
      <c r="B1445" s="94"/>
    </row>
    <row r="1446" spans="1:2" ht="14.25" x14ac:dyDescent="0.2">
      <c r="A1446" s="112"/>
      <c r="B1446" s="94"/>
    </row>
    <row r="1447" spans="1:2" ht="14.25" x14ac:dyDescent="0.2">
      <c r="A1447" s="112"/>
      <c r="B1447" s="94"/>
    </row>
    <row r="1448" spans="1:2" ht="14.25" x14ac:dyDescent="0.2">
      <c r="A1448" s="112"/>
      <c r="B1448" s="94"/>
    </row>
    <row r="1449" spans="1:2" ht="14.25" x14ac:dyDescent="0.2">
      <c r="A1449" s="112"/>
      <c r="B1449" s="94"/>
    </row>
    <row r="1450" spans="1:2" ht="14.25" x14ac:dyDescent="0.2">
      <c r="A1450" s="112"/>
      <c r="B1450" s="94"/>
    </row>
    <row r="1451" spans="1:2" ht="14.25" x14ac:dyDescent="0.2">
      <c r="A1451" s="112"/>
      <c r="B1451" s="94"/>
    </row>
    <row r="1452" spans="1:2" ht="14.25" x14ac:dyDescent="0.2">
      <c r="A1452" s="112"/>
      <c r="B1452" s="94"/>
    </row>
    <row r="1453" spans="1:2" ht="14.25" x14ac:dyDescent="0.2">
      <c r="A1453" s="112"/>
      <c r="B1453" s="94"/>
    </row>
    <row r="1454" spans="1:2" ht="14.25" x14ac:dyDescent="0.2">
      <c r="A1454" s="112"/>
      <c r="B1454" s="94"/>
    </row>
    <row r="1455" spans="1:2" ht="14.25" x14ac:dyDescent="0.2">
      <c r="A1455" s="112"/>
      <c r="B1455" s="94"/>
    </row>
    <row r="1456" spans="1:2" ht="14.25" x14ac:dyDescent="0.2">
      <c r="A1456" s="112"/>
      <c r="B1456" s="94"/>
    </row>
    <row r="1457" spans="1:2" ht="14.25" x14ac:dyDescent="0.2">
      <c r="A1457" s="112"/>
      <c r="B1457" s="94"/>
    </row>
    <row r="1458" spans="1:2" ht="14.25" x14ac:dyDescent="0.2">
      <c r="A1458" s="112"/>
      <c r="B1458" s="94"/>
    </row>
    <row r="1459" spans="1:2" ht="14.25" x14ac:dyDescent="0.2">
      <c r="A1459" s="112"/>
      <c r="B1459" s="94"/>
    </row>
    <row r="1460" spans="1:2" ht="14.25" x14ac:dyDescent="0.2">
      <c r="A1460" s="112"/>
      <c r="B1460" s="94"/>
    </row>
    <row r="1461" spans="1:2" ht="14.25" x14ac:dyDescent="0.2">
      <c r="A1461" s="112"/>
      <c r="B1461" s="94"/>
    </row>
    <row r="1462" spans="1:2" ht="14.25" x14ac:dyDescent="0.2">
      <c r="A1462" s="112"/>
      <c r="B1462" s="94"/>
    </row>
    <row r="1463" spans="1:2" ht="14.25" x14ac:dyDescent="0.2">
      <c r="A1463" s="112"/>
      <c r="B1463" s="94"/>
    </row>
    <row r="1464" spans="1:2" ht="14.25" x14ac:dyDescent="0.2">
      <c r="A1464" s="112"/>
      <c r="B1464" s="94"/>
    </row>
    <row r="1465" spans="1:2" ht="14.25" x14ac:dyDescent="0.2">
      <c r="A1465" s="112"/>
      <c r="B1465" s="94"/>
    </row>
    <row r="1466" spans="1:2" ht="14.25" x14ac:dyDescent="0.2">
      <c r="A1466" s="112"/>
      <c r="B1466" s="94"/>
    </row>
    <row r="1467" spans="1:2" ht="14.25" x14ac:dyDescent="0.2">
      <c r="A1467" s="112"/>
      <c r="B1467" s="94"/>
    </row>
    <row r="1468" spans="1:2" ht="14.25" x14ac:dyDescent="0.2">
      <c r="A1468" s="112"/>
      <c r="B1468" s="94"/>
    </row>
    <row r="1469" spans="1:2" ht="14.25" x14ac:dyDescent="0.2">
      <c r="A1469" s="112"/>
      <c r="B1469" s="94"/>
    </row>
    <row r="1470" spans="1:2" ht="14.25" x14ac:dyDescent="0.2">
      <c r="A1470" s="112"/>
      <c r="B1470" s="94"/>
    </row>
    <row r="1471" spans="1:2" ht="14.25" x14ac:dyDescent="0.2">
      <c r="A1471" s="112"/>
      <c r="B1471" s="94"/>
    </row>
    <row r="1472" spans="1:2" ht="14.25" x14ac:dyDescent="0.2">
      <c r="A1472" s="112"/>
      <c r="B1472" s="94"/>
    </row>
    <row r="1473" spans="1:2" ht="14.25" x14ac:dyDescent="0.2">
      <c r="A1473" s="112"/>
      <c r="B1473" s="94"/>
    </row>
    <row r="1474" spans="1:2" ht="14.25" x14ac:dyDescent="0.2">
      <c r="A1474" s="112"/>
      <c r="B1474" s="94"/>
    </row>
    <row r="1475" spans="1:2" ht="14.25" x14ac:dyDescent="0.2">
      <c r="A1475" s="112"/>
      <c r="B1475" s="94"/>
    </row>
    <row r="1476" spans="1:2" ht="14.25" x14ac:dyDescent="0.2">
      <c r="A1476" s="112"/>
      <c r="B1476" s="94"/>
    </row>
    <row r="1477" spans="1:2" ht="14.25" x14ac:dyDescent="0.2">
      <c r="A1477" s="112"/>
      <c r="B1477" s="94"/>
    </row>
    <row r="1478" spans="1:2" ht="14.25" x14ac:dyDescent="0.2">
      <c r="A1478" s="112"/>
      <c r="B1478" s="94"/>
    </row>
    <row r="1479" spans="1:2" ht="14.25" x14ac:dyDescent="0.2">
      <c r="A1479" s="112"/>
      <c r="B1479" s="94"/>
    </row>
    <row r="1480" spans="1:2" ht="14.25" x14ac:dyDescent="0.2">
      <c r="A1480" s="112"/>
      <c r="B1480" s="94"/>
    </row>
    <row r="1481" spans="1:2" ht="14.25" x14ac:dyDescent="0.2">
      <c r="A1481" s="112"/>
      <c r="B1481" s="94"/>
    </row>
    <row r="1482" spans="1:2" ht="14.25" x14ac:dyDescent="0.2">
      <c r="A1482" s="112"/>
      <c r="B1482" s="94"/>
    </row>
    <row r="1483" spans="1:2" ht="14.25" x14ac:dyDescent="0.2">
      <c r="A1483" s="112"/>
      <c r="B1483" s="94"/>
    </row>
    <row r="1484" spans="1:2" ht="14.25" x14ac:dyDescent="0.2">
      <c r="A1484" s="112"/>
      <c r="B1484" s="94"/>
    </row>
    <row r="1485" spans="1:2" ht="14.25" x14ac:dyDescent="0.2">
      <c r="A1485" s="112"/>
      <c r="B1485" s="94"/>
    </row>
    <row r="1486" spans="1:2" ht="14.25" x14ac:dyDescent="0.2">
      <c r="A1486" s="112"/>
      <c r="B1486" s="94"/>
    </row>
    <row r="1487" spans="1:2" ht="14.25" x14ac:dyDescent="0.2">
      <c r="A1487" s="112"/>
      <c r="B1487" s="94"/>
    </row>
    <row r="1488" spans="1:2" ht="14.25" x14ac:dyDescent="0.2">
      <c r="A1488" s="112"/>
      <c r="B1488" s="94"/>
    </row>
    <row r="1489" spans="1:2" ht="14.25" x14ac:dyDescent="0.2">
      <c r="A1489" s="112"/>
      <c r="B1489" s="94"/>
    </row>
    <row r="1490" spans="1:2" ht="14.25" x14ac:dyDescent="0.2">
      <c r="A1490" s="112"/>
      <c r="B1490" s="94"/>
    </row>
    <row r="1491" spans="1:2" ht="14.25" x14ac:dyDescent="0.2">
      <c r="A1491" s="112"/>
      <c r="B1491" s="94"/>
    </row>
    <row r="1492" spans="1:2" ht="14.25" x14ac:dyDescent="0.2">
      <c r="A1492" s="112"/>
      <c r="B1492" s="94"/>
    </row>
    <row r="1493" spans="1:2" ht="14.25" x14ac:dyDescent="0.2">
      <c r="A1493" s="112"/>
      <c r="B1493" s="94"/>
    </row>
    <row r="1494" spans="1:2" ht="14.25" x14ac:dyDescent="0.2">
      <c r="A1494" s="112"/>
      <c r="B1494" s="94"/>
    </row>
    <row r="1495" spans="1:2" ht="14.25" x14ac:dyDescent="0.2">
      <c r="A1495" s="112"/>
      <c r="B1495" s="94"/>
    </row>
    <row r="1496" spans="1:2" ht="14.25" x14ac:dyDescent="0.2">
      <c r="A1496" s="112"/>
      <c r="B1496" s="94"/>
    </row>
    <row r="1497" spans="1:2" ht="14.25" x14ac:dyDescent="0.2">
      <c r="A1497" s="112"/>
      <c r="B1497" s="94"/>
    </row>
    <row r="1498" spans="1:2" ht="14.25" x14ac:dyDescent="0.2">
      <c r="A1498" s="112"/>
      <c r="B1498" s="94"/>
    </row>
    <row r="1499" spans="1:2" ht="14.25" x14ac:dyDescent="0.2">
      <c r="A1499" s="112"/>
      <c r="B1499" s="94"/>
    </row>
    <row r="1500" spans="1:2" ht="14.25" x14ac:dyDescent="0.2">
      <c r="A1500" s="112"/>
      <c r="B1500" s="94"/>
    </row>
    <row r="1501" spans="1:2" ht="14.25" x14ac:dyDescent="0.2">
      <c r="A1501" s="112"/>
      <c r="B1501" s="94"/>
    </row>
    <row r="1502" spans="1:2" ht="14.25" x14ac:dyDescent="0.2">
      <c r="A1502" s="112"/>
      <c r="B1502" s="94"/>
    </row>
    <row r="1503" spans="1:2" ht="14.25" x14ac:dyDescent="0.2">
      <c r="A1503" s="112"/>
      <c r="B1503" s="94"/>
    </row>
    <row r="1504" spans="1:2" ht="14.25" x14ac:dyDescent="0.2">
      <c r="A1504" s="112"/>
      <c r="B1504" s="94"/>
    </row>
    <row r="1505" spans="1:2" ht="14.25" x14ac:dyDescent="0.2">
      <c r="A1505" s="112"/>
      <c r="B1505" s="94"/>
    </row>
    <row r="1506" spans="1:2" ht="14.25" x14ac:dyDescent="0.2">
      <c r="A1506" s="112"/>
      <c r="B1506" s="94"/>
    </row>
    <row r="1507" spans="1:2" ht="14.25" x14ac:dyDescent="0.2">
      <c r="A1507" s="112"/>
      <c r="B1507" s="94"/>
    </row>
    <row r="1508" spans="1:2" ht="14.25" x14ac:dyDescent="0.2">
      <c r="A1508" s="112"/>
      <c r="B1508" s="94"/>
    </row>
    <row r="1509" spans="1:2" ht="14.25" x14ac:dyDescent="0.2">
      <c r="A1509" s="112"/>
      <c r="B1509" s="94"/>
    </row>
    <row r="1510" spans="1:2" ht="14.25" x14ac:dyDescent="0.2">
      <c r="A1510" s="112"/>
      <c r="B1510" s="94"/>
    </row>
    <row r="1511" spans="1:2" ht="14.25" x14ac:dyDescent="0.2">
      <c r="A1511" s="112"/>
      <c r="B1511" s="94"/>
    </row>
    <row r="1512" spans="1:2" ht="14.25" x14ac:dyDescent="0.2">
      <c r="A1512" s="112"/>
      <c r="B1512" s="94"/>
    </row>
    <row r="1513" spans="1:2" ht="14.25" x14ac:dyDescent="0.2">
      <c r="A1513" s="112"/>
      <c r="B1513" s="94"/>
    </row>
    <row r="1514" spans="1:2" ht="14.25" x14ac:dyDescent="0.2">
      <c r="A1514" s="112"/>
      <c r="B1514" s="94"/>
    </row>
    <row r="1515" spans="1:2" ht="14.25" x14ac:dyDescent="0.2">
      <c r="A1515" s="112"/>
      <c r="B1515" s="94"/>
    </row>
    <row r="1516" spans="1:2" ht="14.25" x14ac:dyDescent="0.2">
      <c r="A1516" s="112"/>
      <c r="B1516" s="94"/>
    </row>
    <row r="1517" spans="1:2" ht="14.25" x14ac:dyDescent="0.2">
      <c r="A1517" s="112"/>
      <c r="B1517" s="94"/>
    </row>
    <row r="1518" spans="1:2" ht="14.25" x14ac:dyDescent="0.2">
      <c r="A1518" s="112"/>
      <c r="B1518" s="94"/>
    </row>
    <row r="1519" spans="1:2" ht="14.25" x14ac:dyDescent="0.2">
      <c r="A1519" s="112"/>
      <c r="B1519" s="94"/>
    </row>
    <row r="1520" spans="1:2" ht="14.25" x14ac:dyDescent="0.2">
      <c r="A1520" s="112"/>
      <c r="B1520" s="94"/>
    </row>
    <row r="1521" spans="1:2" ht="14.25" x14ac:dyDescent="0.2">
      <c r="A1521" s="112"/>
      <c r="B1521" s="94"/>
    </row>
    <row r="1522" spans="1:2" ht="14.25" x14ac:dyDescent="0.2">
      <c r="A1522" s="112"/>
      <c r="B1522" s="94"/>
    </row>
    <row r="1523" spans="1:2" ht="14.25" x14ac:dyDescent="0.2">
      <c r="A1523" s="112"/>
      <c r="B1523" s="94"/>
    </row>
    <row r="1524" spans="1:2" ht="14.25" x14ac:dyDescent="0.2">
      <c r="A1524" s="112"/>
      <c r="B1524" s="94"/>
    </row>
    <row r="1525" spans="1:2" ht="14.25" x14ac:dyDescent="0.2">
      <c r="A1525" s="112"/>
      <c r="B1525" s="94"/>
    </row>
    <row r="1526" spans="1:2" ht="14.25" x14ac:dyDescent="0.2">
      <c r="A1526" s="112"/>
      <c r="B1526" s="94"/>
    </row>
    <row r="1527" spans="1:2" ht="14.25" x14ac:dyDescent="0.2">
      <c r="A1527" s="112"/>
      <c r="B1527" s="94"/>
    </row>
    <row r="1528" spans="1:2" ht="14.25" x14ac:dyDescent="0.2">
      <c r="A1528" s="112"/>
      <c r="B1528" s="94"/>
    </row>
    <row r="1529" spans="1:2" ht="14.25" x14ac:dyDescent="0.2">
      <c r="A1529" s="112"/>
      <c r="B1529" s="94"/>
    </row>
    <row r="1530" spans="1:2" ht="14.25" x14ac:dyDescent="0.2">
      <c r="A1530" s="112"/>
      <c r="B1530" s="94"/>
    </row>
    <row r="1531" spans="1:2" ht="14.25" x14ac:dyDescent="0.2">
      <c r="A1531" s="112"/>
      <c r="B1531" s="94"/>
    </row>
    <row r="1532" spans="1:2" ht="14.25" x14ac:dyDescent="0.2">
      <c r="A1532" s="112"/>
      <c r="B1532" s="94"/>
    </row>
    <row r="1533" spans="1:2" ht="14.25" x14ac:dyDescent="0.2">
      <c r="A1533" s="112"/>
      <c r="B1533" s="94"/>
    </row>
    <row r="1534" spans="1:2" ht="14.25" x14ac:dyDescent="0.2">
      <c r="A1534" s="112"/>
      <c r="B1534" s="94"/>
    </row>
    <row r="1535" spans="1:2" ht="14.25" x14ac:dyDescent="0.2">
      <c r="A1535" s="112"/>
      <c r="B1535" s="94"/>
    </row>
    <row r="1536" spans="1:2" ht="14.25" x14ac:dyDescent="0.2">
      <c r="A1536" s="112"/>
      <c r="B1536" s="94"/>
    </row>
    <row r="1537" spans="1:2" ht="14.25" x14ac:dyDescent="0.2">
      <c r="A1537" s="112"/>
      <c r="B1537" s="94"/>
    </row>
    <row r="1538" spans="1:2" ht="14.25" x14ac:dyDescent="0.2">
      <c r="A1538" s="112"/>
      <c r="B1538" s="94"/>
    </row>
    <row r="1539" spans="1:2" ht="14.25" x14ac:dyDescent="0.2">
      <c r="A1539" s="112"/>
      <c r="B1539" s="94"/>
    </row>
    <row r="1540" spans="1:2" ht="14.25" x14ac:dyDescent="0.2">
      <c r="A1540" s="112"/>
      <c r="B1540" s="94"/>
    </row>
    <row r="1541" spans="1:2" ht="14.25" x14ac:dyDescent="0.2">
      <c r="A1541" s="112"/>
      <c r="B1541" s="94"/>
    </row>
    <row r="1542" spans="1:2" ht="14.25" x14ac:dyDescent="0.2">
      <c r="A1542" s="112"/>
      <c r="B1542" s="94"/>
    </row>
    <row r="1543" spans="1:2" ht="14.25" x14ac:dyDescent="0.2">
      <c r="A1543" s="112"/>
      <c r="B1543" s="94"/>
    </row>
    <row r="1544" spans="1:2" ht="14.25" x14ac:dyDescent="0.2">
      <c r="A1544" s="112"/>
      <c r="B1544" s="94"/>
    </row>
    <row r="1545" spans="1:2" ht="14.25" x14ac:dyDescent="0.2">
      <c r="A1545" s="112"/>
      <c r="B1545" s="94"/>
    </row>
    <row r="1546" spans="1:2" ht="14.25" x14ac:dyDescent="0.2">
      <c r="A1546" s="112"/>
      <c r="B1546" s="94"/>
    </row>
    <row r="1547" spans="1:2" ht="14.25" x14ac:dyDescent="0.2">
      <c r="A1547" s="112"/>
      <c r="B1547" s="94"/>
    </row>
    <row r="1548" spans="1:2" ht="14.25" x14ac:dyDescent="0.2">
      <c r="A1548" s="112"/>
      <c r="B1548" s="94"/>
    </row>
    <row r="1549" spans="1:2" ht="14.25" x14ac:dyDescent="0.2">
      <c r="A1549" s="112"/>
      <c r="B1549" s="94"/>
    </row>
    <row r="1550" spans="1:2" ht="14.25" x14ac:dyDescent="0.2">
      <c r="A1550" s="112"/>
      <c r="B1550" s="94"/>
    </row>
    <row r="1551" spans="1:2" ht="14.25" x14ac:dyDescent="0.2">
      <c r="A1551" s="112"/>
      <c r="B1551" s="94"/>
    </row>
    <row r="1552" spans="1:2" ht="14.25" x14ac:dyDescent="0.2">
      <c r="A1552" s="112"/>
      <c r="B1552" s="94"/>
    </row>
    <row r="1553" spans="1:2" ht="14.25" x14ac:dyDescent="0.2">
      <c r="A1553" s="112"/>
      <c r="B1553" s="94"/>
    </row>
    <row r="1554" spans="1:2" ht="14.25" x14ac:dyDescent="0.2">
      <c r="A1554" s="112"/>
      <c r="B1554" s="94"/>
    </row>
    <row r="1555" spans="1:2" ht="14.25" x14ac:dyDescent="0.2">
      <c r="A1555" s="112"/>
      <c r="B1555" s="94"/>
    </row>
    <row r="1556" spans="1:2" ht="14.25" x14ac:dyDescent="0.2">
      <c r="A1556" s="112"/>
      <c r="B1556" s="94"/>
    </row>
    <row r="1557" spans="1:2" ht="14.25" x14ac:dyDescent="0.2">
      <c r="A1557" s="112"/>
      <c r="B1557" s="94"/>
    </row>
    <row r="1558" spans="1:2" ht="14.25" x14ac:dyDescent="0.2">
      <c r="A1558" s="112"/>
      <c r="B1558" s="94"/>
    </row>
    <row r="1559" spans="1:2" ht="14.25" x14ac:dyDescent="0.2">
      <c r="A1559" s="112"/>
      <c r="B1559" s="94"/>
    </row>
    <row r="1560" spans="1:2" ht="14.25" x14ac:dyDescent="0.2">
      <c r="A1560" s="112"/>
      <c r="B1560" s="94"/>
    </row>
    <row r="1561" spans="1:2" ht="14.25" x14ac:dyDescent="0.2">
      <c r="A1561" s="112"/>
      <c r="B1561" s="94"/>
    </row>
    <row r="1562" spans="1:2" ht="14.25" x14ac:dyDescent="0.2">
      <c r="A1562" s="112"/>
      <c r="B1562" s="94"/>
    </row>
    <row r="1563" spans="1:2" ht="14.25" x14ac:dyDescent="0.2">
      <c r="A1563" s="112"/>
      <c r="B1563" s="94"/>
    </row>
    <row r="1564" spans="1:2" ht="14.25" x14ac:dyDescent="0.2">
      <c r="A1564" s="112"/>
      <c r="B1564" s="94"/>
    </row>
    <row r="1565" spans="1:2" ht="14.25" x14ac:dyDescent="0.2">
      <c r="A1565" s="112"/>
      <c r="B1565" s="94"/>
    </row>
    <row r="1566" spans="1:2" ht="14.25" x14ac:dyDescent="0.2">
      <c r="A1566" s="112"/>
      <c r="B1566" s="94"/>
    </row>
    <row r="1567" spans="1:2" ht="14.25" x14ac:dyDescent="0.2">
      <c r="A1567" s="112"/>
      <c r="B1567" s="94"/>
    </row>
    <row r="1568" spans="1:2" ht="14.25" x14ac:dyDescent="0.2">
      <c r="A1568" s="112"/>
      <c r="B1568" s="94"/>
    </row>
    <row r="1569" spans="1:2" ht="14.25" x14ac:dyDescent="0.2">
      <c r="A1569" s="112"/>
      <c r="B1569" s="94"/>
    </row>
    <row r="1570" spans="1:2" ht="14.25" x14ac:dyDescent="0.2">
      <c r="A1570" s="112"/>
      <c r="B1570" s="94"/>
    </row>
    <row r="1571" spans="1:2" ht="14.25" x14ac:dyDescent="0.2">
      <c r="A1571" s="112"/>
      <c r="B1571" s="94"/>
    </row>
    <row r="1572" spans="1:2" ht="14.25" x14ac:dyDescent="0.2">
      <c r="A1572" s="112"/>
      <c r="B1572" s="94"/>
    </row>
    <row r="1573" spans="1:2" ht="14.25" x14ac:dyDescent="0.2">
      <c r="A1573" s="112"/>
      <c r="B1573" s="94"/>
    </row>
    <row r="1574" spans="1:2" ht="14.25" x14ac:dyDescent="0.2">
      <c r="A1574" s="112"/>
      <c r="B1574" s="94"/>
    </row>
    <row r="1575" spans="1:2" ht="14.25" x14ac:dyDescent="0.2">
      <c r="A1575" s="112"/>
      <c r="B1575" s="94"/>
    </row>
    <row r="1576" spans="1:2" ht="14.25" x14ac:dyDescent="0.2">
      <c r="A1576" s="112"/>
      <c r="B1576" s="94"/>
    </row>
    <row r="1577" spans="1:2" ht="14.25" x14ac:dyDescent="0.2">
      <c r="A1577" s="112"/>
      <c r="B1577" s="94"/>
    </row>
    <row r="1578" spans="1:2" ht="14.25" x14ac:dyDescent="0.2">
      <c r="A1578" s="112"/>
      <c r="B1578" s="94"/>
    </row>
    <row r="1579" spans="1:2" ht="14.25" x14ac:dyDescent="0.2">
      <c r="A1579" s="112"/>
      <c r="B1579" s="94"/>
    </row>
    <row r="1580" spans="1:2" ht="14.25" x14ac:dyDescent="0.2">
      <c r="A1580" s="112"/>
      <c r="B1580" s="94"/>
    </row>
    <row r="1581" spans="1:2" ht="14.25" x14ac:dyDescent="0.2">
      <c r="A1581" s="112"/>
      <c r="B1581" s="94"/>
    </row>
    <row r="1582" spans="1:2" ht="14.25" x14ac:dyDescent="0.2">
      <c r="A1582" s="112"/>
      <c r="B1582" s="94"/>
    </row>
    <row r="1583" spans="1:2" ht="14.25" x14ac:dyDescent="0.2">
      <c r="A1583" s="112"/>
      <c r="B1583" s="94"/>
    </row>
    <row r="1584" spans="1:2" ht="14.25" x14ac:dyDescent="0.2">
      <c r="A1584" s="112"/>
      <c r="B1584" s="94"/>
    </row>
    <row r="1585" spans="1:2" ht="14.25" x14ac:dyDescent="0.2">
      <c r="A1585" s="112"/>
      <c r="B1585" s="94"/>
    </row>
    <row r="1586" spans="1:2" ht="14.25" x14ac:dyDescent="0.2">
      <c r="A1586" s="112"/>
      <c r="B1586" s="94"/>
    </row>
    <row r="1587" spans="1:2" ht="14.25" x14ac:dyDescent="0.2">
      <c r="A1587" s="112"/>
      <c r="B1587" s="94"/>
    </row>
    <row r="1588" spans="1:2" ht="14.25" x14ac:dyDescent="0.2">
      <c r="A1588" s="112"/>
      <c r="B1588" s="94"/>
    </row>
    <row r="1589" spans="1:2" ht="14.25" x14ac:dyDescent="0.2">
      <c r="A1589" s="112"/>
      <c r="B1589" s="94"/>
    </row>
    <row r="1590" spans="1:2" ht="14.25" x14ac:dyDescent="0.2">
      <c r="A1590" s="112"/>
      <c r="B1590" s="94"/>
    </row>
    <row r="1591" spans="1:2" ht="14.25" x14ac:dyDescent="0.2">
      <c r="A1591" s="112"/>
      <c r="B1591" s="94"/>
    </row>
    <row r="1592" spans="1:2" ht="14.25" x14ac:dyDescent="0.2">
      <c r="A1592" s="112"/>
      <c r="B1592" s="94"/>
    </row>
    <row r="1593" spans="1:2" ht="14.25" x14ac:dyDescent="0.2">
      <c r="A1593" s="112"/>
      <c r="B1593" s="94"/>
    </row>
    <row r="1594" spans="1:2" ht="14.25" x14ac:dyDescent="0.2">
      <c r="A1594" s="112"/>
      <c r="B1594" s="94"/>
    </row>
    <row r="1595" spans="1:2" ht="14.25" x14ac:dyDescent="0.2">
      <c r="A1595" s="112"/>
      <c r="B1595" s="94"/>
    </row>
    <row r="1596" spans="1:2" ht="14.25" x14ac:dyDescent="0.2">
      <c r="A1596" s="112"/>
      <c r="B1596" s="94"/>
    </row>
    <row r="1597" spans="1:2" ht="14.25" x14ac:dyDescent="0.2">
      <c r="A1597" s="112"/>
      <c r="B1597" s="94"/>
    </row>
    <row r="1598" spans="1:2" ht="14.25" x14ac:dyDescent="0.2">
      <c r="A1598" s="112"/>
      <c r="B1598" s="94"/>
    </row>
    <row r="1599" spans="1:2" ht="14.25" x14ac:dyDescent="0.2">
      <c r="A1599" s="112"/>
      <c r="B1599" s="94"/>
    </row>
    <row r="1600" spans="1:2" ht="14.25" x14ac:dyDescent="0.2">
      <c r="A1600" s="112"/>
      <c r="B1600" s="94"/>
    </row>
    <row r="1601" spans="1:2" ht="14.25" x14ac:dyDescent="0.2">
      <c r="A1601" s="112"/>
      <c r="B1601" s="94"/>
    </row>
    <row r="1602" spans="1:2" ht="14.25" x14ac:dyDescent="0.2">
      <c r="A1602" s="112"/>
      <c r="B1602" s="94"/>
    </row>
    <row r="1603" spans="1:2" ht="14.25" x14ac:dyDescent="0.2">
      <c r="A1603" s="112"/>
      <c r="B1603" s="94"/>
    </row>
    <row r="1604" spans="1:2" ht="14.25" x14ac:dyDescent="0.2">
      <c r="A1604" s="112"/>
      <c r="B1604" s="94"/>
    </row>
    <row r="1605" spans="1:2" ht="14.25" x14ac:dyDescent="0.2">
      <c r="A1605" s="112"/>
      <c r="B1605" s="94"/>
    </row>
    <row r="1606" spans="1:2" ht="14.25" x14ac:dyDescent="0.2">
      <c r="A1606" s="112"/>
      <c r="B1606" s="94"/>
    </row>
    <row r="1607" spans="1:2" ht="14.25" x14ac:dyDescent="0.2">
      <c r="A1607" s="112"/>
      <c r="B1607" s="94"/>
    </row>
    <row r="1608" spans="1:2" ht="14.25" x14ac:dyDescent="0.2">
      <c r="A1608" s="112"/>
      <c r="B1608" s="94"/>
    </row>
    <row r="1609" spans="1:2" ht="14.25" x14ac:dyDescent="0.2">
      <c r="A1609" s="112"/>
      <c r="B1609" s="94"/>
    </row>
    <row r="1610" spans="1:2" ht="14.25" x14ac:dyDescent="0.2">
      <c r="A1610" s="112"/>
      <c r="B1610" s="94"/>
    </row>
    <row r="1611" spans="1:2" ht="14.25" x14ac:dyDescent="0.2">
      <c r="A1611" s="112"/>
      <c r="B1611" s="94"/>
    </row>
    <row r="1612" spans="1:2" ht="14.25" x14ac:dyDescent="0.2">
      <c r="A1612" s="112"/>
      <c r="B1612" s="94"/>
    </row>
    <row r="1613" spans="1:2" ht="14.25" x14ac:dyDescent="0.2">
      <c r="A1613" s="112"/>
      <c r="B1613" s="94"/>
    </row>
    <row r="1614" spans="1:2" ht="14.25" x14ac:dyDescent="0.2">
      <c r="A1614" s="112"/>
      <c r="B1614" s="94"/>
    </row>
    <row r="1615" spans="1:2" ht="14.25" x14ac:dyDescent="0.2">
      <c r="A1615" s="112"/>
      <c r="B1615" s="94"/>
    </row>
    <row r="1616" spans="1:2" ht="14.25" x14ac:dyDescent="0.2">
      <c r="A1616" s="112"/>
      <c r="B1616" s="94"/>
    </row>
    <row r="1617" spans="1:2" ht="14.25" x14ac:dyDescent="0.2">
      <c r="A1617" s="112"/>
      <c r="B1617" s="94"/>
    </row>
    <row r="1618" spans="1:2" ht="14.25" x14ac:dyDescent="0.2">
      <c r="A1618" s="112"/>
      <c r="B1618" s="94"/>
    </row>
    <row r="1619" spans="1:2" ht="14.25" x14ac:dyDescent="0.2">
      <c r="A1619" s="112"/>
      <c r="B1619" s="94"/>
    </row>
    <row r="1620" spans="1:2" ht="14.25" x14ac:dyDescent="0.2">
      <c r="A1620" s="112"/>
      <c r="B1620" s="94"/>
    </row>
    <row r="1621" spans="1:2" ht="14.25" x14ac:dyDescent="0.2">
      <c r="A1621" s="112"/>
      <c r="B1621" s="94"/>
    </row>
    <row r="1622" spans="1:2" ht="14.25" x14ac:dyDescent="0.2">
      <c r="A1622" s="112"/>
      <c r="B1622" s="94"/>
    </row>
    <row r="1623" spans="1:2" ht="14.25" x14ac:dyDescent="0.2">
      <c r="A1623" s="112"/>
      <c r="B1623" s="94"/>
    </row>
    <row r="1624" spans="1:2" ht="14.25" x14ac:dyDescent="0.2">
      <c r="A1624" s="112"/>
      <c r="B1624" s="94"/>
    </row>
    <row r="1625" spans="1:2" ht="14.25" x14ac:dyDescent="0.2">
      <c r="A1625" s="112"/>
      <c r="B1625" s="94"/>
    </row>
    <row r="1626" spans="1:2" ht="14.25" x14ac:dyDescent="0.2">
      <c r="A1626" s="112"/>
      <c r="B1626" s="94"/>
    </row>
    <row r="1627" spans="1:2" ht="14.25" x14ac:dyDescent="0.2">
      <c r="A1627" s="112"/>
      <c r="B1627" s="94"/>
    </row>
    <row r="1628" spans="1:2" ht="14.25" x14ac:dyDescent="0.2">
      <c r="A1628" s="112"/>
      <c r="B1628" s="94"/>
    </row>
    <row r="1629" spans="1:2" ht="14.25" x14ac:dyDescent="0.2">
      <c r="A1629" s="112"/>
      <c r="B1629" s="94"/>
    </row>
    <row r="1630" spans="1:2" ht="14.25" x14ac:dyDescent="0.2">
      <c r="A1630" s="112"/>
      <c r="B1630" s="94"/>
    </row>
    <row r="1631" spans="1:2" ht="14.25" x14ac:dyDescent="0.2">
      <c r="A1631" s="112"/>
      <c r="B1631" s="94"/>
    </row>
    <row r="1632" spans="1:2" ht="14.25" x14ac:dyDescent="0.2">
      <c r="A1632" s="112"/>
      <c r="B1632" s="94"/>
    </row>
    <row r="1633" spans="1:2" ht="14.25" x14ac:dyDescent="0.2">
      <c r="A1633" s="112"/>
      <c r="B1633" s="94"/>
    </row>
    <row r="1634" spans="1:2" ht="14.25" x14ac:dyDescent="0.2">
      <c r="A1634" s="112"/>
      <c r="B1634" s="94"/>
    </row>
    <row r="1635" spans="1:2" ht="14.25" x14ac:dyDescent="0.2">
      <c r="A1635" s="112"/>
      <c r="B1635" s="94"/>
    </row>
    <row r="1636" spans="1:2" ht="14.25" x14ac:dyDescent="0.2">
      <c r="A1636" s="112"/>
      <c r="B1636" s="94"/>
    </row>
    <row r="1637" spans="1:2" ht="14.25" x14ac:dyDescent="0.2">
      <c r="A1637" s="112"/>
      <c r="B1637" s="94"/>
    </row>
    <row r="1638" spans="1:2" ht="14.25" x14ac:dyDescent="0.2">
      <c r="A1638" s="112"/>
      <c r="B1638" s="94"/>
    </row>
    <row r="1639" spans="1:2" ht="14.25" x14ac:dyDescent="0.2">
      <c r="A1639" s="112"/>
      <c r="B1639" s="94"/>
    </row>
    <row r="1640" spans="1:2" ht="14.25" x14ac:dyDescent="0.2">
      <c r="A1640" s="112"/>
      <c r="B1640" s="94"/>
    </row>
    <row r="1641" spans="1:2" ht="14.25" x14ac:dyDescent="0.2">
      <c r="A1641" s="112"/>
      <c r="B1641" s="94"/>
    </row>
    <row r="1642" spans="1:2" ht="14.25" x14ac:dyDescent="0.2">
      <c r="A1642" s="112"/>
      <c r="B1642" s="94"/>
    </row>
    <row r="1643" spans="1:2" ht="14.25" x14ac:dyDescent="0.2">
      <c r="A1643" s="112"/>
      <c r="B1643" s="94"/>
    </row>
    <row r="1644" spans="1:2" ht="14.25" x14ac:dyDescent="0.2">
      <c r="A1644" s="112"/>
      <c r="B1644" s="94"/>
    </row>
    <row r="1645" spans="1:2" ht="14.25" x14ac:dyDescent="0.2">
      <c r="A1645" s="112"/>
      <c r="B1645" s="94"/>
    </row>
    <row r="1646" spans="1:2" ht="14.25" x14ac:dyDescent="0.2">
      <c r="A1646" s="112"/>
      <c r="B1646" s="94"/>
    </row>
    <row r="1647" spans="1:2" ht="14.25" x14ac:dyDescent="0.2">
      <c r="A1647" s="112"/>
      <c r="B1647" s="94"/>
    </row>
    <row r="1648" spans="1:2" ht="14.25" x14ac:dyDescent="0.2">
      <c r="A1648" s="112"/>
      <c r="B1648" s="94"/>
    </row>
    <row r="1649" spans="1:2" ht="14.25" x14ac:dyDescent="0.2">
      <c r="A1649" s="112"/>
      <c r="B1649" s="94"/>
    </row>
    <row r="1650" spans="1:2" ht="14.25" x14ac:dyDescent="0.2">
      <c r="A1650" s="112"/>
      <c r="B1650" s="94"/>
    </row>
    <row r="1651" spans="1:2" ht="14.25" x14ac:dyDescent="0.2">
      <c r="A1651" s="112"/>
      <c r="B1651" s="94"/>
    </row>
    <row r="1652" spans="1:2" ht="14.25" x14ac:dyDescent="0.2">
      <c r="A1652" s="112"/>
      <c r="B1652" s="94"/>
    </row>
    <row r="1653" spans="1:2" ht="14.25" x14ac:dyDescent="0.2">
      <c r="A1653" s="112"/>
      <c r="B1653" s="94"/>
    </row>
    <row r="1654" spans="1:2" ht="14.25" x14ac:dyDescent="0.2">
      <c r="A1654" s="112"/>
      <c r="B1654" s="94"/>
    </row>
    <row r="1655" spans="1:2" ht="14.25" x14ac:dyDescent="0.2">
      <c r="A1655" s="112"/>
      <c r="B1655" s="94"/>
    </row>
    <row r="1656" spans="1:2" ht="14.25" x14ac:dyDescent="0.2">
      <c r="A1656" s="112"/>
      <c r="B1656" s="94"/>
    </row>
    <row r="1657" spans="1:2" ht="14.25" x14ac:dyDescent="0.2">
      <c r="A1657" s="112"/>
      <c r="B1657" s="94"/>
    </row>
    <row r="1658" spans="1:2" ht="14.25" x14ac:dyDescent="0.2">
      <c r="A1658" s="112"/>
      <c r="B1658" s="94"/>
    </row>
    <row r="1659" spans="1:2" ht="14.25" x14ac:dyDescent="0.2">
      <c r="A1659" s="112"/>
      <c r="B1659" s="94"/>
    </row>
    <row r="1660" spans="1:2" ht="14.25" x14ac:dyDescent="0.2">
      <c r="A1660" s="112"/>
      <c r="B1660" s="94"/>
    </row>
    <row r="1661" spans="1:2" ht="14.25" x14ac:dyDescent="0.2">
      <c r="A1661" s="112"/>
      <c r="B1661" s="94"/>
    </row>
    <row r="1662" spans="1:2" ht="14.25" x14ac:dyDescent="0.2">
      <c r="A1662" s="112"/>
      <c r="B1662" s="94"/>
    </row>
    <row r="1663" spans="1:2" ht="14.25" x14ac:dyDescent="0.2">
      <c r="A1663" s="112"/>
      <c r="B1663" s="94"/>
    </row>
    <row r="1664" spans="1:2" ht="14.25" x14ac:dyDescent="0.2">
      <c r="A1664" s="112"/>
      <c r="B1664" s="94"/>
    </row>
    <row r="1665" spans="1:2" ht="14.25" x14ac:dyDescent="0.2">
      <c r="A1665" s="112"/>
      <c r="B1665" s="94"/>
    </row>
    <row r="1666" spans="1:2" ht="14.25" x14ac:dyDescent="0.2">
      <c r="A1666" s="112"/>
      <c r="B1666" s="94"/>
    </row>
    <row r="1667" spans="1:2" ht="14.25" x14ac:dyDescent="0.2">
      <c r="A1667" s="112"/>
      <c r="B1667" s="94"/>
    </row>
    <row r="1668" spans="1:2" ht="14.25" x14ac:dyDescent="0.2">
      <c r="A1668" s="112"/>
      <c r="B1668" s="94"/>
    </row>
    <row r="1669" spans="1:2" ht="14.25" x14ac:dyDescent="0.2">
      <c r="A1669" s="112"/>
      <c r="B1669" s="94"/>
    </row>
    <row r="1670" spans="1:2" ht="14.25" x14ac:dyDescent="0.2">
      <c r="A1670" s="112"/>
      <c r="B1670" s="94"/>
    </row>
    <row r="1671" spans="1:2" ht="14.25" x14ac:dyDescent="0.2">
      <c r="A1671" s="112"/>
      <c r="B1671" s="94"/>
    </row>
    <row r="1672" spans="1:2" ht="14.25" x14ac:dyDescent="0.2">
      <c r="A1672" s="112"/>
      <c r="B1672" s="94"/>
    </row>
    <row r="1673" spans="1:2" ht="14.25" x14ac:dyDescent="0.2">
      <c r="A1673" s="112"/>
      <c r="B1673" s="94"/>
    </row>
    <row r="1674" spans="1:2" ht="14.25" x14ac:dyDescent="0.2">
      <c r="A1674" s="112"/>
      <c r="B1674" s="94"/>
    </row>
    <row r="1675" spans="1:2" ht="14.25" x14ac:dyDescent="0.2">
      <c r="A1675" s="112"/>
      <c r="B1675" s="94"/>
    </row>
    <row r="1676" spans="1:2" ht="14.25" x14ac:dyDescent="0.2">
      <c r="A1676" s="112"/>
      <c r="B1676" s="94"/>
    </row>
    <row r="1677" spans="1:2" ht="14.25" x14ac:dyDescent="0.2">
      <c r="A1677" s="112"/>
      <c r="B1677" s="94"/>
    </row>
    <row r="1678" spans="1:2" ht="14.25" x14ac:dyDescent="0.2">
      <c r="A1678" s="112"/>
      <c r="B1678" s="94"/>
    </row>
    <row r="1679" spans="1:2" ht="14.25" x14ac:dyDescent="0.2">
      <c r="A1679" s="112"/>
      <c r="B1679" s="94"/>
    </row>
    <row r="1680" spans="1:2" ht="14.25" x14ac:dyDescent="0.2">
      <c r="A1680" s="112"/>
      <c r="B1680" s="94"/>
    </row>
    <row r="1681" spans="1:2" ht="14.25" x14ac:dyDescent="0.2">
      <c r="A1681" s="112"/>
      <c r="B1681" s="94"/>
    </row>
    <row r="1682" spans="1:2" ht="14.25" x14ac:dyDescent="0.2">
      <c r="A1682" s="112"/>
      <c r="B1682" s="94"/>
    </row>
    <row r="1683" spans="1:2" ht="14.25" x14ac:dyDescent="0.2">
      <c r="A1683" s="112"/>
      <c r="B1683" s="94"/>
    </row>
    <row r="1684" spans="1:2" ht="14.25" x14ac:dyDescent="0.2">
      <c r="A1684" s="112"/>
      <c r="B1684" s="94"/>
    </row>
    <row r="1685" spans="1:2" ht="14.25" x14ac:dyDescent="0.2">
      <c r="A1685" s="112"/>
      <c r="B1685" s="94"/>
    </row>
    <row r="1686" spans="1:2" ht="14.25" x14ac:dyDescent="0.2">
      <c r="A1686" s="112"/>
      <c r="B1686" s="94"/>
    </row>
    <row r="1687" spans="1:2" ht="14.25" x14ac:dyDescent="0.2">
      <c r="A1687" s="112"/>
      <c r="B1687" s="94"/>
    </row>
    <row r="1688" spans="1:2" ht="14.25" x14ac:dyDescent="0.2">
      <c r="A1688" s="112"/>
      <c r="B1688" s="94"/>
    </row>
    <row r="1689" spans="1:2" ht="14.25" x14ac:dyDescent="0.2">
      <c r="A1689" s="112"/>
      <c r="B1689" s="94"/>
    </row>
    <row r="1690" spans="1:2" ht="14.25" x14ac:dyDescent="0.2">
      <c r="A1690" s="112"/>
      <c r="B1690" s="94"/>
    </row>
    <row r="1691" spans="1:2" ht="14.25" x14ac:dyDescent="0.2">
      <c r="A1691" s="112"/>
      <c r="B1691" s="94"/>
    </row>
    <row r="1692" spans="1:2" ht="14.25" x14ac:dyDescent="0.2">
      <c r="A1692" s="112"/>
      <c r="B1692" s="94"/>
    </row>
    <row r="1693" spans="1:2" ht="14.25" x14ac:dyDescent="0.2">
      <c r="A1693" s="112"/>
      <c r="B1693" s="94"/>
    </row>
    <row r="1694" spans="1:2" ht="14.25" x14ac:dyDescent="0.2">
      <c r="A1694" s="112"/>
      <c r="B1694" s="94"/>
    </row>
    <row r="1695" spans="1:2" ht="14.25" x14ac:dyDescent="0.2">
      <c r="A1695" s="112"/>
      <c r="B1695" s="94"/>
    </row>
    <row r="1696" spans="1:2" ht="14.25" x14ac:dyDescent="0.2">
      <c r="A1696" s="112"/>
      <c r="B1696" s="94"/>
    </row>
    <row r="1697" spans="1:2" ht="14.25" x14ac:dyDescent="0.2">
      <c r="A1697" s="112"/>
      <c r="B1697" s="94"/>
    </row>
    <row r="1698" spans="1:2" ht="14.25" x14ac:dyDescent="0.2">
      <c r="A1698" s="112"/>
      <c r="B1698" s="94"/>
    </row>
    <row r="1699" spans="1:2" ht="14.25" x14ac:dyDescent="0.2">
      <c r="A1699" s="112"/>
      <c r="B1699" s="94"/>
    </row>
    <row r="1700" spans="1:2" ht="14.25" x14ac:dyDescent="0.2">
      <c r="A1700" s="112"/>
      <c r="B1700" s="94"/>
    </row>
    <row r="1701" spans="1:2" ht="14.25" x14ac:dyDescent="0.2">
      <c r="A1701" s="112"/>
      <c r="B1701" s="94"/>
    </row>
    <row r="1702" spans="1:2" ht="14.25" x14ac:dyDescent="0.2">
      <c r="A1702" s="112"/>
      <c r="B1702" s="94"/>
    </row>
    <row r="1703" spans="1:2" ht="14.25" x14ac:dyDescent="0.2">
      <c r="A1703" s="112"/>
      <c r="B1703" s="94"/>
    </row>
    <row r="1704" spans="1:2" ht="14.25" x14ac:dyDescent="0.2">
      <c r="A1704" s="112"/>
      <c r="B1704" s="94"/>
    </row>
    <row r="1705" spans="1:2" ht="14.25" x14ac:dyDescent="0.2">
      <c r="A1705" s="112"/>
      <c r="B1705" s="94"/>
    </row>
    <row r="1706" spans="1:2" ht="14.25" x14ac:dyDescent="0.2">
      <c r="A1706" s="112"/>
      <c r="B1706" s="94"/>
    </row>
    <row r="1707" spans="1:2" ht="14.25" x14ac:dyDescent="0.2">
      <c r="A1707" s="112"/>
      <c r="B1707" s="94"/>
    </row>
    <row r="1708" spans="1:2" ht="14.25" x14ac:dyDescent="0.2">
      <c r="A1708" s="112"/>
      <c r="B1708" s="94"/>
    </row>
    <row r="1709" spans="1:2" ht="14.25" x14ac:dyDescent="0.2">
      <c r="A1709" s="112"/>
      <c r="B1709" s="94"/>
    </row>
    <row r="1710" spans="1:2" ht="14.25" x14ac:dyDescent="0.2">
      <c r="A1710" s="112"/>
      <c r="B1710" s="94"/>
    </row>
    <row r="1711" spans="1:2" ht="14.25" x14ac:dyDescent="0.2">
      <c r="A1711" s="112"/>
      <c r="B1711" s="94"/>
    </row>
    <row r="1712" spans="1:2" ht="14.25" x14ac:dyDescent="0.2">
      <c r="A1712" s="112"/>
      <c r="B1712" s="94"/>
    </row>
    <row r="1713" spans="1:2" ht="14.25" x14ac:dyDescent="0.2">
      <c r="A1713" s="112"/>
      <c r="B1713" s="94"/>
    </row>
    <row r="1714" spans="1:2" ht="14.25" x14ac:dyDescent="0.2">
      <c r="A1714" s="112"/>
      <c r="B1714" s="94"/>
    </row>
    <row r="1715" spans="1:2" ht="14.25" x14ac:dyDescent="0.2">
      <c r="A1715" s="112"/>
      <c r="B1715" s="94"/>
    </row>
    <row r="1716" spans="1:2" ht="14.25" x14ac:dyDescent="0.2">
      <c r="A1716" s="112"/>
      <c r="B1716" s="94"/>
    </row>
    <row r="1717" spans="1:2" ht="14.25" x14ac:dyDescent="0.2">
      <c r="A1717" s="112"/>
      <c r="B1717" s="94"/>
    </row>
    <row r="1718" spans="1:2" ht="14.25" x14ac:dyDescent="0.2">
      <c r="A1718" s="112"/>
      <c r="B1718" s="94"/>
    </row>
    <row r="1719" spans="1:2" ht="14.25" x14ac:dyDescent="0.2">
      <c r="A1719" s="112"/>
      <c r="B1719" s="94"/>
    </row>
    <row r="1720" spans="1:2" ht="14.25" x14ac:dyDescent="0.2">
      <c r="A1720" s="112"/>
      <c r="B1720" s="94"/>
    </row>
    <row r="1721" spans="1:2" ht="14.25" x14ac:dyDescent="0.2">
      <c r="A1721" s="112"/>
      <c r="B1721" s="94"/>
    </row>
    <row r="1722" spans="1:2" ht="14.25" x14ac:dyDescent="0.2">
      <c r="A1722" s="112"/>
      <c r="B1722" s="94"/>
    </row>
    <row r="1723" spans="1:2" ht="14.25" x14ac:dyDescent="0.2">
      <c r="A1723" s="112"/>
      <c r="B1723" s="94"/>
    </row>
    <row r="1724" spans="1:2" ht="14.25" x14ac:dyDescent="0.2">
      <c r="A1724" s="112"/>
      <c r="B1724" s="94"/>
    </row>
    <row r="1725" spans="1:2" ht="14.25" x14ac:dyDescent="0.2">
      <c r="A1725" s="112"/>
      <c r="B1725" s="94"/>
    </row>
    <row r="1726" spans="1:2" ht="14.25" x14ac:dyDescent="0.2">
      <c r="A1726" s="112"/>
      <c r="B1726" s="94"/>
    </row>
    <row r="1727" spans="1:2" ht="14.25" x14ac:dyDescent="0.2">
      <c r="A1727" s="112"/>
      <c r="B1727" s="94"/>
    </row>
    <row r="1728" spans="1:2" ht="14.25" x14ac:dyDescent="0.2">
      <c r="A1728" s="112"/>
      <c r="B1728" s="94"/>
    </row>
    <row r="1729" spans="1:2" ht="14.25" x14ac:dyDescent="0.2">
      <c r="A1729" s="112"/>
      <c r="B1729" s="94"/>
    </row>
    <row r="1730" spans="1:2" ht="14.25" x14ac:dyDescent="0.2">
      <c r="A1730" s="112"/>
      <c r="B1730" s="94"/>
    </row>
  </sheetData>
  <sheetProtection password="C80C" sheet="1" formatCells="0" formatColumns="0" formatRows="0" insertColumns="0" insertRows="0" insertHyperlinks="0" deleteColumns="0" deleteRows="0" sort="0" autoFilter="0" pivotTables="0"/>
  <mergeCells count="65">
    <mergeCell ref="C66:J66"/>
    <mergeCell ref="C67:J67"/>
    <mergeCell ref="C68:J68"/>
    <mergeCell ref="C74:J74"/>
    <mergeCell ref="C76:J76"/>
    <mergeCell ref="C69:J69"/>
    <mergeCell ref="C70:J70"/>
    <mergeCell ref="C71:J71"/>
    <mergeCell ref="C72:J72"/>
    <mergeCell ref="C65:J65"/>
    <mergeCell ref="C50:J50"/>
    <mergeCell ref="C51:J51"/>
    <mergeCell ref="C54:J54"/>
    <mergeCell ref="C55:J55"/>
    <mergeCell ref="C57:J57"/>
    <mergeCell ref="C58:J58"/>
    <mergeCell ref="C59:J59"/>
    <mergeCell ref="C60:J60"/>
    <mergeCell ref="C61:J61"/>
    <mergeCell ref="C62:J62"/>
    <mergeCell ref="C63:J63"/>
    <mergeCell ref="C49:J49"/>
    <mergeCell ref="C37:J37"/>
    <mergeCell ref="C38:J38"/>
    <mergeCell ref="C39:J39"/>
    <mergeCell ref="C40:J40"/>
    <mergeCell ref="C41:J41"/>
    <mergeCell ref="C42:J42"/>
    <mergeCell ref="C43:J43"/>
    <mergeCell ref="C45:J45"/>
    <mergeCell ref="C46:J46"/>
    <mergeCell ref="C47:J47"/>
    <mergeCell ref="C48:J48"/>
    <mergeCell ref="C28:J28"/>
    <mergeCell ref="C27:J27"/>
    <mergeCell ref="C30:J30"/>
    <mergeCell ref="A52:B52"/>
    <mergeCell ref="A5:J5"/>
    <mergeCell ref="C12:J12"/>
    <mergeCell ref="C22:J22"/>
    <mergeCell ref="C23:J23"/>
    <mergeCell ref="C24:J24"/>
    <mergeCell ref="C25:J25"/>
    <mergeCell ref="C26:J26"/>
    <mergeCell ref="C31:J31"/>
    <mergeCell ref="C32:J32"/>
    <mergeCell ref="C33:J33"/>
    <mergeCell ref="C34:J34"/>
    <mergeCell ref="C36:J36"/>
    <mergeCell ref="H2:I2"/>
    <mergeCell ref="H3:I3"/>
    <mergeCell ref="H4:I4"/>
    <mergeCell ref="C8:J8"/>
    <mergeCell ref="C20:J20"/>
    <mergeCell ref="C19:J19"/>
    <mergeCell ref="C18:J18"/>
    <mergeCell ref="C17:J17"/>
    <mergeCell ref="C16:J16"/>
    <mergeCell ref="C15:J15"/>
    <mergeCell ref="C10:J10"/>
    <mergeCell ref="C9:J9"/>
    <mergeCell ref="A6:J6"/>
    <mergeCell ref="C14:J14"/>
    <mergeCell ref="C11:J11"/>
    <mergeCell ref="C13:J13"/>
  </mergeCells>
  <phoneticPr fontId="0" type="noConversion"/>
  <printOptions horizontalCentered="1"/>
  <pageMargins left="0.4" right="0.33" top="0.65" bottom="0.63" header="0.28000000000000003" footer="0.16"/>
  <pageSetup scale="59" orientation="portrait" r:id="rId1"/>
  <headerFooter alignWithMargins="0">
    <oddFooter xml:space="preserve">&amp;R
</oddFooter>
  </headerFooter>
  <ignoredErrors>
    <ignoredError sqref="A7:B10 A71:B77 A37:B38 A36 A12:B35 A11 A40:B70 A39" unlockedFormula="1"/>
  </ignoredError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A1:EF173"/>
  <sheetViews>
    <sheetView zoomScale="80" zoomScaleNormal="80" workbookViewId="0">
      <pane xSplit="4" topLeftCell="E1" activePane="topRight" state="frozen"/>
      <selection activeCell="K23" sqref="K23"/>
      <selection pane="topRight" activeCell="BH17" sqref="BH17"/>
    </sheetView>
  </sheetViews>
  <sheetFormatPr defaultColWidth="9.140625" defaultRowHeight="12.75" x14ac:dyDescent="0.2"/>
  <cols>
    <col min="1" max="1" width="54" customWidth="1"/>
    <col min="2" max="2" width="6.7109375" customWidth="1"/>
    <col min="3" max="3" width="12.140625" customWidth="1"/>
    <col min="4" max="4" width="13" customWidth="1"/>
    <col min="5" max="128" width="2.140625" style="40" customWidth="1"/>
    <col min="129" max="136" width="9.140625" style="121"/>
    <col min="137" max="16384" width="9.140625" style="37"/>
  </cols>
  <sheetData>
    <row r="1" spans="1:136" s="76" customFormat="1" ht="24" customHeight="1" x14ac:dyDescent="0.2">
      <c r="A1" s="663" t="s">
        <v>187</v>
      </c>
      <c r="B1" s="462"/>
      <c r="C1" s="464"/>
      <c r="D1" s="575" t="str">
        <f>'SCC List'!A2</f>
        <v>(Rev.19, June 2017)</v>
      </c>
      <c r="E1" s="322"/>
      <c r="F1" s="322"/>
      <c r="G1" s="322"/>
      <c r="H1" s="322"/>
      <c r="I1" s="322"/>
      <c r="J1" s="322"/>
      <c r="K1" s="322"/>
      <c r="L1" s="322"/>
      <c r="M1" s="322"/>
      <c r="N1" s="322"/>
      <c r="O1" s="322"/>
      <c r="P1" s="322"/>
      <c r="Q1" s="322"/>
      <c r="R1" s="322"/>
      <c r="S1" s="322"/>
      <c r="T1" s="322"/>
      <c r="U1" s="322"/>
      <c r="V1" s="322"/>
      <c r="W1" s="322"/>
      <c r="X1" s="322"/>
      <c r="Y1" s="322"/>
      <c r="Z1" s="322"/>
      <c r="AA1" s="322"/>
      <c r="AB1" s="322"/>
      <c r="AC1" s="322"/>
      <c r="AD1" s="322"/>
      <c r="AE1" s="322"/>
      <c r="AF1" s="322"/>
      <c r="AG1" s="322"/>
      <c r="AH1" s="322"/>
      <c r="AI1" s="323"/>
      <c r="AJ1" s="322"/>
      <c r="AK1" s="322"/>
      <c r="AL1" s="322"/>
      <c r="AM1" s="322"/>
      <c r="AN1" s="322"/>
      <c r="AO1" s="322"/>
      <c r="AP1" s="322"/>
      <c r="AQ1" s="322"/>
      <c r="AR1" s="322"/>
      <c r="AS1" s="322"/>
      <c r="AT1" s="322"/>
      <c r="AU1" s="322"/>
      <c r="AV1" s="322"/>
      <c r="AW1" s="322"/>
      <c r="AX1" s="322"/>
      <c r="AY1" s="322"/>
      <c r="AZ1" s="322"/>
      <c r="BA1" s="322"/>
      <c r="BB1" s="322"/>
      <c r="BC1" s="322"/>
      <c r="BD1" s="322"/>
      <c r="BE1" s="322"/>
      <c r="BF1" s="322"/>
      <c r="BG1" s="322"/>
      <c r="BH1" s="322"/>
      <c r="BI1" s="322"/>
      <c r="BJ1" s="322"/>
      <c r="BK1" s="322"/>
      <c r="BL1" s="322"/>
      <c r="BM1" s="322"/>
      <c r="BN1" s="322"/>
      <c r="BO1" s="322"/>
      <c r="BP1" s="322"/>
      <c r="BQ1" s="322"/>
      <c r="BR1" s="322"/>
      <c r="BS1" s="322"/>
      <c r="BT1" s="322"/>
      <c r="BU1" s="322"/>
      <c r="BV1" s="322"/>
      <c r="BW1" s="322"/>
      <c r="BX1" s="322"/>
      <c r="BY1" s="322"/>
      <c r="BZ1" s="322"/>
      <c r="CA1" s="322"/>
      <c r="CB1" s="322"/>
      <c r="CC1" s="322"/>
      <c r="CD1" s="322"/>
      <c r="CE1" s="322"/>
      <c r="CF1" s="322"/>
      <c r="CG1" s="322"/>
      <c r="CH1" s="322"/>
      <c r="CI1" s="322"/>
      <c r="CJ1" s="322"/>
      <c r="CK1" s="322"/>
      <c r="CL1" s="322"/>
      <c r="CM1" s="322"/>
      <c r="CN1" s="322"/>
      <c r="CO1" s="322"/>
      <c r="CP1" s="322"/>
      <c r="CQ1" s="322"/>
      <c r="CR1" s="322"/>
      <c r="CS1" s="322"/>
      <c r="CT1" s="322"/>
      <c r="CU1" s="322"/>
      <c r="CV1" s="322"/>
      <c r="CW1" s="322"/>
      <c r="CX1" s="322"/>
      <c r="CY1" s="322"/>
      <c r="CZ1" s="322"/>
      <c r="DA1" s="322"/>
      <c r="DB1" s="322"/>
      <c r="DC1" s="322"/>
      <c r="DD1" s="322"/>
      <c r="DE1" s="322"/>
      <c r="DF1" s="322"/>
      <c r="DG1" s="322"/>
      <c r="DH1" s="322"/>
      <c r="DI1" s="322"/>
      <c r="DJ1" s="322"/>
      <c r="DK1" s="322"/>
      <c r="DL1" s="322"/>
      <c r="DM1" s="322"/>
      <c r="DN1" s="322"/>
      <c r="DO1" s="322"/>
      <c r="DP1" s="322"/>
      <c r="DQ1" s="322"/>
      <c r="DR1" s="322"/>
      <c r="DS1" s="322"/>
      <c r="DT1" s="322"/>
      <c r="DU1" s="322"/>
      <c r="DV1" s="322"/>
      <c r="DW1" s="322"/>
      <c r="DX1" s="324"/>
      <c r="DY1" s="200"/>
      <c r="DZ1" s="200"/>
      <c r="EA1" s="200"/>
      <c r="EB1" s="200"/>
      <c r="EC1" s="200"/>
      <c r="ED1" s="200"/>
      <c r="EE1" s="200"/>
      <c r="EF1" s="200"/>
    </row>
    <row r="2" spans="1:136" s="75" customFormat="1" ht="24" customHeight="1" x14ac:dyDescent="0.2">
      <c r="A2" s="664" t="str">
        <f>'BUILD Main'!A2</f>
        <v>Urban Redevelopment Authority of Pittsburgh (URA)</v>
      </c>
      <c r="B2" s="1039" t="s">
        <v>67</v>
      </c>
      <c r="C2" s="1040"/>
      <c r="D2" s="580">
        <f ca="1">'BUILD Main'!J2</f>
        <v>43536.479296296297</v>
      </c>
      <c r="E2" s="325"/>
      <c r="F2" s="325"/>
      <c r="G2" s="325"/>
      <c r="H2" s="325"/>
      <c r="I2" s="325"/>
      <c r="J2" s="325"/>
      <c r="K2" s="325"/>
      <c r="L2" s="325"/>
      <c r="M2" s="325"/>
      <c r="N2" s="325"/>
      <c r="O2" s="326"/>
      <c r="P2" s="201"/>
      <c r="Q2" s="325"/>
      <c r="R2" s="325"/>
      <c r="S2" s="325"/>
      <c r="T2" s="325"/>
      <c r="U2" s="325"/>
      <c r="V2" s="325"/>
      <c r="W2" s="325"/>
      <c r="X2" s="325"/>
      <c r="Y2" s="325"/>
      <c r="Z2" s="325"/>
      <c r="AA2" s="326"/>
      <c r="AB2" s="201"/>
      <c r="AC2" s="201"/>
      <c r="AD2" s="201"/>
      <c r="AE2" s="201"/>
      <c r="AF2" s="201"/>
      <c r="AG2" s="201"/>
      <c r="AH2" s="201"/>
      <c r="AI2" s="201"/>
      <c r="AJ2" s="201"/>
      <c r="AK2" s="201"/>
      <c r="AL2" s="201"/>
      <c r="AM2" s="201"/>
      <c r="AN2" s="201"/>
      <c r="AO2" s="201"/>
      <c r="AP2" s="201"/>
      <c r="AQ2" s="201"/>
      <c r="AR2" s="201"/>
      <c r="AS2" s="201"/>
      <c r="AT2" s="201"/>
      <c r="AU2" s="201"/>
      <c r="AV2" s="201"/>
      <c r="AW2" s="201"/>
      <c r="AX2" s="201"/>
      <c r="AY2" s="201"/>
      <c r="AZ2" s="201"/>
      <c r="BA2" s="201"/>
      <c r="BB2" s="201"/>
      <c r="BC2" s="201"/>
      <c r="BD2" s="201"/>
      <c r="BE2" s="201"/>
      <c r="BF2" s="201"/>
      <c r="BG2" s="201"/>
      <c r="BH2" s="201"/>
      <c r="BI2" s="201"/>
      <c r="BJ2" s="201"/>
      <c r="BK2" s="201"/>
      <c r="BL2" s="201"/>
      <c r="BM2" s="201"/>
      <c r="BN2" s="201"/>
      <c r="BO2" s="201"/>
      <c r="BP2" s="201"/>
      <c r="BQ2" s="201"/>
      <c r="BR2" s="201"/>
      <c r="BS2" s="201"/>
      <c r="BT2" s="201"/>
      <c r="BU2" s="201"/>
      <c r="BV2" s="201"/>
      <c r="BW2" s="201"/>
      <c r="BX2" s="201"/>
      <c r="BY2" s="201"/>
      <c r="BZ2" s="201"/>
      <c r="CA2" s="201"/>
      <c r="CB2" s="201"/>
      <c r="CC2" s="201"/>
      <c r="CD2" s="201"/>
      <c r="CE2" s="201"/>
      <c r="CF2" s="201"/>
      <c r="CG2" s="201"/>
      <c r="CH2" s="201"/>
      <c r="CI2" s="201"/>
      <c r="CJ2" s="201"/>
      <c r="CK2" s="201"/>
      <c r="CL2" s="201"/>
      <c r="CM2" s="201"/>
      <c r="CN2" s="201"/>
      <c r="CO2" s="201"/>
      <c r="CP2" s="201"/>
      <c r="CQ2" s="201"/>
      <c r="CR2" s="201"/>
      <c r="CS2" s="201"/>
      <c r="CT2" s="201"/>
      <c r="CU2" s="201"/>
      <c r="CV2" s="201"/>
      <c r="CW2" s="201"/>
      <c r="CX2" s="201"/>
      <c r="CY2" s="201"/>
      <c r="CZ2" s="201"/>
      <c r="DA2" s="201"/>
      <c r="DB2" s="201"/>
      <c r="DC2" s="201"/>
      <c r="DD2" s="201"/>
      <c r="DE2" s="201"/>
      <c r="DF2" s="201"/>
      <c r="DG2" s="201"/>
      <c r="DH2" s="201"/>
      <c r="DI2" s="201"/>
      <c r="DJ2" s="201"/>
      <c r="DK2" s="201"/>
      <c r="DL2" s="201"/>
      <c r="DM2" s="201"/>
      <c r="DN2" s="201"/>
      <c r="DO2" s="201"/>
      <c r="DP2" s="201"/>
      <c r="DQ2" s="201"/>
      <c r="DR2" s="201"/>
      <c r="DS2" s="201"/>
      <c r="DT2" s="201"/>
      <c r="DU2" s="201"/>
      <c r="DV2" s="201"/>
      <c r="DW2" s="201"/>
      <c r="DX2" s="327"/>
      <c r="DY2" s="201"/>
      <c r="DZ2" s="201"/>
      <c r="EA2" s="201"/>
      <c r="EB2" s="201"/>
      <c r="EC2" s="201"/>
      <c r="ED2" s="201"/>
      <c r="EE2" s="201"/>
      <c r="EF2" s="201"/>
    </row>
    <row r="3" spans="1:136" s="75" customFormat="1" ht="24" customHeight="1" x14ac:dyDescent="0.2">
      <c r="A3" s="664" t="str">
        <f>'BUILD Main'!A3</f>
        <v>Downtown-Uptown-Oakland-East End Bus Rapid Transit</v>
      </c>
      <c r="B3" s="1041" t="s">
        <v>181</v>
      </c>
      <c r="C3" s="1042"/>
      <c r="D3" s="582">
        <f>'BUILD Main'!J3</f>
        <v>2018</v>
      </c>
      <c r="E3" s="200"/>
      <c r="F3" s="200"/>
      <c r="G3" s="200"/>
      <c r="H3" s="200"/>
      <c r="I3" s="200"/>
      <c r="J3" s="200"/>
      <c r="K3" s="200"/>
      <c r="L3" s="200"/>
      <c r="M3" s="200"/>
      <c r="N3" s="200"/>
      <c r="O3" s="328"/>
      <c r="P3" s="201"/>
      <c r="Q3" s="200"/>
      <c r="R3" s="200"/>
      <c r="S3" s="200"/>
      <c r="T3" s="200"/>
      <c r="U3" s="200"/>
      <c r="V3" s="200"/>
      <c r="W3" s="200"/>
      <c r="X3" s="200"/>
      <c r="Y3" s="200"/>
      <c r="Z3" s="200"/>
      <c r="AA3" s="328"/>
      <c r="AB3" s="201"/>
      <c r="AC3" s="201"/>
      <c r="AD3" s="201"/>
      <c r="AE3" s="201"/>
      <c r="AF3" s="201"/>
      <c r="AG3" s="201"/>
      <c r="AH3" s="201"/>
      <c r="AI3" s="201"/>
      <c r="AJ3" s="201"/>
      <c r="AK3" s="201"/>
      <c r="AL3" s="201"/>
      <c r="AM3" s="201"/>
      <c r="AN3" s="201"/>
      <c r="AO3" s="201"/>
      <c r="AP3" s="201"/>
      <c r="AQ3" s="201"/>
      <c r="AR3" s="201"/>
      <c r="AS3" s="201"/>
      <c r="AT3" s="201"/>
      <c r="AU3" s="201"/>
      <c r="AV3" s="201"/>
      <c r="AW3" s="201"/>
      <c r="AX3" s="201"/>
      <c r="AY3" s="201"/>
      <c r="AZ3" s="201"/>
      <c r="BA3" s="201"/>
      <c r="BB3" s="201"/>
      <c r="BC3" s="201"/>
      <c r="BD3" s="201"/>
      <c r="BE3" s="201"/>
      <c r="BF3" s="201"/>
      <c r="BG3" s="201"/>
      <c r="BH3" s="201"/>
      <c r="BI3" s="201"/>
      <c r="BJ3" s="201"/>
      <c r="BK3" s="201"/>
      <c r="BL3" s="201"/>
      <c r="BM3" s="201"/>
      <c r="BN3" s="201"/>
      <c r="BO3" s="201"/>
      <c r="BP3" s="201"/>
      <c r="BQ3" s="201"/>
      <c r="BR3" s="201"/>
      <c r="BS3" s="201"/>
      <c r="BT3" s="201"/>
      <c r="BU3" s="201"/>
      <c r="BV3" s="201"/>
      <c r="BW3" s="201"/>
      <c r="BX3" s="201"/>
      <c r="BY3" s="201"/>
      <c r="BZ3" s="201"/>
      <c r="CA3" s="201"/>
      <c r="CB3" s="201"/>
      <c r="CC3" s="201"/>
      <c r="CD3" s="201"/>
      <c r="CE3" s="201"/>
      <c r="CF3" s="201"/>
      <c r="CG3" s="201"/>
      <c r="CH3" s="201"/>
      <c r="CI3" s="201"/>
      <c r="CJ3" s="201"/>
      <c r="CK3" s="201"/>
      <c r="CL3" s="201"/>
      <c r="CM3" s="201"/>
      <c r="CN3" s="201"/>
      <c r="CO3" s="201"/>
      <c r="CP3" s="201"/>
      <c r="CQ3" s="201"/>
      <c r="CR3" s="201"/>
      <c r="CS3" s="201"/>
      <c r="CT3" s="201"/>
      <c r="CU3" s="201"/>
      <c r="CV3" s="201"/>
      <c r="CW3" s="201"/>
      <c r="CX3" s="201"/>
      <c r="CY3" s="201"/>
      <c r="CZ3" s="201"/>
      <c r="DA3" s="201"/>
      <c r="DB3" s="201"/>
      <c r="DC3" s="201"/>
      <c r="DD3" s="201"/>
      <c r="DE3" s="201"/>
      <c r="DF3" s="201"/>
      <c r="DG3" s="201"/>
      <c r="DH3" s="201"/>
      <c r="DI3" s="201"/>
      <c r="DJ3" s="201"/>
      <c r="DK3" s="201"/>
      <c r="DL3" s="201"/>
      <c r="DM3" s="201"/>
      <c r="DN3" s="201"/>
      <c r="DO3" s="201"/>
      <c r="DP3" s="201"/>
      <c r="DQ3" s="201"/>
      <c r="DR3" s="201"/>
      <c r="DS3" s="201"/>
      <c r="DT3" s="201"/>
      <c r="DU3" s="201"/>
      <c r="DV3" s="201"/>
      <c r="DW3" s="201"/>
      <c r="DX3" s="327"/>
      <c r="DY3" s="201"/>
      <c r="DZ3" s="201"/>
      <c r="EA3" s="201"/>
      <c r="EB3" s="201"/>
      <c r="EC3" s="201"/>
      <c r="ED3" s="201"/>
      <c r="EE3" s="201"/>
      <c r="EF3" s="201"/>
    </row>
    <row r="4" spans="1:136" s="75" customFormat="1" ht="24" customHeight="1" x14ac:dyDescent="0.2">
      <c r="A4" s="665" t="str">
        <f>'BUILD Main'!A4</f>
        <v>Application to enter the President's FY2020 Budget</v>
      </c>
      <c r="B4" s="1043" t="s">
        <v>68</v>
      </c>
      <c r="C4" s="1044"/>
      <c r="D4" s="587">
        <f>'BUILD Main'!J4</f>
        <v>2021</v>
      </c>
      <c r="E4" s="320"/>
      <c r="F4" s="320"/>
      <c r="G4" s="320"/>
      <c r="H4" s="320"/>
      <c r="I4" s="320"/>
      <c r="J4" s="320"/>
      <c r="K4" s="320"/>
      <c r="L4" s="320"/>
      <c r="M4" s="320"/>
      <c r="N4" s="320"/>
      <c r="O4" s="329"/>
      <c r="P4" s="330"/>
      <c r="Q4" s="320"/>
      <c r="R4" s="320"/>
      <c r="S4" s="320"/>
      <c r="T4" s="320"/>
      <c r="U4" s="320"/>
      <c r="V4" s="320"/>
      <c r="W4" s="320"/>
      <c r="X4" s="320"/>
      <c r="Y4" s="320"/>
      <c r="Z4" s="320"/>
      <c r="AA4" s="329"/>
      <c r="AB4" s="330"/>
      <c r="AC4" s="330"/>
      <c r="AD4" s="330"/>
      <c r="AE4" s="330"/>
      <c r="AF4" s="330"/>
      <c r="AG4" s="330"/>
      <c r="AH4" s="330"/>
      <c r="AI4" s="330"/>
      <c r="AJ4" s="330"/>
      <c r="AK4" s="330"/>
      <c r="AL4" s="330"/>
      <c r="AM4" s="330"/>
      <c r="AN4" s="330"/>
      <c r="AO4" s="330"/>
      <c r="AP4" s="330"/>
      <c r="AQ4" s="330"/>
      <c r="AR4" s="330"/>
      <c r="AS4" s="330"/>
      <c r="AT4" s="330"/>
      <c r="AU4" s="330"/>
      <c r="AV4" s="330"/>
      <c r="AW4" s="330"/>
      <c r="AX4" s="330"/>
      <c r="AY4" s="330"/>
      <c r="AZ4" s="330"/>
      <c r="BA4" s="330"/>
      <c r="BB4" s="330"/>
      <c r="BC4" s="330"/>
      <c r="BD4" s="330"/>
      <c r="BE4" s="330"/>
      <c r="BF4" s="330"/>
      <c r="BG4" s="330"/>
      <c r="BH4" s="330"/>
      <c r="BI4" s="330"/>
      <c r="BJ4" s="330"/>
      <c r="BK4" s="330"/>
      <c r="BL4" s="330"/>
      <c r="BM4" s="330"/>
      <c r="BN4" s="330"/>
      <c r="BO4" s="330"/>
      <c r="BP4" s="330"/>
      <c r="BQ4" s="330"/>
      <c r="BR4" s="330"/>
      <c r="BS4" s="330"/>
      <c r="BT4" s="330"/>
      <c r="BU4" s="330"/>
      <c r="BV4" s="330"/>
      <c r="BW4" s="330"/>
      <c r="BX4" s="330"/>
      <c r="BY4" s="330"/>
      <c r="BZ4" s="330"/>
      <c r="CA4" s="330"/>
      <c r="CB4" s="330"/>
      <c r="CC4" s="330"/>
      <c r="CD4" s="330"/>
      <c r="CE4" s="330"/>
      <c r="CF4" s="330"/>
      <c r="CG4" s="330"/>
      <c r="CH4" s="330"/>
      <c r="CI4" s="330"/>
      <c r="CJ4" s="330"/>
      <c r="CK4" s="330"/>
      <c r="CL4" s="330"/>
      <c r="CM4" s="330"/>
      <c r="CN4" s="330"/>
      <c r="CO4" s="330"/>
      <c r="CP4" s="330"/>
      <c r="CQ4" s="330"/>
      <c r="CR4" s="330"/>
      <c r="CS4" s="330"/>
      <c r="CT4" s="330"/>
      <c r="CU4" s="330"/>
      <c r="CV4" s="330"/>
      <c r="CW4" s="330"/>
      <c r="CX4" s="330"/>
      <c r="CY4" s="330"/>
      <c r="CZ4" s="330"/>
      <c r="DA4" s="330"/>
      <c r="DB4" s="330"/>
      <c r="DC4" s="330"/>
      <c r="DD4" s="330"/>
      <c r="DE4" s="330"/>
      <c r="DF4" s="330"/>
      <c r="DG4" s="330"/>
      <c r="DH4" s="330"/>
      <c r="DI4" s="330"/>
      <c r="DJ4" s="330"/>
      <c r="DK4" s="330"/>
      <c r="DL4" s="330"/>
      <c r="DM4" s="330"/>
      <c r="DN4" s="330"/>
      <c r="DO4" s="330"/>
      <c r="DP4" s="330"/>
      <c r="DQ4" s="330"/>
      <c r="DR4" s="330"/>
      <c r="DS4" s="330"/>
      <c r="DT4" s="330"/>
      <c r="DU4" s="330"/>
      <c r="DV4" s="330"/>
      <c r="DW4" s="330"/>
      <c r="DX4" s="331"/>
      <c r="DY4" s="201"/>
      <c r="DZ4" s="201"/>
      <c r="EA4" s="201"/>
      <c r="EB4" s="201"/>
      <c r="EC4" s="201"/>
      <c r="ED4" s="201"/>
      <c r="EE4" s="201"/>
      <c r="EF4" s="201"/>
    </row>
    <row r="5" spans="1:136" s="33" customFormat="1" ht="6" customHeight="1" thickBot="1" x14ac:dyDescent="0.25">
      <c r="A5" s="56"/>
      <c r="B5" s="55"/>
      <c r="C5" s="55"/>
      <c r="D5" s="55"/>
      <c r="E5" s="144"/>
      <c r="F5" s="144"/>
      <c r="G5" s="144"/>
      <c r="H5" s="144"/>
      <c r="I5" s="144"/>
      <c r="J5" s="144"/>
      <c r="K5" s="144"/>
      <c r="L5" s="144"/>
      <c r="M5" s="144"/>
      <c r="N5" s="144"/>
      <c r="O5" s="144"/>
      <c r="P5" s="144"/>
      <c r="Q5" s="144"/>
      <c r="R5" s="144"/>
      <c r="S5" s="144"/>
      <c r="T5" s="144"/>
      <c r="U5" s="144"/>
      <c r="V5" s="144"/>
      <c r="W5" s="144"/>
      <c r="X5" s="144"/>
      <c r="Y5" s="144"/>
      <c r="Z5" s="144"/>
      <c r="AA5" s="144"/>
      <c r="AB5" s="144"/>
      <c r="AC5" s="144"/>
      <c r="AD5" s="144"/>
      <c r="AE5" s="144"/>
      <c r="AF5" s="144"/>
      <c r="AG5" s="144"/>
      <c r="AH5" s="144"/>
      <c r="AI5" s="144"/>
      <c r="AJ5" s="144"/>
      <c r="AK5" s="144"/>
      <c r="AL5" s="144"/>
      <c r="AM5" s="144"/>
      <c r="AN5" s="144"/>
      <c r="AO5" s="144"/>
      <c r="AP5" s="144"/>
      <c r="AQ5" s="144"/>
      <c r="AR5" s="144"/>
      <c r="AS5" s="144"/>
      <c r="AT5" s="144"/>
      <c r="AU5" s="144"/>
      <c r="AV5" s="144"/>
      <c r="AW5" s="144"/>
      <c r="AX5" s="144"/>
      <c r="AY5" s="144"/>
      <c r="AZ5" s="144"/>
      <c r="BA5" s="144"/>
      <c r="BB5" s="144"/>
      <c r="BC5" s="144"/>
      <c r="BD5" s="144"/>
      <c r="BE5" s="144"/>
      <c r="BF5" s="144"/>
      <c r="BG5" s="144"/>
      <c r="BH5" s="144"/>
      <c r="BI5" s="144"/>
      <c r="BJ5" s="144"/>
      <c r="BK5" s="144"/>
      <c r="BL5" s="157"/>
      <c r="BM5" s="144"/>
      <c r="BN5" s="144"/>
      <c r="BO5" s="144"/>
      <c r="BP5" s="144"/>
      <c r="BQ5" s="144"/>
      <c r="BR5" s="144"/>
      <c r="BS5" s="144"/>
      <c r="BT5" s="157"/>
      <c r="BU5" s="144"/>
      <c r="BV5" s="144"/>
      <c r="BW5" s="144"/>
      <c r="BX5" s="144"/>
      <c r="BY5" s="144"/>
      <c r="BZ5" s="144"/>
      <c r="CA5" s="144"/>
      <c r="CB5" s="157"/>
      <c r="CC5" s="144"/>
      <c r="CD5" s="144"/>
      <c r="CE5" s="144"/>
      <c r="CF5" s="144"/>
      <c r="CG5" s="144"/>
      <c r="CH5" s="144"/>
      <c r="CI5" s="144"/>
      <c r="CJ5" s="157"/>
      <c r="CK5" s="144"/>
      <c r="CL5" s="144"/>
      <c r="CM5" s="144"/>
      <c r="CN5" s="144"/>
      <c r="CO5" s="144"/>
      <c r="CP5" s="144"/>
      <c r="CQ5" s="144"/>
      <c r="CR5" s="157"/>
      <c r="CS5" s="144"/>
      <c r="CT5" s="144"/>
      <c r="CU5" s="144"/>
      <c r="CV5" s="144"/>
      <c r="CW5" s="144"/>
      <c r="CX5" s="144"/>
      <c r="CY5" s="144"/>
      <c r="CZ5" s="157"/>
      <c r="DA5" s="144"/>
      <c r="DB5" s="144"/>
      <c r="DC5" s="144"/>
      <c r="DD5" s="157"/>
      <c r="DE5" s="144"/>
      <c r="DF5" s="144"/>
      <c r="DG5" s="144"/>
      <c r="DH5" s="144"/>
      <c r="DI5" s="144"/>
      <c r="DJ5" s="144"/>
      <c r="DK5" s="144"/>
      <c r="DL5" s="157"/>
      <c r="DM5" s="144"/>
      <c r="DN5" s="144"/>
      <c r="DO5" s="144"/>
      <c r="DP5" s="157"/>
      <c r="DQ5" s="144"/>
      <c r="DR5" s="144"/>
      <c r="DS5" s="144"/>
      <c r="DT5" s="144"/>
      <c r="DU5" s="144"/>
      <c r="DV5" s="144"/>
      <c r="DW5" s="144"/>
      <c r="DX5" s="157"/>
    </row>
    <row r="6" spans="1:136" ht="63.75" customHeight="1" x14ac:dyDescent="0.2">
      <c r="A6" s="1084" t="s">
        <v>11</v>
      </c>
      <c r="B6" s="1085"/>
      <c r="C6" s="666" t="s">
        <v>177</v>
      </c>
      <c r="D6" s="667" t="s">
        <v>213</v>
      </c>
      <c r="E6" s="930">
        <v>2006</v>
      </c>
      <c r="F6" s="931"/>
      <c r="G6" s="931"/>
      <c r="H6" s="932"/>
      <c r="I6" s="930">
        <f>SUM(E6+1)</f>
        <v>2007</v>
      </c>
      <c r="J6" s="931"/>
      <c r="K6" s="931"/>
      <c r="L6" s="932"/>
      <c r="M6" s="930">
        <f>SUM(I6+1)</f>
        <v>2008</v>
      </c>
      <c r="N6" s="931"/>
      <c r="O6" s="931"/>
      <c r="P6" s="932"/>
      <c r="Q6" s="930">
        <f>SUM(M6+1)</f>
        <v>2009</v>
      </c>
      <c r="R6" s="931"/>
      <c r="S6" s="931"/>
      <c r="T6" s="932"/>
      <c r="U6" s="930">
        <f>SUM(Q6+1)</f>
        <v>2010</v>
      </c>
      <c r="V6" s="931"/>
      <c r="W6" s="931"/>
      <c r="X6" s="932"/>
      <c r="Y6" s="930">
        <f>SUM(U6+1)</f>
        <v>2011</v>
      </c>
      <c r="Z6" s="931"/>
      <c r="AA6" s="931"/>
      <c r="AB6" s="932"/>
      <c r="AC6" s="930">
        <f>SUM(Y6+1)</f>
        <v>2012</v>
      </c>
      <c r="AD6" s="931"/>
      <c r="AE6" s="931"/>
      <c r="AF6" s="932"/>
      <c r="AG6" s="930">
        <f>SUM(AC6+1)</f>
        <v>2013</v>
      </c>
      <c r="AH6" s="931"/>
      <c r="AI6" s="931"/>
      <c r="AJ6" s="932"/>
      <c r="AK6" s="930">
        <f>SUM(AG6+1)</f>
        <v>2014</v>
      </c>
      <c r="AL6" s="931"/>
      <c r="AM6" s="931"/>
      <c r="AN6" s="932"/>
      <c r="AO6" s="930">
        <f>SUM(AK6+1)</f>
        <v>2015</v>
      </c>
      <c r="AP6" s="931"/>
      <c r="AQ6" s="931"/>
      <c r="AR6" s="932"/>
      <c r="AS6" s="1081">
        <f>SUM(AO6+1)</f>
        <v>2016</v>
      </c>
      <c r="AT6" s="1082"/>
      <c r="AU6" s="1082"/>
      <c r="AV6" s="1083"/>
      <c r="AW6" s="1081">
        <f>SUM(AS6+1)</f>
        <v>2017</v>
      </c>
      <c r="AX6" s="1082"/>
      <c r="AY6" s="1082"/>
      <c r="AZ6" s="1083"/>
      <c r="BA6" s="1081">
        <f>SUM(AW6+1)</f>
        <v>2018</v>
      </c>
      <c r="BB6" s="1082"/>
      <c r="BC6" s="1082"/>
      <c r="BD6" s="1083"/>
      <c r="BE6" s="1081">
        <f>SUM(BA6+1)</f>
        <v>2019</v>
      </c>
      <c r="BF6" s="1082"/>
      <c r="BG6" s="1082"/>
      <c r="BH6" s="1083"/>
      <c r="BI6" s="1081">
        <f>SUM(BE6+1)</f>
        <v>2020</v>
      </c>
      <c r="BJ6" s="1082"/>
      <c r="BK6" s="1082"/>
      <c r="BL6" s="1083"/>
      <c r="BM6" s="1081">
        <f>SUM(BI6+1)</f>
        <v>2021</v>
      </c>
      <c r="BN6" s="1082"/>
      <c r="BO6" s="1082"/>
      <c r="BP6" s="1083"/>
      <c r="BQ6" s="1081">
        <f>SUM(BM6+1)</f>
        <v>2022</v>
      </c>
      <c r="BR6" s="1082"/>
      <c r="BS6" s="1082"/>
      <c r="BT6" s="1083"/>
      <c r="BU6" s="1081">
        <f>SUM(BQ6+1)</f>
        <v>2023</v>
      </c>
      <c r="BV6" s="1082"/>
      <c r="BW6" s="1082"/>
      <c r="BX6" s="1083"/>
      <c r="BY6" s="1081">
        <f>SUM(BU6+1)</f>
        <v>2024</v>
      </c>
      <c r="BZ6" s="1082"/>
      <c r="CA6" s="1082"/>
      <c r="CB6" s="1083"/>
      <c r="CC6" s="1081">
        <f>SUM(BY6+1)</f>
        <v>2025</v>
      </c>
      <c r="CD6" s="1082"/>
      <c r="CE6" s="1082"/>
      <c r="CF6" s="1083"/>
      <c r="CG6" s="1081">
        <f>SUM(CC6+1)</f>
        <v>2026</v>
      </c>
      <c r="CH6" s="1082"/>
      <c r="CI6" s="1082"/>
      <c r="CJ6" s="1083"/>
      <c r="CK6" s="1081">
        <f>SUM(CG6+1)</f>
        <v>2027</v>
      </c>
      <c r="CL6" s="1082"/>
      <c r="CM6" s="1082"/>
      <c r="CN6" s="1083"/>
      <c r="CO6" s="1081">
        <f>SUM(CK6+1)</f>
        <v>2028</v>
      </c>
      <c r="CP6" s="1082"/>
      <c r="CQ6" s="1082"/>
      <c r="CR6" s="1083"/>
      <c r="CS6" s="1081">
        <f>SUM(CO6+1)</f>
        <v>2029</v>
      </c>
      <c r="CT6" s="1082"/>
      <c r="CU6" s="1082"/>
      <c r="CV6" s="1083"/>
      <c r="CW6" s="1081">
        <f>SUM(CS6+1)</f>
        <v>2030</v>
      </c>
      <c r="CX6" s="1082"/>
      <c r="CY6" s="1082"/>
      <c r="CZ6" s="1083"/>
      <c r="DA6" s="1081">
        <f>SUM(CW6+1)</f>
        <v>2031</v>
      </c>
      <c r="DB6" s="1082"/>
      <c r="DC6" s="1082"/>
      <c r="DD6" s="1083"/>
      <c r="DE6" s="1081">
        <f>SUM(DA6+1)</f>
        <v>2032</v>
      </c>
      <c r="DF6" s="1082"/>
      <c r="DG6" s="1082"/>
      <c r="DH6" s="1083"/>
      <c r="DI6" s="1081">
        <f>SUM(DE6+1)</f>
        <v>2033</v>
      </c>
      <c r="DJ6" s="1082"/>
      <c r="DK6" s="1082"/>
      <c r="DL6" s="1083"/>
      <c r="DM6" s="1081">
        <f>SUM(DI6+1)</f>
        <v>2034</v>
      </c>
      <c r="DN6" s="1082"/>
      <c r="DO6" s="1082"/>
      <c r="DP6" s="1083"/>
      <c r="DQ6" s="1081">
        <f>SUM(DM6+1)</f>
        <v>2035</v>
      </c>
      <c r="DR6" s="1082"/>
      <c r="DS6" s="1082"/>
      <c r="DT6" s="1083"/>
      <c r="DU6" s="1081">
        <f>SUM(DQ6+1)</f>
        <v>2036</v>
      </c>
      <c r="DV6" s="1082"/>
      <c r="DW6" s="1082"/>
      <c r="DX6" s="1083"/>
    </row>
    <row r="7" spans="1:136" s="162" customFormat="1" ht="23.25" customHeight="1" x14ac:dyDescent="0.2">
      <c r="A7" s="668" t="s">
        <v>279</v>
      </c>
      <c r="B7" s="669"/>
      <c r="C7" s="160">
        <v>42886</v>
      </c>
      <c r="D7" s="161">
        <v>43770</v>
      </c>
      <c r="E7" s="332"/>
      <c r="F7" s="333"/>
      <c r="G7" s="333"/>
      <c r="H7" s="334"/>
      <c r="I7" s="332"/>
      <c r="J7" s="333"/>
      <c r="K7" s="333"/>
      <c r="L7" s="334"/>
      <c r="M7" s="335"/>
      <c r="N7" s="336"/>
      <c r="O7" s="336"/>
      <c r="P7" s="337"/>
      <c r="Q7" s="332"/>
      <c r="R7" s="333"/>
      <c r="S7" s="333"/>
      <c r="T7" s="334"/>
      <c r="U7" s="332"/>
      <c r="V7" s="333"/>
      <c r="W7" s="333"/>
      <c r="X7" s="334"/>
      <c r="Y7" s="335"/>
      <c r="Z7" s="336"/>
      <c r="AA7" s="336"/>
      <c r="AB7" s="338"/>
      <c r="AC7" s="339"/>
      <c r="AD7" s="336"/>
      <c r="AE7" s="336"/>
      <c r="AF7" s="338"/>
      <c r="AG7" s="339"/>
      <c r="AH7" s="336"/>
      <c r="AI7" s="336"/>
      <c r="AJ7" s="338"/>
      <c r="AK7" s="339"/>
      <c r="AL7" s="336"/>
      <c r="AM7" s="336"/>
      <c r="AN7" s="337"/>
      <c r="AO7" s="339"/>
      <c r="AP7" s="336"/>
      <c r="AQ7" s="336"/>
      <c r="AR7" s="338"/>
      <c r="AS7" s="339"/>
      <c r="AT7" s="336"/>
      <c r="AU7" s="336"/>
      <c r="AV7" s="338"/>
      <c r="AW7" s="339"/>
      <c r="AX7" s="336"/>
      <c r="AY7" s="336"/>
      <c r="AZ7" s="338"/>
      <c r="BA7" s="339"/>
      <c r="BB7" s="336"/>
      <c r="BC7" s="336"/>
      <c r="BD7" s="338"/>
      <c r="BE7" s="339"/>
      <c r="BF7" s="336"/>
      <c r="BG7" s="336"/>
      <c r="BH7" s="338"/>
      <c r="BI7" s="339"/>
      <c r="BJ7" s="336"/>
      <c r="BK7" s="336"/>
      <c r="BL7" s="338"/>
      <c r="BM7" s="339"/>
      <c r="BN7" s="336"/>
      <c r="BO7" s="336"/>
      <c r="BP7" s="338"/>
      <c r="BQ7" s="339"/>
      <c r="BR7" s="336"/>
      <c r="BS7" s="336"/>
      <c r="BT7" s="338"/>
      <c r="BU7" s="339"/>
      <c r="BV7" s="336"/>
      <c r="BW7" s="336"/>
      <c r="BX7" s="338"/>
      <c r="BY7" s="339"/>
      <c r="BZ7" s="336"/>
      <c r="CA7" s="336"/>
      <c r="CB7" s="338"/>
      <c r="CC7" s="339"/>
      <c r="CD7" s="336"/>
      <c r="CE7" s="336"/>
      <c r="CF7" s="338"/>
      <c r="CG7" s="339"/>
      <c r="CH7" s="336"/>
      <c r="CI7" s="336"/>
      <c r="CJ7" s="338"/>
      <c r="CK7" s="339"/>
      <c r="CL7" s="336"/>
      <c r="CM7" s="336"/>
      <c r="CN7" s="338"/>
      <c r="CO7" s="339"/>
      <c r="CP7" s="336"/>
      <c r="CQ7" s="336"/>
      <c r="CR7" s="338"/>
      <c r="CS7" s="339"/>
      <c r="CT7" s="336"/>
      <c r="CU7" s="336"/>
      <c r="CV7" s="338"/>
      <c r="CW7" s="339"/>
      <c r="CX7" s="336"/>
      <c r="CY7" s="336"/>
      <c r="CZ7" s="338"/>
      <c r="DA7" s="339"/>
      <c r="DB7" s="336"/>
      <c r="DC7" s="336"/>
      <c r="DD7" s="338"/>
      <c r="DE7" s="339"/>
      <c r="DF7" s="336"/>
      <c r="DG7" s="336"/>
      <c r="DH7" s="338"/>
      <c r="DI7" s="339"/>
      <c r="DJ7" s="336"/>
      <c r="DK7" s="336"/>
      <c r="DL7" s="338"/>
      <c r="DM7" s="339"/>
      <c r="DN7" s="336"/>
      <c r="DO7" s="336"/>
      <c r="DP7" s="338"/>
      <c r="DQ7" s="339"/>
      <c r="DR7" s="336"/>
      <c r="DS7" s="336"/>
      <c r="DT7" s="338"/>
      <c r="DU7" s="339"/>
      <c r="DV7" s="336"/>
      <c r="DW7" s="336"/>
      <c r="DX7" s="336"/>
      <c r="DY7" s="118"/>
      <c r="DZ7" s="118"/>
      <c r="EA7" s="118"/>
      <c r="EB7" s="118"/>
      <c r="EC7" s="118"/>
      <c r="ED7" s="118"/>
      <c r="EE7" s="118"/>
      <c r="EF7" s="118"/>
    </row>
    <row r="8" spans="1:136" s="162" customFormat="1" ht="23.25" customHeight="1" x14ac:dyDescent="0.2">
      <c r="A8" s="670" t="s">
        <v>0</v>
      </c>
      <c r="B8" s="671"/>
      <c r="C8" s="678"/>
      <c r="D8" s="678"/>
      <c r="E8" s="905"/>
      <c r="F8" s="906"/>
      <c r="G8" s="906"/>
      <c r="H8" s="907"/>
      <c r="I8" s="905"/>
      <c r="J8" s="906"/>
      <c r="K8" s="906"/>
      <c r="L8" s="907"/>
      <c r="M8" s="908"/>
      <c r="N8" s="909"/>
      <c r="O8" s="909"/>
      <c r="P8" s="910"/>
      <c r="Q8" s="905"/>
      <c r="R8" s="906"/>
      <c r="S8" s="906"/>
      <c r="T8" s="907"/>
      <c r="U8" s="905"/>
      <c r="V8" s="906"/>
      <c r="W8" s="906"/>
      <c r="X8" s="907"/>
      <c r="Y8" s="908"/>
      <c r="Z8" s="909"/>
      <c r="AA8" s="909"/>
      <c r="AB8" s="911"/>
      <c r="AC8" s="912"/>
      <c r="AD8" s="909"/>
      <c r="AE8" s="909"/>
      <c r="AF8" s="911"/>
      <c r="AG8" s="912"/>
      <c r="AH8" s="909"/>
      <c r="AI8" s="909"/>
      <c r="AJ8" s="911"/>
      <c r="AK8" s="912"/>
      <c r="AL8" s="909"/>
      <c r="AM8" s="909"/>
      <c r="AN8" s="910"/>
      <c r="AO8" s="912"/>
      <c r="AP8" s="909"/>
      <c r="AQ8" s="909"/>
      <c r="AR8" s="911"/>
      <c r="AS8" s="912"/>
      <c r="AT8" s="909"/>
      <c r="AU8" s="909"/>
      <c r="AV8" s="911"/>
      <c r="AW8" s="912"/>
      <c r="AX8" s="909"/>
      <c r="AY8" s="921"/>
      <c r="AZ8" s="922"/>
      <c r="BA8" s="923"/>
      <c r="BB8" s="921"/>
      <c r="BC8" s="921"/>
      <c r="BD8" s="922"/>
      <c r="BE8" s="923"/>
      <c r="BF8" s="921"/>
      <c r="BG8" s="921"/>
      <c r="BH8" s="167"/>
      <c r="BI8" s="166"/>
      <c r="BJ8" s="164"/>
      <c r="BK8" s="164"/>
      <c r="BL8" s="167"/>
      <c r="BM8" s="166"/>
      <c r="BN8" s="164"/>
      <c r="BO8" s="164"/>
      <c r="BP8" s="167"/>
      <c r="BQ8" s="166"/>
      <c r="BR8" s="164"/>
      <c r="BS8" s="164"/>
      <c r="BT8" s="167"/>
      <c r="BU8" s="166"/>
      <c r="BV8" s="164"/>
      <c r="BW8" s="164"/>
      <c r="BX8" s="167"/>
      <c r="BY8" s="166"/>
      <c r="BZ8" s="164"/>
      <c r="CA8" s="164"/>
      <c r="CB8" s="167"/>
      <c r="CC8" s="166"/>
      <c r="CD8" s="164"/>
      <c r="CE8" s="164"/>
      <c r="CF8" s="167"/>
      <c r="CG8" s="166"/>
      <c r="CH8" s="164"/>
      <c r="CI8" s="164"/>
      <c r="CJ8" s="167"/>
      <c r="CK8" s="166"/>
      <c r="CL8" s="164"/>
      <c r="CM8" s="164"/>
      <c r="CN8" s="167"/>
      <c r="CO8" s="166"/>
      <c r="CP8" s="164"/>
      <c r="CQ8" s="164"/>
      <c r="CR8" s="167"/>
      <c r="CS8" s="166"/>
      <c r="CT8" s="164"/>
      <c r="CU8" s="164"/>
      <c r="CV8" s="167"/>
      <c r="CW8" s="166"/>
      <c r="CX8" s="164"/>
      <c r="CY8" s="164"/>
      <c r="CZ8" s="167"/>
      <c r="DA8" s="166"/>
      <c r="DB8" s="164"/>
      <c r="DC8" s="164"/>
      <c r="DD8" s="167"/>
      <c r="DE8" s="166"/>
      <c r="DF8" s="164"/>
      <c r="DG8" s="164"/>
      <c r="DH8" s="167"/>
      <c r="DI8" s="166"/>
      <c r="DJ8" s="164"/>
      <c r="DK8" s="164"/>
      <c r="DL8" s="167"/>
      <c r="DM8" s="166"/>
      <c r="DN8" s="164"/>
      <c r="DO8" s="164"/>
      <c r="DP8" s="167"/>
      <c r="DQ8" s="166"/>
      <c r="DR8" s="164"/>
      <c r="DS8" s="164"/>
      <c r="DT8" s="167"/>
      <c r="DU8" s="166"/>
      <c r="DV8" s="164"/>
      <c r="DW8" s="164"/>
      <c r="DX8" s="164"/>
      <c r="DY8" s="118"/>
      <c r="DZ8" s="118"/>
      <c r="EA8" s="118"/>
      <c r="EB8" s="118"/>
      <c r="EC8" s="118"/>
      <c r="ED8" s="118"/>
      <c r="EE8" s="118"/>
      <c r="EF8" s="118"/>
    </row>
    <row r="9" spans="1:136" s="162" customFormat="1" ht="23.25" customHeight="1" x14ac:dyDescent="0.2">
      <c r="A9" s="672" t="s">
        <v>4</v>
      </c>
      <c r="B9" s="673"/>
      <c r="C9" s="678"/>
      <c r="D9" s="678"/>
      <c r="E9" s="905"/>
      <c r="F9" s="906"/>
      <c r="G9" s="906"/>
      <c r="H9" s="907"/>
      <c r="I9" s="905"/>
      <c r="J9" s="906"/>
      <c r="K9" s="906"/>
      <c r="L9" s="907"/>
      <c r="M9" s="908"/>
      <c r="N9" s="909"/>
      <c r="O9" s="909"/>
      <c r="P9" s="910"/>
      <c r="Q9" s="905"/>
      <c r="R9" s="906"/>
      <c r="S9" s="906"/>
      <c r="T9" s="907"/>
      <c r="U9" s="905"/>
      <c r="V9" s="906"/>
      <c r="W9" s="906"/>
      <c r="X9" s="907"/>
      <c r="Y9" s="908"/>
      <c r="Z9" s="909"/>
      <c r="AA9" s="909"/>
      <c r="AB9" s="911"/>
      <c r="AC9" s="912"/>
      <c r="AD9" s="909"/>
      <c r="AE9" s="909"/>
      <c r="AF9" s="911"/>
      <c r="AG9" s="912"/>
      <c r="AH9" s="909"/>
      <c r="AI9" s="909"/>
      <c r="AJ9" s="911"/>
      <c r="AK9" s="912"/>
      <c r="AL9" s="909"/>
      <c r="AM9" s="909"/>
      <c r="AN9" s="910"/>
      <c r="AO9" s="912"/>
      <c r="AP9" s="909"/>
      <c r="AQ9" s="909"/>
      <c r="AR9" s="910"/>
      <c r="AS9" s="912"/>
      <c r="AT9" s="909"/>
      <c r="AU9" s="909"/>
      <c r="AV9" s="911"/>
      <c r="AW9" s="912"/>
      <c r="AX9" s="909"/>
      <c r="AY9" s="921"/>
      <c r="AZ9" s="922"/>
      <c r="BA9" s="923"/>
      <c r="BB9" s="921"/>
      <c r="BC9" s="921"/>
      <c r="BD9" s="922"/>
      <c r="BE9" s="923"/>
      <c r="BF9" s="921"/>
      <c r="BG9" s="921"/>
      <c r="BH9" s="167"/>
      <c r="BI9" s="166"/>
      <c r="BJ9" s="164"/>
      <c r="BK9" s="164"/>
      <c r="BL9" s="167"/>
      <c r="BM9" s="166"/>
      <c r="BN9" s="164"/>
      <c r="BO9" s="164"/>
      <c r="BP9" s="167"/>
      <c r="BQ9" s="166"/>
      <c r="BR9" s="164"/>
      <c r="BS9" s="164"/>
      <c r="BT9" s="167"/>
      <c r="BU9" s="166"/>
      <c r="BV9" s="164"/>
      <c r="BW9" s="164"/>
      <c r="BX9" s="167"/>
      <c r="BY9" s="166"/>
      <c r="BZ9" s="164"/>
      <c r="CA9" s="164"/>
      <c r="CB9" s="167"/>
      <c r="CC9" s="166"/>
      <c r="CD9" s="164"/>
      <c r="CE9" s="164"/>
      <c r="CF9" s="167"/>
      <c r="CG9" s="166"/>
      <c r="CH9" s="164"/>
      <c r="CI9" s="164"/>
      <c r="CJ9" s="167"/>
      <c r="CK9" s="166"/>
      <c r="CL9" s="164"/>
      <c r="CM9" s="164"/>
      <c r="CN9" s="167"/>
      <c r="CO9" s="166"/>
      <c r="CP9" s="164"/>
      <c r="CQ9" s="164"/>
      <c r="CR9" s="167"/>
      <c r="CS9" s="166"/>
      <c r="CT9" s="164"/>
      <c r="CU9" s="164"/>
      <c r="CV9" s="167"/>
      <c r="CW9" s="166"/>
      <c r="CX9" s="164"/>
      <c r="CY9" s="164"/>
      <c r="CZ9" s="167"/>
      <c r="DA9" s="166"/>
      <c r="DB9" s="164"/>
      <c r="DC9" s="164"/>
      <c r="DD9" s="167"/>
      <c r="DE9" s="166"/>
      <c r="DF9" s="164"/>
      <c r="DG9" s="164"/>
      <c r="DH9" s="167"/>
      <c r="DI9" s="166"/>
      <c r="DJ9" s="164"/>
      <c r="DK9" s="164"/>
      <c r="DL9" s="167"/>
      <c r="DM9" s="166"/>
      <c r="DN9" s="164"/>
      <c r="DO9" s="164"/>
      <c r="DP9" s="167"/>
      <c r="DQ9" s="166"/>
      <c r="DR9" s="164"/>
      <c r="DS9" s="164"/>
      <c r="DT9" s="167"/>
      <c r="DU9" s="166"/>
      <c r="DV9" s="164"/>
      <c r="DW9" s="164"/>
      <c r="DX9" s="164"/>
      <c r="DY9" s="118"/>
      <c r="DZ9" s="118"/>
      <c r="EA9" s="118"/>
      <c r="EB9" s="118"/>
      <c r="EC9" s="118"/>
      <c r="ED9" s="118"/>
      <c r="EE9" s="118"/>
      <c r="EF9" s="118"/>
    </row>
    <row r="10" spans="1:136" s="162" customFormat="1" ht="23.25" customHeight="1" x14ac:dyDescent="0.2">
      <c r="A10" s="672" t="s">
        <v>5</v>
      </c>
      <c r="B10" s="673"/>
      <c r="C10" s="678"/>
      <c r="D10" s="678"/>
      <c r="E10" s="905"/>
      <c r="F10" s="906"/>
      <c r="G10" s="906"/>
      <c r="H10" s="907"/>
      <c r="I10" s="905"/>
      <c r="J10" s="906"/>
      <c r="K10" s="906"/>
      <c r="L10" s="907"/>
      <c r="M10" s="908"/>
      <c r="N10" s="909"/>
      <c r="O10" s="909"/>
      <c r="P10" s="910"/>
      <c r="Q10" s="905"/>
      <c r="R10" s="906"/>
      <c r="S10" s="906"/>
      <c r="T10" s="907"/>
      <c r="U10" s="905"/>
      <c r="V10" s="906"/>
      <c r="W10" s="906"/>
      <c r="X10" s="907"/>
      <c r="Y10" s="908"/>
      <c r="Z10" s="909"/>
      <c r="AA10" s="909"/>
      <c r="AB10" s="911"/>
      <c r="AC10" s="912"/>
      <c r="AD10" s="909"/>
      <c r="AE10" s="909"/>
      <c r="AF10" s="911"/>
      <c r="AG10" s="912"/>
      <c r="AH10" s="909"/>
      <c r="AI10" s="909"/>
      <c r="AJ10" s="911"/>
      <c r="AK10" s="912"/>
      <c r="AL10" s="909"/>
      <c r="AM10" s="909"/>
      <c r="AN10" s="910"/>
      <c r="AO10" s="912"/>
      <c r="AP10" s="909"/>
      <c r="AQ10" s="909"/>
      <c r="AR10" s="911"/>
      <c r="AS10" s="912"/>
      <c r="AT10" s="909"/>
      <c r="AU10" s="909"/>
      <c r="AV10" s="911"/>
      <c r="AW10" s="912"/>
      <c r="AX10" s="909"/>
      <c r="AY10" s="909"/>
      <c r="AZ10" s="922"/>
      <c r="BA10" s="912"/>
      <c r="BB10" s="921"/>
      <c r="BC10" s="909"/>
      <c r="BD10" s="922"/>
      <c r="BE10" s="166"/>
      <c r="BF10" s="921"/>
      <c r="BG10" s="164"/>
      <c r="BH10" s="167"/>
      <c r="BI10" s="166"/>
      <c r="BJ10" s="164"/>
      <c r="BK10" s="164"/>
      <c r="BL10" s="167"/>
      <c r="BM10" s="166"/>
      <c r="BN10" s="164"/>
      <c r="BO10" s="164"/>
      <c r="BP10" s="167"/>
      <c r="BQ10" s="166"/>
      <c r="BR10" s="164"/>
      <c r="BS10" s="164"/>
      <c r="BT10" s="167"/>
      <c r="BU10" s="166"/>
      <c r="BV10" s="164"/>
      <c r="BW10" s="164"/>
      <c r="BX10" s="167"/>
      <c r="BY10" s="166"/>
      <c r="BZ10" s="164"/>
      <c r="CA10" s="164"/>
      <c r="CB10" s="167"/>
      <c r="CC10" s="166"/>
      <c r="CD10" s="164"/>
      <c r="CE10" s="164"/>
      <c r="CF10" s="167"/>
      <c r="CG10" s="166"/>
      <c r="CH10" s="164"/>
      <c r="CI10" s="164"/>
      <c r="CJ10" s="167"/>
      <c r="CK10" s="166"/>
      <c r="CL10" s="164"/>
      <c r="CM10" s="164"/>
      <c r="CN10" s="167"/>
      <c r="CO10" s="166"/>
      <c r="CP10" s="164"/>
      <c r="CQ10" s="164"/>
      <c r="CR10" s="167"/>
      <c r="CS10" s="166"/>
      <c r="CT10" s="164"/>
      <c r="CU10" s="164"/>
      <c r="CV10" s="167"/>
      <c r="CW10" s="166"/>
      <c r="CX10" s="164"/>
      <c r="CY10" s="164"/>
      <c r="CZ10" s="167"/>
      <c r="DA10" s="166"/>
      <c r="DB10" s="164"/>
      <c r="DC10" s="164"/>
      <c r="DD10" s="167"/>
      <c r="DE10" s="166"/>
      <c r="DF10" s="164"/>
      <c r="DG10" s="164"/>
      <c r="DH10" s="167"/>
      <c r="DI10" s="166"/>
      <c r="DJ10" s="164"/>
      <c r="DK10" s="164"/>
      <c r="DL10" s="167"/>
      <c r="DM10" s="166"/>
      <c r="DN10" s="164"/>
      <c r="DO10" s="164"/>
      <c r="DP10" s="167"/>
      <c r="DQ10" s="166"/>
      <c r="DR10" s="164"/>
      <c r="DS10" s="164"/>
      <c r="DT10" s="167"/>
      <c r="DU10" s="166"/>
      <c r="DV10" s="164"/>
      <c r="DW10" s="164"/>
      <c r="DX10" s="164"/>
      <c r="DY10" s="118"/>
      <c r="DZ10" s="118"/>
      <c r="EA10" s="118"/>
      <c r="EB10" s="118"/>
      <c r="EC10" s="118"/>
      <c r="ED10" s="118"/>
      <c r="EE10" s="118"/>
      <c r="EF10" s="118"/>
    </row>
    <row r="11" spans="1:136" s="162" customFormat="1" ht="23.25" customHeight="1" x14ac:dyDescent="0.2">
      <c r="A11" s="672" t="s">
        <v>293</v>
      </c>
      <c r="B11" s="674"/>
      <c r="C11" s="679"/>
      <c r="D11" s="679"/>
      <c r="E11" s="913"/>
      <c r="F11" s="914"/>
      <c r="G11" s="914"/>
      <c r="H11" s="915"/>
      <c r="I11" s="913"/>
      <c r="J11" s="914"/>
      <c r="K11" s="914"/>
      <c r="L11" s="915"/>
      <c r="M11" s="916"/>
      <c r="N11" s="917"/>
      <c r="O11" s="917"/>
      <c r="P11" s="918"/>
      <c r="Q11" s="913"/>
      <c r="R11" s="914"/>
      <c r="S11" s="914"/>
      <c r="T11" s="915"/>
      <c r="U11" s="913"/>
      <c r="V11" s="914"/>
      <c r="W11" s="914"/>
      <c r="X11" s="915"/>
      <c r="Y11" s="916"/>
      <c r="Z11" s="917"/>
      <c r="AA11" s="917"/>
      <c r="AB11" s="919"/>
      <c r="AC11" s="920"/>
      <c r="AD11" s="917"/>
      <c r="AE11" s="917"/>
      <c r="AF11" s="919"/>
      <c r="AG11" s="920"/>
      <c r="AH11" s="917"/>
      <c r="AI11" s="917"/>
      <c r="AJ11" s="919"/>
      <c r="AK11" s="920"/>
      <c r="AL11" s="917"/>
      <c r="AM11" s="917"/>
      <c r="AN11" s="918"/>
      <c r="AO11" s="920"/>
      <c r="AP11" s="917"/>
      <c r="AQ11" s="917"/>
      <c r="AR11" s="919"/>
      <c r="AS11" s="920"/>
      <c r="AT11" s="917"/>
      <c r="AU11" s="917"/>
      <c r="AV11" s="919"/>
      <c r="AW11" s="920"/>
      <c r="AX11" s="917"/>
      <c r="AY11" s="218"/>
      <c r="AZ11" s="219"/>
      <c r="BA11" s="923"/>
      <c r="BB11" s="921"/>
      <c r="BC11" s="218"/>
      <c r="BD11" s="219"/>
      <c r="BE11" s="173"/>
      <c r="BF11" s="174"/>
      <c r="BG11" s="174"/>
      <c r="BH11" s="175"/>
      <c r="BI11" s="173"/>
      <c r="BJ11" s="174"/>
      <c r="BK11" s="174"/>
      <c r="BL11" s="175"/>
      <c r="BM11" s="172"/>
      <c r="BN11" s="169"/>
      <c r="BO11" s="169"/>
      <c r="BP11" s="171"/>
      <c r="BQ11" s="172"/>
      <c r="BR11" s="169"/>
      <c r="BS11" s="169"/>
      <c r="BT11" s="171"/>
      <c r="BU11" s="172"/>
      <c r="BV11" s="169"/>
      <c r="BW11" s="169"/>
      <c r="BX11" s="171"/>
      <c r="BY11" s="172"/>
      <c r="BZ11" s="169"/>
      <c r="CA11" s="169"/>
      <c r="CB11" s="171"/>
      <c r="CC11" s="172"/>
      <c r="CD11" s="169"/>
      <c r="CE11" s="169"/>
      <c r="CF11" s="171"/>
      <c r="CG11" s="172"/>
      <c r="CH11" s="169"/>
      <c r="CI11" s="169"/>
      <c r="CJ11" s="171"/>
      <c r="CK11" s="172"/>
      <c r="CL11" s="169"/>
      <c r="CM11" s="169"/>
      <c r="CN11" s="171"/>
      <c r="CO11" s="172"/>
      <c r="CP11" s="169"/>
      <c r="CQ11" s="169"/>
      <c r="CR11" s="171"/>
      <c r="CS11" s="172"/>
      <c r="CT11" s="169"/>
      <c r="CU11" s="169"/>
      <c r="CV11" s="171"/>
      <c r="CW11" s="172"/>
      <c r="CX11" s="169"/>
      <c r="CY11" s="169"/>
      <c r="CZ11" s="171"/>
      <c r="DA11" s="172"/>
      <c r="DB11" s="169"/>
      <c r="DC11" s="169"/>
      <c r="DD11" s="171"/>
      <c r="DE11" s="172"/>
      <c r="DF11" s="169"/>
      <c r="DG11" s="169"/>
      <c r="DH11" s="171"/>
      <c r="DI11" s="172"/>
      <c r="DJ11" s="169"/>
      <c r="DK11" s="169"/>
      <c r="DL11" s="171"/>
      <c r="DM11" s="172"/>
      <c r="DN11" s="169"/>
      <c r="DO11" s="169"/>
      <c r="DP11" s="171"/>
      <c r="DQ11" s="172"/>
      <c r="DR11" s="169"/>
      <c r="DS11" s="169"/>
      <c r="DT11" s="171"/>
      <c r="DU11" s="172"/>
      <c r="DV11" s="169"/>
      <c r="DW11" s="169"/>
      <c r="DX11" s="169"/>
      <c r="DY11" s="118"/>
      <c r="DZ11" s="118"/>
      <c r="EA11" s="118"/>
      <c r="EB11" s="118"/>
      <c r="EC11" s="118"/>
      <c r="ED11" s="118"/>
      <c r="EE11" s="118"/>
      <c r="EF11" s="118"/>
    </row>
    <row r="12" spans="1:136" s="162" customFormat="1" ht="23.25" customHeight="1" x14ac:dyDescent="0.2">
      <c r="A12" s="670" t="s">
        <v>6</v>
      </c>
      <c r="B12" s="675"/>
      <c r="C12" s="678"/>
      <c r="D12" s="678"/>
      <c r="E12" s="905"/>
      <c r="F12" s="906"/>
      <c r="G12" s="906"/>
      <c r="H12" s="907"/>
      <c r="I12" s="905"/>
      <c r="J12" s="906"/>
      <c r="K12" s="906"/>
      <c r="L12" s="907"/>
      <c r="M12" s="908"/>
      <c r="N12" s="909"/>
      <c r="O12" s="909"/>
      <c r="P12" s="910"/>
      <c r="Q12" s="905"/>
      <c r="R12" s="906"/>
      <c r="S12" s="906"/>
      <c r="T12" s="907"/>
      <c r="U12" s="905"/>
      <c r="V12" s="906"/>
      <c r="W12" s="906"/>
      <c r="X12" s="907"/>
      <c r="Y12" s="908"/>
      <c r="Z12" s="909"/>
      <c r="AA12" s="909"/>
      <c r="AB12" s="911"/>
      <c r="AC12" s="912"/>
      <c r="AD12" s="912"/>
      <c r="AE12" s="909"/>
      <c r="AF12" s="909"/>
      <c r="AG12" s="910"/>
      <c r="AH12" s="912"/>
      <c r="AI12" s="909"/>
      <c r="AJ12" s="909"/>
      <c r="AK12" s="911"/>
      <c r="AL12" s="909"/>
      <c r="AM12" s="909"/>
      <c r="AN12" s="910"/>
      <c r="AO12" s="912"/>
      <c r="AP12" s="909"/>
      <c r="AQ12" s="909"/>
      <c r="AR12" s="910"/>
      <c r="AS12" s="912"/>
      <c r="AT12" s="909"/>
      <c r="AU12" s="909"/>
      <c r="AV12" s="911"/>
      <c r="AW12" s="912"/>
      <c r="AX12" s="909"/>
      <c r="AY12" s="909"/>
      <c r="AZ12" s="911"/>
      <c r="BA12" s="984"/>
      <c r="BB12" s="985"/>
      <c r="BC12" s="985"/>
      <c r="BD12" s="986"/>
      <c r="BE12" s="923"/>
      <c r="BF12" s="921"/>
      <c r="BG12" s="921"/>
      <c r="BH12" s="167"/>
      <c r="BI12" s="166"/>
      <c r="BJ12" s="164"/>
      <c r="BK12" s="164"/>
      <c r="BL12" s="167"/>
      <c r="BM12" s="166"/>
      <c r="BN12" s="164"/>
      <c r="BO12" s="164"/>
      <c r="BP12" s="167"/>
      <c r="BQ12" s="166"/>
      <c r="BR12" s="164"/>
      <c r="BS12" s="164"/>
      <c r="BT12" s="167"/>
      <c r="BU12" s="166"/>
      <c r="BV12" s="164"/>
      <c r="BW12" s="164"/>
      <c r="BX12" s="167"/>
      <c r="BY12" s="166"/>
      <c r="BZ12" s="164"/>
      <c r="CA12" s="164"/>
      <c r="CB12" s="167"/>
      <c r="CC12" s="166"/>
      <c r="CD12" s="164"/>
      <c r="CE12" s="164"/>
      <c r="CF12" s="167"/>
      <c r="CG12" s="166"/>
      <c r="CH12" s="164"/>
      <c r="CI12" s="164"/>
      <c r="CJ12" s="167"/>
      <c r="CK12" s="166"/>
      <c r="CL12" s="164"/>
      <c r="CM12" s="164"/>
      <c r="CN12" s="167"/>
      <c r="CO12" s="166"/>
      <c r="CP12" s="164"/>
      <c r="CQ12" s="164"/>
      <c r="CR12" s="167"/>
      <c r="CS12" s="166"/>
      <c r="CT12" s="164"/>
      <c r="CU12" s="164"/>
      <c r="CV12" s="167"/>
      <c r="CW12" s="166"/>
      <c r="CX12" s="164"/>
      <c r="CY12" s="164"/>
      <c r="CZ12" s="167"/>
      <c r="DA12" s="166"/>
      <c r="DB12" s="164"/>
      <c r="DC12" s="164"/>
      <c r="DD12" s="167"/>
      <c r="DE12" s="166"/>
      <c r="DF12" s="164"/>
      <c r="DG12" s="164"/>
      <c r="DH12" s="167"/>
      <c r="DI12" s="166"/>
      <c r="DJ12" s="164"/>
      <c r="DK12" s="164"/>
      <c r="DL12" s="167"/>
      <c r="DM12" s="166"/>
      <c r="DN12" s="164"/>
      <c r="DO12" s="164"/>
      <c r="DP12" s="167"/>
      <c r="DQ12" s="166"/>
      <c r="DR12" s="164"/>
      <c r="DS12" s="164"/>
      <c r="DT12" s="167"/>
      <c r="DU12" s="166"/>
      <c r="DV12" s="164"/>
      <c r="DW12" s="164"/>
      <c r="DX12" s="164"/>
      <c r="DY12" s="118"/>
      <c r="DZ12" s="118"/>
      <c r="EA12" s="118"/>
      <c r="EB12" s="118"/>
      <c r="EC12" s="118"/>
      <c r="ED12" s="118"/>
      <c r="EE12" s="118"/>
      <c r="EF12" s="118"/>
    </row>
    <row r="13" spans="1:136" s="162" customFormat="1" ht="23.25" customHeight="1" x14ac:dyDescent="0.2">
      <c r="A13" s="672" t="s">
        <v>1</v>
      </c>
      <c r="B13" s="673"/>
      <c r="C13" s="678"/>
      <c r="D13" s="678"/>
      <c r="E13" s="905"/>
      <c r="F13" s="906"/>
      <c r="G13" s="906"/>
      <c r="H13" s="907"/>
      <c r="I13" s="905"/>
      <c r="J13" s="906"/>
      <c r="K13" s="906"/>
      <c r="L13" s="907"/>
      <c r="M13" s="908"/>
      <c r="N13" s="909"/>
      <c r="O13" s="909"/>
      <c r="P13" s="910"/>
      <c r="Q13" s="905"/>
      <c r="R13" s="906"/>
      <c r="S13" s="906"/>
      <c r="T13" s="907"/>
      <c r="U13" s="905"/>
      <c r="V13" s="906"/>
      <c r="W13" s="906"/>
      <c r="X13" s="907"/>
      <c r="Y13" s="908"/>
      <c r="Z13" s="909"/>
      <c r="AA13" s="909"/>
      <c r="AB13" s="911"/>
      <c r="AC13" s="912"/>
      <c r="AD13" s="912"/>
      <c r="AE13" s="909"/>
      <c r="AF13" s="909"/>
      <c r="AG13" s="910"/>
      <c r="AH13" s="912"/>
      <c r="AI13" s="909"/>
      <c r="AJ13" s="909"/>
      <c r="AK13" s="911"/>
      <c r="AL13" s="909"/>
      <c r="AM13" s="909"/>
      <c r="AN13" s="910"/>
      <c r="AO13" s="912"/>
      <c r="AP13" s="909"/>
      <c r="AQ13" s="909"/>
      <c r="AR13" s="910"/>
      <c r="AS13" s="912"/>
      <c r="AT13" s="909"/>
      <c r="AU13" s="909"/>
      <c r="AV13" s="911"/>
      <c r="AW13" s="912"/>
      <c r="AX13" s="909"/>
      <c r="AY13" s="909"/>
      <c r="AZ13" s="911"/>
      <c r="BA13" s="166"/>
      <c r="BB13" s="164"/>
      <c r="BC13" s="164"/>
      <c r="BD13" s="922"/>
      <c r="BE13" s="923"/>
      <c r="BF13" s="921"/>
      <c r="BG13" s="921"/>
      <c r="BH13" s="167"/>
      <c r="BI13" s="166"/>
      <c r="BJ13" s="164"/>
      <c r="BK13" s="164"/>
      <c r="BL13" s="167"/>
      <c r="BM13" s="166"/>
      <c r="BN13" s="164"/>
      <c r="BO13" s="164"/>
      <c r="BP13" s="167"/>
      <c r="BQ13" s="166"/>
      <c r="BR13" s="164"/>
      <c r="BS13" s="164"/>
      <c r="BT13" s="167"/>
      <c r="BU13" s="166"/>
      <c r="BV13" s="164"/>
      <c r="BW13" s="164"/>
      <c r="BX13" s="167"/>
      <c r="BY13" s="166"/>
      <c r="BZ13" s="164"/>
      <c r="CA13" s="164"/>
      <c r="CB13" s="167"/>
      <c r="CC13" s="166"/>
      <c r="CD13" s="164"/>
      <c r="CE13" s="164"/>
      <c r="CF13" s="167"/>
      <c r="CG13" s="166"/>
      <c r="CH13" s="164"/>
      <c r="CI13" s="164"/>
      <c r="CJ13" s="167"/>
      <c r="CK13" s="166"/>
      <c r="CL13" s="164"/>
      <c r="CM13" s="164"/>
      <c r="CN13" s="167"/>
      <c r="CO13" s="166"/>
      <c r="CP13" s="164"/>
      <c r="CQ13" s="164"/>
      <c r="CR13" s="167"/>
      <c r="CS13" s="166"/>
      <c r="CT13" s="164"/>
      <c r="CU13" s="164"/>
      <c r="CV13" s="167"/>
      <c r="CW13" s="166"/>
      <c r="CX13" s="164"/>
      <c r="CY13" s="164"/>
      <c r="CZ13" s="167"/>
      <c r="DA13" s="166"/>
      <c r="DB13" s="164"/>
      <c r="DC13" s="164"/>
      <c r="DD13" s="167"/>
      <c r="DE13" s="166"/>
      <c r="DF13" s="164"/>
      <c r="DG13" s="164"/>
      <c r="DH13" s="167"/>
      <c r="DI13" s="166"/>
      <c r="DJ13" s="164"/>
      <c r="DK13" s="164"/>
      <c r="DL13" s="167"/>
      <c r="DM13" s="166"/>
      <c r="DN13" s="164"/>
      <c r="DO13" s="164"/>
      <c r="DP13" s="167"/>
      <c r="DQ13" s="166"/>
      <c r="DR13" s="164"/>
      <c r="DS13" s="164"/>
      <c r="DT13" s="167"/>
      <c r="DU13" s="166"/>
      <c r="DV13" s="164"/>
      <c r="DW13" s="164"/>
      <c r="DX13" s="164"/>
      <c r="DY13" s="118"/>
      <c r="DZ13" s="118"/>
      <c r="EA13" s="118"/>
      <c r="EB13" s="118"/>
      <c r="EC13" s="118"/>
      <c r="ED13" s="118"/>
      <c r="EE13" s="118"/>
      <c r="EF13" s="118"/>
    </row>
    <row r="14" spans="1:136" s="162" customFormat="1" ht="23.25" customHeight="1" x14ac:dyDescent="0.2">
      <c r="A14" s="672" t="s">
        <v>283</v>
      </c>
      <c r="B14" s="674"/>
      <c r="C14" s="678"/>
      <c r="D14" s="678"/>
      <c r="E14" s="905"/>
      <c r="F14" s="906"/>
      <c r="G14" s="906"/>
      <c r="H14" s="907"/>
      <c r="I14" s="905"/>
      <c r="J14" s="906"/>
      <c r="K14" s="906"/>
      <c r="L14" s="907"/>
      <c r="M14" s="908"/>
      <c r="N14" s="909"/>
      <c r="O14" s="909"/>
      <c r="P14" s="910"/>
      <c r="Q14" s="905"/>
      <c r="R14" s="906"/>
      <c r="S14" s="906"/>
      <c r="T14" s="907"/>
      <c r="U14" s="905"/>
      <c r="V14" s="906"/>
      <c r="W14" s="906"/>
      <c r="X14" s="907"/>
      <c r="Y14" s="908"/>
      <c r="Z14" s="909"/>
      <c r="AA14" s="909"/>
      <c r="AB14" s="911"/>
      <c r="AC14" s="912"/>
      <c r="AD14" s="912"/>
      <c r="AE14" s="909"/>
      <c r="AF14" s="909"/>
      <c r="AG14" s="910"/>
      <c r="AH14" s="912"/>
      <c r="AI14" s="909"/>
      <c r="AJ14" s="909"/>
      <c r="AK14" s="911"/>
      <c r="AL14" s="909"/>
      <c r="AM14" s="909"/>
      <c r="AN14" s="910"/>
      <c r="AO14" s="912"/>
      <c r="AP14" s="909"/>
      <c r="AQ14" s="909"/>
      <c r="AR14" s="910"/>
      <c r="AS14" s="912"/>
      <c r="AT14" s="909"/>
      <c r="AU14" s="909"/>
      <c r="AV14" s="911"/>
      <c r="AW14" s="912"/>
      <c r="AX14" s="909"/>
      <c r="AY14" s="909"/>
      <c r="AZ14" s="911"/>
      <c r="BA14" s="912"/>
      <c r="BB14" s="909"/>
      <c r="BC14" s="164"/>
      <c r="BD14" s="179"/>
      <c r="BE14" s="178"/>
      <c r="BF14" s="177"/>
      <c r="BG14" s="921"/>
      <c r="BH14" s="179"/>
      <c r="BI14" s="178"/>
      <c r="BJ14" s="177"/>
      <c r="BK14" s="177"/>
      <c r="BL14" s="179"/>
      <c r="BM14" s="166"/>
      <c r="BN14" s="164"/>
      <c r="BO14" s="164"/>
      <c r="BP14" s="167"/>
      <c r="BQ14" s="166"/>
      <c r="BR14" s="164"/>
      <c r="BS14" s="164"/>
      <c r="BT14" s="167"/>
      <c r="BU14" s="166"/>
      <c r="BV14" s="164"/>
      <c r="BW14" s="164"/>
      <c r="BX14" s="167"/>
      <c r="BY14" s="166"/>
      <c r="BZ14" s="164"/>
      <c r="CA14" s="164"/>
      <c r="CB14" s="167"/>
      <c r="CC14" s="166"/>
      <c r="CD14" s="164"/>
      <c r="CE14" s="164"/>
      <c r="CF14" s="167"/>
      <c r="CG14" s="166"/>
      <c r="CH14" s="164"/>
      <c r="CI14" s="164"/>
      <c r="CJ14" s="167"/>
      <c r="CK14" s="166"/>
      <c r="CL14" s="164"/>
      <c r="CM14" s="164"/>
      <c r="CN14" s="167"/>
      <c r="CO14" s="166"/>
      <c r="CP14" s="164"/>
      <c r="CQ14" s="164"/>
      <c r="CR14" s="167"/>
      <c r="CS14" s="166"/>
      <c r="CT14" s="164"/>
      <c r="CU14" s="164"/>
      <c r="CV14" s="167"/>
      <c r="CW14" s="166"/>
      <c r="CX14" s="164"/>
      <c r="CY14" s="164"/>
      <c r="CZ14" s="167"/>
      <c r="DA14" s="166"/>
      <c r="DB14" s="164"/>
      <c r="DC14" s="164"/>
      <c r="DD14" s="167"/>
      <c r="DE14" s="166"/>
      <c r="DF14" s="164"/>
      <c r="DG14" s="164"/>
      <c r="DH14" s="167"/>
      <c r="DI14" s="166"/>
      <c r="DJ14" s="164"/>
      <c r="DK14" s="164"/>
      <c r="DL14" s="167"/>
      <c r="DM14" s="166"/>
      <c r="DN14" s="164"/>
      <c r="DO14" s="164"/>
      <c r="DP14" s="167"/>
      <c r="DQ14" s="166"/>
      <c r="DR14" s="164"/>
      <c r="DS14" s="164"/>
      <c r="DT14" s="167"/>
      <c r="DU14" s="166"/>
      <c r="DV14" s="164"/>
      <c r="DW14" s="164"/>
      <c r="DX14" s="164"/>
      <c r="DY14" s="118"/>
      <c r="DZ14" s="118"/>
      <c r="EA14" s="118"/>
      <c r="EB14" s="118"/>
      <c r="EC14" s="118"/>
      <c r="ED14" s="118"/>
      <c r="EE14" s="118"/>
      <c r="EF14" s="118"/>
    </row>
    <row r="15" spans="1:136" s="162" customFormat="1" ht="23.25" customHeight="1" x14ac:dyDescent="0.2">
      <c r="A15" s="676" t="s">
        <v>7</v>
      </c>
      <c r="B15" s="677"/>
      <c r="C15" s="678"/>
      <c r="D15" s="678"/>
      <c r="E15" s="913"/>
      <c r="F15" s="914"/>
      <c r="G15" s="914"/>
      <c r="H15" s="915"/>
      <c r="I15" s="913"/>
      <c r="J15" s="914"/>
      <c r="K15" s="914"/>
      <c r="L15" s="915"/>
      <c r="M15" s="916"/>
      <c r="N15" s="917"/>
      <c r="O15" s="917"/>
      <c r="P15" s="918"/>
      <c r="Q15" s="913"/>
      <c r="R15" s="914"/>
      <c r="S15" s="914"/>
      <c r="T15" s="915"/>
      <c r="U15" s="913"/>
      <c r="V15" s="914"/>
      <c r="W15" s="914"/>
      <c r="X15" s="915"/>
      <c r="Y15" s="916"/>
      <c r="Z15" s="917"/>
      <c r="AA15" s="917"/>
      <c r="AB15" s="919"/>
      <c r="AC15" s="920"/>
      <c r="AD15" s="920"/>
      <c r="AE15" s="917"/>
      <c r="AF15" s="917"/>
      <c r="AG15" s="918"/>
      <c r="AH15" s="920"/>
      <c r="AI15" s="917"/>
      <c r="AJ15" s="917"/>
      <c r="AK15" s="919"/>
      <c r="AL15" s="917"/>
      <c r="AM15" s="917"/>
      <c r="AN15" s="918"/>
      <c r="AO15" s="920"/>
      <c r="AP15" s="917"/>
      <c r="AQ15" s="917"/>
      <c r="AR15" s="918"/>
      <c r="AS15" s="920"/>
      <c r="AT15" s="917"/>
      <c r="AU15" s="917"/>
      <c r="AV15" s="919"/>
      <c r="AW15" s="920"/>
      <c r="AX15" s="917"/>
      <c r="AY15" s="917"/>
      <c r="AZ15" s="919"/>
      <c r="BA15" s="920"/>
      <c r="BB15" s="917"/>
      <c r="BC15" s="917"/>
      <c r="BD15" s="175"/>
      <c r="BE15" s="173"/>
      <c r="BF15" s="169"/>
      <c r="BG15" s="218"/>
      <c r="BH15" s="171"/>
      <c r="BI15" s="173"/>
      <c r="BJ15" s="174"/>
      <c r="BK15" s="174"/>
      <c r="BL15" s="175"/>
      <c r="BM15" s="172"/>
      <c r="BN15" s="169"/>
      <c r="BO15" s="169"/>
      <c r="BP15" s="171"/>
      <c r="BQ15" s="172"/>
      <c r="BR15" s="169"/>
      <c r="BS15" s="169"/>
      <c r="BT15" s="171"/>
      <c r="BU15" s="172"/>
      <c r="BV15" s="169"/>
      <c r="BW15" s="169"/>
      <c r="BX15" s="171"/>
      <c r="BY15" s="172"/>
      <c r="BZ15" s="169"/>
      <c r="CA15" s="169"/>
      <c r="CB15" s="171"/>
      <c r="CC15" s="172"/>
      <c r="CD15" s="169"/>
      <c r="CE15" s="169"/>
      <c r="CF15" s="171"/>
      <c r="CG15" s="172"/>
      <c r="CH15" s="169"/>
      <c r="CI15" s="169"/>
      <c r="CJ15" s="171"/>
      <c r="CK15" s="172"/>
      <c r="CL15" s="169"/>
      <c r="CM15" s="169"/>
      <c r="CN15" s="171"/>
      <c r="CO15" s="172"/>
      <c r="CP15" s="169"/>
      <c r="CQ15" s="169"/>
      <c r="CR15" s="171"/>
      <c r="CS15" s="172"/>
      <c r="CT15" s="169"/>
      <c r="CU15" s="169"/>
      <c r="CV15" s="171"/>
      <c r="CW15" s="172"/>
      <c r="CX15" s="169"/>
      <c r="CY15" s="169"/>
      <c r="CZ15" s="171"/>
      <c r="DA15" s="172"/>
      <c r="DB15" s="169"/>
      <c r="DC15" s="169"/>
      <c r="DD15" s="171"/>
      <c r="DE15" s="172"/>
      <c r="DF15" s="169"/>
      <c r="DG15" s="169"/>
      <c r="DH15" s="171"/>
      <c r="DI15" s="172"/>
      <c r="DJ15" s="169"/>
      <c r="DK15" s="169"/>
      <c r="DL15" s="171"/>
      <c r="DM15" s="172"/>
      <c r="DN15" s="169"/>
      <c r="DO15" s="169"/>
      <c r="DP15" s="171"/>
      <c r="DQ15" s="172"/>
      <c r="DR15" s="169"/>
      <c r="DS15" s="169"/>
      <c r="DT15" s="171"/>
      <c r="DU15" s="172"/>
      <c r="DV15" s="169"/>
      <c r="DW15" s="169"/>
      <c r="DX15" s="169"/>
      <c r="DY15" s="118"/>
      <c r="DZ15" s="118"/>
      <c r="EA15" s="118"/>
      <c r="EB15" s="118"/>
      <c r="EC15" s="118"/>
      <c r="ED15" s="118"/>
      <c r="EE15" s="118"/>
      <c r="EF15" s="118"/>
    </row>
    <row r="16" spans="1:136" s="162" customFormat="1" ht="23.25" customHeight="1" x14ac:dyDescent="0.2">
      <c r="A16" s="680" t="s">
        <v>116</v>
      </c>
      <c r="B16" s="681"/>
      <c r="C16" s="181">
        <v>43770</v>
      </c>
      <c r="D16" s="182">
        <v>44501</v>
      </c>
      <c r="E16" s="340"/>
      <c r="F16" s="341"/>
      <c r="G16" s="341"/>
      <c r="H16" s="342"/>
      <c r="I16" s="340"/>
      <c r="J16" s="341"/>
      <c r="K16" s="341"/>
      <c r="L16" s="342"/>
      <c r="M16" s="343"/>
      <c r="N16" s="341"/>
      <c r="O16" s="341"/>
      <c r="P16" s="344"/>
      <c r="Q16" s="340"/>
      <c r="R16" s="341"/>
      <c r="S16" s="341"/>
      <c r="T16" s="342"/>
      <c r="U16" s="340"/>
      <c r="V16" s="341"/>
      <c r="W16" s="341"/>
      <c r="X16" s="342"/>
      <c r="Y16" s="343"/>
      <c r="Z16" s="341"/>
      <c r="AA16" s="341"/>
      <c r="AB16" s="342"/>
      <c r="AC16" s="340"/>
      <c r="AD16" s="341"/>
      <c r="AE16" s="341"/>
      <c r="AF16" s="342"/>
      <c r="AG16" s="340"/>
      <c r="AH16" s="341"/>
      <c r="AI16" s="341"/>
      <c r="AJ16" s="342"/>
      <c r="AK16" s="340"/>
      <c r="AL16" s="341"/>
      <c r="AM16" s="341"/>
      <c r="AN16" s="345"/>
      <c r="AO16" s="346"/>
      <c r="AP16" s="347"/>
      <c r="AQ16" s="347"/>
      <c r="AR16" s="348"/>
      <c r="AS16" s="346"/>
      <c r="AT16" s="347"/>
      <c r="AU16" s="347"/>
      <c r="AV16" s="348"/>
      <c r="AW16" s="346"/>
      <c r="AX16" s="347"/>
      <c r="AY16" s="347"/>
      <c r="AZ16" s="348"/>
      <c r="BA16" s="340"/>
      <c r="BB16" s="341"/>
      <c r="BC16" s="341"/>
      <c r="BD16" s="342"/>
      <c r="BE16" s="340"/>
      <c r="BF16" s="341"/>
      <c r="BG16" s="341"/>
      <c r="BH16" s="342"/>
      <c r="BI16" s="340"/>
      <c r="BJ16" s="341"/>
      <c r="BK16" s="341"/>
      <c r="BL16" s="342"/>
      <c r="BM16" s="340"/>
      <c r="BN16" s="341"/>
      <c r="BO16" s="341"/>
      <c r="BP16" s="342"/>
      <c r="BQ16" s="340"/>
      <c r="BR16" s="341"/>
      <c r="BS16" s="341"/>
      <c r="BT16" s="342"/>
      <c r="BU16" s="340"/>
      <c r="BV16" s="341"/>
      <c r="BW16" s="341"/>
      <c r="BX16" s="342"/>
      <c r="BY16" s="340"/>
      <c r="BZ16" s="341"/>
      <c r="CA16" s="341"/>
      <c r="CB16" s="342"/>
      <c r="CC16" s="340"/>
      <c r="CD16" s="341"/>
      <c r="CE16" s="341"/>
      <c r="CF16" s="342"/>
      <c r="CG16" s="340"/>
      <c r="CH16" s="341"/>
      <c r="CI16" s="341"/>
      <c r="CJ16" s="342"/>
      <c r="CK16" s="340"/>
      <c r="CL16" s="341"/>
      <c r="CM16" s="341"/>
      <c r="CN16" s="342"/>
      <c r="CO16" s="340"/>
      <c r="CP16" s="341"/>
      <c r="CQ16" s="341"/>
      <c r="CR16" s="342"/>
      <c r="CS16" s="340"/>
      <c r="CT16" s="341"/>
      <c r="CU16" s="341"/>
      <c r="CV16" s="342"/>
      <c r="CW16" s="340"/>
      <c r="CX16" s="341"/>
      <c r="CY16" s="341"/>
      <c r="CZ16" s="342"/>
      <c r="DA16" s="340"/>
      <c r="DB16" s="341"/>
      <c r="DC16" s="341"/>
      <c r="DD16" s="342"/>
      <c r="DE16" s="340"/>
      <c r="DF16" s="341"/>
      <c r="DG16" s="341"/>
      <c r="DH16" s="342"/>
      <c r="DI16" s="340"/>
      <c r="DJ16" s="341"/>
      <c r="DK16" s="341"/>
      <c r="DL16" s="342"/>
      <c r="DM16" s="340"/>
      <c r="DN16" s="341"/>
      <c r="DO16" s="341"/>
      <c r="DP16" s="342"/>
      <c r="DQ16" s="340"/>
      <c r="DR16" s="341"/>
      <c r="DS16" s="341"/>
      <c r="DT16" s="342"/>
      <c r="DU16" s="340"/>
      <c r="DV16" s="341"/>
      <c r="DW16" s="341"/>
      <c r="DX16" s="341"/>
      <c r="DY16" s="118"/>
      <c r="DZ16" s="118"/>
      <c r="EA16" s="118"/>
      <c r="EB16" s="118"/>
      <c r="EC16" s="118"/>
      <c r="ED16" s="118"/>
      <c r="EE16" s="118"/>
      <c r="EF16" s="118"/>
    </row>
    <row r="17" spans="1:136" s="162" customFormat="1" ht="23.25" customHeight="1" x14ac:dyDescent="0.2">
      <c r="A17" s="682" t="s">
        <v>8</v>
      </c>
      <c r="B17" s="683"/>
      <c r="C17" s="183"/>
      <c r="D17" s="184"/>
      <c r="E17" s="166"/>
      <c r="F17" s="164"/>
      <c r="G17" s="164"/>
      <c r="H17" s="167"/>
      <c r="I17" s="166"/>
      <c r="J17" s="164"/>
      <c r="K17" s="164"/>
      <c r="L17" s="167"/>
      <c r="M17" s="163"/>
      <c r="N17" s="164"/>
      <c r="O17" s="164"/>
      <c r="P17" s="165"/>
      <c r="Q17" s="166"/>
      <c r="R17" s="164"/>
      <c r="S17" s="164"/>
      <c r="T17" s="167"/>
      <c r="U17" s="166"/>
      <c r="V17" s="164"/>
      <c r="W17" s="164"/>
      <c r="X17" s="167"/>
      <c r="Y17" s="163"/>
      <c r="Z17" s="164"/>
      <c r="AA17" s="164"/>
      <c r="AB17" s="167"/>
      <c r="AC17" s="166"/>
      <c r="AD17" s="164"/>
      <c r="AE17" s="164"/>
      <c r="AF17" s="167"/>
      <c r="AG17" s="166"/>
      <c r="AH17" s="164"/>
      <c r="AI17" s="909"/>
      <c r="AJ17" s="911"/>
      <c r="AK17" s="912"/>
      <c r="AL17" s="909"/>
      <c r="AM17" s="909"/>
      <c r="AN17" s="911"/>
      <c r="AO17" s="912"/>
      <c r="AP17" s="909"/>
      <c r="AQ17" s="909"/>
      <c r="AR17" s="911"/>
      <c r="AS17" s="912"/>
      <c r="AT17" s="909"/>
      <c r="AU17" s="909"/>
      <c r="AV17" s="911"/>
      <c r="AW17" s="912"/>
      <c r="AX17" s="909"/>
      <c r="AY17" s="909"/>
      <c r="AZ17" s="911"/>
      <c r="BA17" s="912"/>
      <c r="BB17" s="909"/>
      <c r="BC17" s="909"/>
      <c r="BD17" s="911"/>
      <c r="BE17" s="912"/>
      <c r="BF17" s="909"/>
      <c r="BG17" s="909"/>
      <c r="BH17" s="922"/>
      <c r="BI17" s="923"/>
      <c r="BJ17" s="921"/>
      <c r="BK17" s="921"/>
      <c r="BL17" s="922"/>
      <c r="BM17" s="923"/>
      <c r="BN17" s="921"/>
      <c r="BO17" s="921"/>
      <c r="BP17" s="167"/>
      <c r="BQ17" s="166"/>
      <c r="BR17" s="164"/>
      <c r="BS17" s="164"/>
      <c r="BT17" s="167"/>
      <c r="BU17" s="166"/>
      <c r="BV17" s="164"/>
      <c r="BW17" s="164"/>
      <c r="BX17" s="167"/>
      <c r="BY17" s="166"/>
      <c r="BZ17" s="164"/>
      <c r="CA17" s="164"/>
      <c r="CB17" s="167"/>
      <c r="CC17" s="166"/>
      <c r="CD17" s="164"/>
      <c r="CE17" s="164"/>
      <c r="CF17" s="167"/>
      <c r="CG17" s="166"/>
      <c r="CH17" s="164"/>
      <c r="CI17" s="164"/>
      <c r="CJ17" s="167"/>
      <c r="CK17" s="166"/>
      <c r="CL17" s="164"/>
      <c r="CM17" s="164"/>
      <c r="CN17" s="167"/>
      <c r="CO17" s="166"/>
      <c r="CP17" s="164"/>
      <c r="CQ17" s="164"/>
      <c r="CR17" s="167"/>
      <c r="CS17" s="166"/>
      <c r="CT17" s="164"/>
      <c r="CU17" s="164"/>
      <c r="CV17" s="167"/>
      <c r="CW17" s="166"/>
      <c r="CX17" s="164"/>
      <c r="CY17" s="164"/>
      <c r="CZ17" s="167"/>
      <c r="DA17" s="166"/>
      <c r="DB17" s="164"/>
      <c r="DC17" s="164"/>
      <c r="DD17" s="167"/>
      <c r="DE17" s="166"/>
      <c r="DF17" s="164"/>
      <c r="DG17" s="164"/>
      <c r="DH17" s="167"/>
      <c r="DI17" s="166"/>
      <c r="DJ17" s="164"/>
      <c r="DK17" s="164"/>
      <c r="DL17" s="167"/>
      <c r="DM17" s="166"/>
      <c r="DN17" s="164"/>
      <c r="DO17" s="164"/>
      <c r="DP17" s="167"/>
      <c r="DQ17" s="166"/>
      <c r="DR17" s="164"/>
      <c r="DS17" s="164"/>
      <c r="DT17" s="167"/>
      <c r="DU17" s="166"/>
      <c r="DV17" s="164"/>
      <c r="DW17" s="164"/>
      <c r="DX17" s="164"/>
      <c r="DY17" s="118"/>
      <c r="DZ17" s="118"/>
      <c r="EA17" s="118"/>
      <c r="EB17" s="118"/>
      <c r="EC17" s="118"/>
      <c r="ED17" s="118"/>
      <c r="EE17" s="118"/>
      <c r="EF17" s="118"/>
    </row>
    <row r="18" spans="1:136" s="162" customFormat="1" ht="23.25" customHeight="1" x14ac:dyDescent="0.2">
      <c r="A18" s="684" t="s">
        <v>273</v>
      </c>
      <c r="B18" s="683"/>
      <c r="C18" s="183"/>
      <c r="D18" s="184"/>
      <c r="E18" s="172"/>
      <c r="F18" s="169"/>
      <c r="G18" s="169"/>
      <c r="H18" s="171"/>
      <c r="I18" s="172"/>
      <c r="J18" s="169"/>
      <c r="K18" s="169"/>
      <c r="L18" s="171"/>
      <c r="M18" s="168"/>
      <c r="N18" s="169"/>
      <c r="O18" s="169"/>
      <c r="P18" s="170"/>
      <c r="Q18" s="172"/>
      <c r="R18" s="169"/>
      <c r="S18" s="169"/>
      <c r="T18" s="171"/>
      <c r="U18" s="172"/>
      <c r="V18" s="169"/>
      <c r="W18" s="169"/>
      <c r="X18" s="171"/>
      <c r="Y18" s="168"/>
      <c r="Z18" s="169"/>
      <c r="AA18" s="169"/>
      <c r="AB18" s="171"/>
      <c r="AC18" s="172"/>
      <c r="AD18" s="169"/>
      <c r="AE18" s="169"/>
      <c r="AF18" s="171"/>
      <c r="AG18" s="172"/>
      <c r="AH18" s="169"/>
      <c r="AI18" s="917"/>
      <c r="AJ18" s="919"/>
      <c r="AK18" s="920"/>
      <c r="AL18" s="917"/>
      <c r="AM18" s="917"/>
      <c r="AN18" s="918"/>
      <c r="AO18" s="920"/>
      <c r="AP18" s="917"/>
      <c r="AQ18" s="917"/>
      <c r="AR18" s="919"/>
      <c r="AS18" s="920"/>
      <c r="AT18" s="917"/>
      <c r="AU18" s="917"/>
      <c r="AV18" s="919"/>
      <c r="AW18" s="920"/>
      <c r="AX18" s="917"/>
      <c r="AY18" s="917"/>
      <c r="AZ18" s="919"/>
      <c r="BA18" s="920"/>
      <c r="BB18" s="917"/>
      <c r="BC18" s="917"/>
      <c r="BD18" s="919"/>
      <c r="BE18" s="920"/>
      <c r="BF18" s="917"/>
      <c r="BG18" s="917"/>
      <c r="BH18" s="919"/>
      <c r="BI18" s="920"/>
      <c r="BJ18" s="917"/>
      <c r="BK18" s="917"/>
      <c r="BL18" s="919"/>
      <c r="BM18" s="920"/>
      <c r="BN18" s="169"/>
      <c r="BO18" s="169"/>
      <c r="BP18" s="171"/>
      <c r="BQ18" s="172"/>
      <c r="BR18" s="169"/>
      <c r="BS18" s="169"/>
      <c r="BT18" s="171"/>
      <c r="BU18" s="172"/>
      <c r="BV18" s="169"/>
      <c r="BW18" s="169"/>
      <c r="BX18" s="171"/>
      <c r="BY18" s="172"/>
      <c r="BZ18" s="169"/>
      <c r="CA18" s="169"/>
      <c r="CB18" s="171"/>
      <c r="CC18" s="172"/>
      <c r="CD18" s="169"/>
      <c r="CE18" s="169"/>
      <c r="CF18" s="171"/>
      <c r="CG18" s="172"/>
      <c r="CH18" s="169"/>
      <c r="CI18" s="169"/>
      <c r="CJ18" s="171"/>
      <c r="CK18" s="172"/>
      <c r="CL18" s="169"/>
      <c r="CM18" s="169"/>
      <c r="CN18" s="171"/>
      <c r="CO18" s="172"/>
      <c r="CP18" s="169"/>
      <c r="CQ18" s="169"/>
      <c r="CR18" s="171"/>
      <c r="CS18" s="172"/>
      <c r="CT18" s="169"/>
      <c r="CU18" s="169"/>
      <c r="CV18" s="171"/>
      <c r="CW18" s="172"/>
      <c r="CX18" s="169"/>
      <c r="CY18" s="169"/>
      <c r="CZ18" s="171"/>
      <c r="DA18" s="172"/>
      <c r="DB18" s="169"/>
      <c r="DC18" s="169"/>
      <c r="DD18" s="171"/>
      <c r="DE18" s="172"/>
      <c r="DF18" s="169"/>
      <c r="DG18" s="169"/>
      <c r="DH18" s="171"/>
      <c r="DI18" s="172"/>
      <c r="DJ18" s="169"/>
      <c r="DK18" s="169"/>
      <c r="DL18" s="171"/>
      <c r="DM18" s="172"/>
      <c r="DN18" s="169"/>
      <c r="DO18" s="169"/>
      <c r="DP18" s="171"/>
      <c r="DQ18" s="172"/>
      <c r="DR18" s="169"/>
      <c r="DS18" s="169"/>
      <c r="DT18" s="171"/>
      <c r="DU18" s="172"/>
      <c r="DV18" s="169"/>
      <c r="DW18" s="169"/>
      <c r="DX18" s="169"/>
      <c r="DY18" s="118"/>
      <c r="DZ18" s="118"/>
      <c r="EA18" s="118"/>
      <c r="EB18" s="118"/>
      <c r="EC18" s="118"/>
      <c r="ED18" s="118"/>
      <c r="EE18" s="118"/>
      <c r="EF18" s="118"/>
    </row>
    <row r="19" spans="1:136" s="162" customFormat="1" ht="23.25" customHeight="1" x14ac:dyDescent="0.2">
      <c r="A19" s="684" t="s">
        <v>273</v>
      </c>
      <c r="B19" s="683"/>
      <c r="C19" s="183"/>
      <c r="D19" s="184"/>
      <c r="E19" s="172"/>
      <c r="F19" s="169"/>
      <c r="G19" s="169"/>
      <c r="H19" s="171"/>
      <c r="I19" s="172"/>
      <c r="J19" s="169"/>
      <c r="K19" s="169"/>
      <c r="L19" s="171"/>
      <c r="M19" s="168"/>
      <c r="N19" s="169"/>
      <c r="O19" s="169"/>
      <c r="P19" s="170"/>
      <c r="Q19" s="172"/>
      <c r="R19" s="169"/>
      <c r="S19" s="169"/>
      <c r="T19" s="171"/>
      <c r="U19" s="172"/>
      <c r="V19" s="169"/>
      <c r="W19" s="169"/>
      <c r="X19" s="171"/>
      <c r="Y19" s="168"/>
      <c r="Z19" s="169"/>
      <c r="AA19" s="169"/>
      <c r="AB19" s="171"/>
      <c r="AC19" s="172"/>
      <c r="AD19" s="169"/>
      <c r="AE19" s="169"/>
      <c r="AF19" s="171"/>
      <c r="AG19" s="172"/>
      <c r="AH19" s="169"/>
      <c r="AI19" s="917"/>
      <c r="AJ19" s="919"/>
      <c r="AK19" s="920"/>
      <c r="AL19" s="917"/>
      <c r="AM19" s="917"/>
      <c r="AN19" s="918"/>
      <c r="AO19" s="920"/>
      <c r="AP19" s="917"/>
      <c r="AQ19" s="917"/>
      <c r="AR19" s="919"/>
      <c r="AS19" s="920"/>
      <c r="AT19" s="917"/>
      <c r="AU19" s="917"/>
      <c r="AV19" s="919"/>
      <c r="AW19" s="920"/>
      <c r="AX19" s="917"/>
      <c r="AY19" s="917"/>
      <c r="AZ19" s="919"/>
      <c r="BA19" s="920"/>
      <c r="BB19" s="917"/>
      <c r="BC19" s="917"/>
      <c r="BD19" s="919"/>
      <c r="BE19" s="920"/>
      <c r="BF19" s="917"/>
      <c r="BG19" s="917"/>
      <c r="BH19" s="919"/>
      <c r="BI19" s="920"/>
      <c r="BJ19" s="917"/>
      <c r="BK19" s="917"/>
      <c r="BL19" s="919"/>
      <c r="BM19" s="920"/>
      <c r="BN19" s="169"/>
      <c r="BO19" s="169"/>
      <c r="BP19" s="171"/>
      <c r="BQ19" s="172"/>
      <c r="BR19" s="169"/>
      <c r="BS19" s="169"/>
      <c r="BT19" s="171"/>
      <c r="BU19" s="172"/>
      <c r="BV19" s="169"/>
      <c r="BW19" s="169"/>
      <c r="BX19" s="171"/>
      <c r="BY19" s="172"/>
      <c r="BZ19" s="169"/>
      <c r="CA19" s="169"/>
      <c r="CB19" s="171"/>
      <c r="CC19" s="172"/>
      <c r="CD19" s="169"/>
      <c r="CE19" s="169"/>
      <c r="CF19" s="171"/>
      <c r="CG19" s="172"/>
      <c r="CH19" s="169"/>
      <c r="CI19" s="169"/>
      <c r="CJ19" s="171"/>
      <c r="CK19" s="172"/>
      <c r="CL19" s="169"/>
      <c r="CM19" s="169"/>
      <c r="CN19" s="171"/>
      <c r="CO19" s="172"/>
      <c r="CP19" s="169"/>
      <c r="CQ19" s="169"/>
      <c r="CR19" s="171"/>
      <c r="CS19" s="172"/>
      <c r="CT19" s="169"/>
      <c r="CU19" s="169"/>
      <c r="CV19" s="171"/>
      <c r="CW19" s="172"/>
      <c r="CX19" s="169"/>
      <c r="CY19" s="169"/>
      <c r="CZ19" s="171"/>
      <c r="DA19" s="172"/>
      <c r="DB19" s="169"/>
      <c r="DC19" s="169"/>
      <c r="DD19" s="171"/>
      <c r="DE19" s="172"/>
      <c r="DF19" s="169"/>
      <c r="DG19" s="169"/>
      <c r="DH19" s="171"/>
      <c r="DI19" s="172"/>
      <c r="DJ19" s="169"/>
      <c r="DK19" s="169"/>
      <c r="DL19" s="171"/>
      <c r="DM19" s="172"/>
      <c r="DN19" s="169"/>
      <c r="DO19" s="169"/>
      <c r="DP19" s="171"/>
      <c r="DQ19" s="172"/>
      <c r="DR19" s="169"/>
      <c r="DS19" s="169"/>
      <c r="DT19" s="171"/>
      <c r="DU19" s="172"/>
      <c r="DV19" s="169"/>
      <c r="DW19" s="169"/>
      <c r="DX19" s="169"/>
      <c r="DY19" s="118"/>
      <c r="DZ19" s="118"/>
      <c r="EA19" s="118"/>
      <c r="EB19" s="118"/>
      <c r="EC19" s="118"/>
      <c r="ED19" s="118"/>
      <c r="EE19" s="118"/>
      <c r="EF19" s="118"/>
    </row>
    <row r="20" spans="1:136" s="162" customFormat="1" ht="23.25" customHeight="1" x14ac:dyDescent="0.2">
      <c r="A20" s="682" t="s">
        <v>9</v>
      </c>
      <c r="B20" s="683"/>
      <c r="C20" s="183"/>
      <c r="D20" s="184"/>
      <c r="E20" s="172"/>
      <c r="F20" s="169"/>
      <c r="G20" s="169"/>
      <c r="H20" s="171"/>
      <c r="I20" s="172"/>
      <c r="J20" s="169"/>
      <c r="K20" s="169"/>
      <c r="L20" s="171"/>
      <c r="M20" s="168"/>
      <c r="N20" s="169"/>
      <c r="O20" s="169"/>
      <c r="P20" s="170"/>
      <c r="Q20" s="172"/>
      <c r="R20" s="169"/>
      <c r="S20" s="169"/>
      <c r="T20" s="171"/>
      <c r="U20" s="172"/>
      <c r="V20" s="169"/>
      <c r="W20" s="169"/>
      <c r="X20" s="171"/>
      <c r="Y20" s="168"/>
      <c r="Z20" s="169"/>
      <c r="AA20" s="169"/>
      <c r="AB20" s="171"/>
      <c r="AC20" s="172"/>
      <c r="AD20" s="169"/>
      <c r="AE20" s="169"/>
      <c r="AF20" s="171"/>
      <c r="AG20" s="172"/>
      <c r="AH20" s="169"/>
      <c r="AI20" s="917"/>
      <c r="AJ20" s="919"/>
      <c r="AK20" s="920"/>
      <c r="AL20" s="917"/>
      <c r="AM20" s="917"/>
      <c r="AN20" s="918"/>
      <c r="AO20" s="920"/>
      <c r="AP20" s="917"/>
      <c r="AQ20" s="917"/>
      <c r="AR20" s="919"/>
      <c r="AS20" s="920"/>
      <c r="AT20" s="917"/>
      <c r="AU20" s="917"/>
      <c r="AV20" s="919"/>
      <c r="AW20" s="920"/>
      <c r="AX20" s="917"/>
      <c r="AY20" s="917"/>
      <c r="AZ20" s="919"/>
      <c r="BA20" s="164"/>
      <c r="BB20" s="164"/>
      <c r="BC20" s="164"/>
      <c r="BD20" s="919"/>
      <c r="BE20" s="164"/>
      <c r="BF20" s="917"/>
      <c r="BG20" s="218"/>
      <c r="BH20" s="219"/>
      <c r="BI20" s="920"/>
      <c r="BJ20" s="917"/>
      <c r="BK20" s="917"/>
      <c r="BL20" s="919"/>
      <c r="BM20" s="920"/>
      <c r="BN20" s="169"/>
      <c r="BO20" s="169"/>
      <c r="BP20" s="171"/>
      <c r="BQ20" s="172"/>
      <c r="BR20" s="169"/>
      <c r="BS20" s="169"/>
      <c r="BT20" s="171"/>
      <c r="BU20" s="172"/>
      <c r="BV20" s="169"/>
      <c r="BW20" s="169"/>
      <c r="BX20" s="171"/>
      <c r="BY20" s="172"/>
      <c r="BZ20" s="169"/>
      <c r="CA20" s="169"/>
      <c r="CB20" s="171"/>
      <c r="CC20" s="172"/>
      <c r="CD20" s="169"/>
      <c r="CE20" s="169"/>
      <c r="CF20" s="171"/>
      <c r="CG20" s="172"/>
      <c r="CH20" s="169"/>
      <c r="CI20" s="169"/>
      <c r="CJ20" s="171"/>
      <c r="CK20" s="172"/>
      <c r="CL20" s="169"/>
      <c r="CM20" s="169"/>
      <c r="CN20" s="171"/>
      <c r="CO20" s="172"/>
      <c r="CP20" s="169"/>
      <c r="CQ20" s="169"/>
      <c r="CR20" s="171"/>
      <c r="CS20" s="172"/>
      <c r="CT20" s="169"/>
      <c r="CU20" s="169"/>
      <c r="CV20" s="171"/>
      <c r="CW20" s="172"/>
      <c r="CX20" s="169"/>
      <c r="CY20" s="169"/>
      <c r="CZ20" s="171"/>
      <c r="DA20" s="172"/>
      <c r="DB20" s="169"/>
      <c r="DC20" s="169"/>
      <c r="DD20" s="171"/>
      <c r="DE20" s="172"/>
      <c r="DF20" s="169"/>
      <c r="DG20" s="169"/>
      <c r="DH20" s="171"/>
      <c r="DI20" s="172"/>
      <c r="DJ20" s="169"/>
      <c r="DK20" s="169"/>
      <c r="DL20" s="171"/>
      <c r="DM20" s="172"/>
      <c r="DN20" s="169"/>
      <c r="DO20" s="169"/>
      <c r="DP20" s="171"/>
      <c r="DQ20" s="172"/>
      <c r="DR20" s="169"/>
      <c r="DS20" s="169"/>
      <c r="DT20" s="171"/>
      <c r="DU20" s="172"/>
      <c r="DV20" s="169"/>
      <c r="DW20" s="169"/>
      <c r="DX20" s="169"/>
      <c r="DY20" s="118"/>
      <c r="DZ20" s="118"/>
      <c r="EA20" s="118"/>
      <c r="EB20" s="118"/>
      <c r="EC20" s="118"/>
      <c r="ED20" s="118"/>
      <c r="EE20" s="118"/>
      <c r="EF20" s="118"/>
    </row>
    <row r="21" spans="1:136" s="162" customFormat="1" ht="23.25" customHeight="1" x14ac:dyDescent="0.2">
      <c r="A21" s="685" t="s">
        <v>10</v>
      </c>
      <c r="B21" s="686"/>
      <c r="C21" s="183"/>
      <c r="D21" s="184"/>
      <c r="E21" s="166"/>
      <c r="F21" s="164"/>
      <c r="G21" s="164"/>
      <c r="H21" s="167"/>
      <c r="I21" s="166"/>
      <c r="J21" s="164"/>
      <c r="K21" s="164"/>
      <c r="L21" s="167"/>
      <c r="M21" s="163"/>
      <c r="N21" s="164"/>
      <c r="O21" s="164"/>
      <c r="P21" s="165"/>
      <c r="Q21" s="166"/>
      <c r="R21" s="164"/>
      <c r="S21" s="164"/>
      <c r="T21" s="167"/>
      <c r="U21" s="166"/>
      <c r="V21" s="164"/>
      <c r="W21" s="164"/>
      <c r="X21" s="167"/>
      <c r="Y21" s="163"/>
      <c r="Z21" s="164"/>
      <c r="AA21" s="164"/>
      <c r="AB21" s="167"/>
      <c r="AC21" s="166"/>
      <c r="AD21" s="164"/>
      <c r="AE21" s="164"/>
      <c r="AF21" s="167"/>
      <c r="AG21" s="166"/>
      <c r="AH21" s="164"/>
      <c r="AI21" s="909"/>
      <c r="AJ21" s="911"/>
      <c r="AK21" s="912"/>
      <c r="AL21" s="909"/>
      <c r="AM21" s="909"/>
      <c r="AN21" s="910"/>
      <c r="AO21" s="912"/>
      <c r="AP21" s="909"/>
      <c r="AQ21" s="909"/>
      <c r="AR21" s="911"/>
      <c r="AS21" s="912"/>
      <c r="AT21" s="909"/>
      <c r="AU21" s="909"/>
      <c r="AV21" s="911"/>
      <c r="AW21" s="912"/>
      <c r="AX21" s="909"/>
      <c r="AY21" s="909"/>
      <c r="AZ21" s="911"/>
      <c r="BA21" s="912"/>
      <c r="BB21" s="909"/>
      <c r="BC21" s="164"/>
      <c r="BD21" s="911"/>
      <c r="BE21" s="912"/>
      <c r="BF21" s="909"/>
      <c r="BG21" s="921"/>
      <c r="BH21" s="219"/>
      <c r="BI21" s="912"/>
      <c r="BJ21" s="909"/>
      <c r="BK21" s="921"/>
      <c r="BL21" s="922"/>
      <c r="BM21" s="923"/>
      <c r="BN21" s="921"/>
      <c r="BO21" s="164"/>
      <c r="BP21" s="167"/>
      <c r="BQ21" s="166"/>
      <c r="BR21" s="164"/>
      <c r="BS21" s="164"/>
      <c r="BT21" s="167"/>
      <c r="BU21" s="166"/>
      <c r="BV21" s="164"/>
      <c r="BW21" s="164"/>
      <c r="BX21" s="167"/>
      <c r="BY21" s="166"/>
      <c r="BZ21" s="164"/>
      <c r="CA21" s="164"/>
      <c r="CB21" s="167"/>
      <c r="CC21" s="166"/>
      <c r="CD21" s="164"/>
      <c r="CE21" s="164"/>
      <c r="CF21" s="167"/>
      <c r="CG21" s="166"/>
      <c r="CH21" s="164"/>
      <c r="CI21" s="164"/>
      <c r="CJ21" s="167"/>
      <c r="CK21" s="166"/>
      <c r="CL21" s="164"/>
      <c r="CM21" s="164"/>
      <c r="CN21" s="167"/>
      <c r="CO21" s="166"/>
      <c r="CP21" s="164"/>
      <c r="CQ21" s="164"/>
      <c r="CR21" s="167"/>
      <c r="CS21" s="166"/>
      <c r="CT21" s="164"/>
      <c r="CU21" s="164"/>
      <c r="CV21" s="167"/>
      <c r="CW21" s="166"/>
      <c r="CX21" s="164"/>
      <c r="CY21" s="164"/>
      <c r="CZ21" s="167"/>
      <c r="DA21" s="166"/>
      <c r="DB21" s="164"/>
      <c r="DC21" s="164"/>
      <c r="DD21" s="167"/>
      <c r="DE21" s="166"/>
      <c r="DF21" s="164"/>
      <c r="DG21" s="164"/>
      <c r="DH21" s="167"/>
      <c r="DI21" s="166"/>
      <c r="DJ21" s="164"/>
      <c r="DK21" s="164"/>
      <c r="DL21" s="167"/>
      <c r="DM21" s="166"/>
      <c r="DN21" s="164"/>
      <c r="DO21" s="164"/>
      <c r="DP21" s="167"/>
      <c r="DQ21" s="166"/>
      <c r="DR21" s="164"/>
      <c r="DS21" s="164"/>
      <c r="DT21" s="167"/>
      <c r="DU21" s="166"/>
      <c r="DV21" s="164"/>
      <c r="DW21" s="164"/>
      <c r="DX21" s="164"/>
      <c r="DY21" s="118"/>
      <c r="DZ21" s="118"/>
      <c r="EA21" s="118"/>
      <c r="EB21" s="118"/>
      <c r="EC21" s="118"/>
      <c r="ED21" s="118"/>
      <c r="EE21" s="118"/>
      <c r="EF21" s="118"/>
    </row>
    <row r="22" spans="1:136" s="162" customFormat="1" ht="23.25" customHeight="1" x14ac:dyDescent="0.2">
      <c r="A22" s="687" t="s">
        <v>228</v>
      </c>
      <c r="B22" s="688"/>
      <c r="C22" s="185">
        <v>44501</v>
      </c>
      <c r="D22" s="349">
        <v>44805</v>
      </c>
      <c r="E22" s="339"/>
      <c r="F22" s="336"/>
      <c r="G22" s="336"/>
      <c r="H22" s="338"/>
      <c r="I22" s="339"/>
      <c r="J22" s="336"/>
      <c r="K22" s="336"/>
      <c r="L22" s="338"/>
      <c r="M22" s="335"/>
      <c r="N22" s="336"/>
      <c r="O22" s="336"/>
      <c r="P22" s="337"/>
      <c r="Q22" s="339"/>
      <c r="R22" s="336"/>
      <c r="S22" s="336"/>
      <c r="T22" s="338"/>
      <c r="U22" s="339"/>
      <c r="V22" s="336"/>
      <c r="W22" s="336"/>
      <c r="X22" s="338"/>
      <c r="Y22" s="335"/>
      <c r="Z22" s="336"/>
      <c r="AA22" s="336"/>
      <c r="AB22" s="338"/>
      <c r="AC22" s="339"/>
      <c r="AD22" s="336"/>
      <c r="AE22" s="336"/>
      <c r="AF22" s="338"/>
      <c r="AG22" s="339"/>
      <c r="AH22" s="336"/>
      <c r="AI22" s="336"/>
      <c r="AJ22" s="338"/>
      <c r="AK22" s="339"/>
      <c r="AL22" s="336"/>
      <c r="AM22" s="336"/>
      <c r="AN22" s="337"/>
      <c r="AO22" s="339"/>
      <c r="AP22" s="336"/>
      <c r="AQ22" s="336"/>
      <c r="AR22" s="338"/>
      <c r="AS22" s="339"/>
      <c r="AT22" s="336"/>
      <c r="AU22" s="336"/>
      <c r="AV22" s="338"/>
      <c r="AW22" s="339"/>
      <c r="AX22" s="336"/>
      <c r="AY22" s="336"/>
      <c r="AZ22" s="338"/>
      <c r="BA22" s="339"/>
      <c r="BB22" s="336"/>
      <c r="BC22" s="336"/>
      <c r="BD22" s="338"/>
      <c r="BE22" s="339"/>
      <c r="BF22" s="336"/>
      <c r="BG22" s="336"/>
      <c r="BH22" s="338"/>
      <c r="BI22" s="339"/>
      <c r="BJ22" s="336"/>
      <c r="BK22" s="336"/>
      <c r="BL22" s="338"/>
      <c r="BM22" s="339"/>
      <c r="BN22" s="336"/>
      <c r="BO22" s="336"/>
      <c r="BP22" s="338"/>
      <c r="BQ22" s="339"/>
      <c r="BR22" s="336"/>
      <c r="BS22" s="336"/>
      <c r="BT22" s="338"/>
      <c r="BU22" s="339"/>
      <c r="BV22" s="336"/>
      <c r="BW22" s="336"/>
      <c r="BX22" s="338"/>
      <c r="BY22" s="339"/>
      <c r="BZ22" s="336"/>
      <c r="CA22" s="336"/>
      <c r="CB22" s="338"/>
      <c r="CC22" s="339"/>
      <c r="CD22" s="336"/>
      <c r="CE22" s="336"/>
      <c r="CF22" s="338"/>
      <c r="CG22" s="339"/>
      <c r="CH22" s="336"/>
      <c r="CI22" s="336"/>
      <c r="CJ22" s="338"/>
      <c r="CK22" s="339"/>
      <c r="CL22" s="336"/>
      <c r="CM22" s="336"/>
      <c r="CN22" s="338"/>
      <c r="CO22" s="339"/>
      <c r="CP22" s="336"/>
      <c r="CQ22" s="336"/>
      <c r="CR22" s="338"/>
      <c r="CS22" s="339"/>
      <c r="CT22" s="336"/>
      <c r="CU22" s="336"/>
      <c r="CV22" s="338"/>
      <c r="CW22" s="339"/>
      <c r="CX22" s="336"/>
      <c r="CY22" s="336"/>
      <c r="CZ22" s="338"/>
      <c r="DA22" s="339"/>
      <c r="DB22" s="336"/>
      <c r="DC22" s="336"/>
      <c r="DD22" s="338"/>
      <c r="DE22" s="339"/>
      <c r="DF22" s="336"/>
      <c r="DG22" s="336"/>
      <c r="DH22" s="338"/>
      <c r="DI22" s="339"/>
      <c r="DJ22" s="336"/>
      <c r="DK22" s="336"/>
      <c r="DL22" s="338"/>
      <c r="DM22" s="339"/>
      <c r="DN22" s="336"/>
      <c r="DO22" s="336"/>
      <c r="DP22" s="338"/>
      <c r="DQ22" s="339"/>
      <c r="DR22" s="336"/>
      <c r="DS22" s="336"/>
      <c r="DT22" s="338"/>
      <c r="DU22" s="339"/>
      <c r="DV22" s="336"/>
      <c r="DW22" s="336"/>
      <c r="DX22" s="336"/>
      <c r="DY22" s="118"/>
      <c r="DZ22" s="118"/>
      <c r="EA22" s="118"/>
      <c r="EB22" s="118"/>
      <c r="EC22" s="118"/>
      <c r="ED22" s="118"/>
      <c r="EE22" s="118"/>
      <c r="EF22" s="118"/>
    </row>
    <row r="23" spans="1:136" s="162" customFormat="1" ht="23.25" customHeight="1" x14ac:dyDescent="0.2">
      <c r="A23" s="687" t="s">
        <v>298</v>
      </c>
      <c r="B23" s="689"/>
      <c r="C23" s="350">
        <v>44501</v>
      </c>
      <c r="D23" s="321"/>
      <c r="E23" s="339"/>
      <c r="F23" s="336"/>
      <c r="G23" s="336"/>
      <c r="H23" s="338"/>
      <c r="I23" s="339"/>
      <c r="J23" s="336"/>
      <c r="K23" s="336"/>
      <c r="L23" s="338"/>
      <c r="M23" s="335"/>
      <c r="N23" s="336"/>
      <c r="O23" s="336"/>
      <c r="P23" s="337"/>
      <c r="Q23" s="339"/>
      <c r="R23" s="336"/>
      <c r="S23" s="336"/>
      <c r="T23" s="338"/>
      <c r="U23" s="339"/>
      <c r="V23" s="336"/>
      <c r="W23" s="336"/>
      <c r="X23" s="338"/>
      <c r="Y23" s="335"/>
      <c r="Z23" s="336"/>
      <c r="AA23" s="336"/>
      <c r="AB23" s="338"/>
      <c r="AC23" s="339"/>
      <c r="AD23" s="336"/>
      <c r="AE23" s="336"/>
      <c r="AF23" s="338"/>
      <c r="AG23" s="339"/>
      <c r="AH23" s="336"/>
      <c r="AI23" s="336"/>
      <c r="AJ23" s="338"/>
      <c r="AK23" s="339"/>
      <c r="AL23" s="336"/>
      <c r="AM23" s="336"/>
      <c r="AN23" s="337"/>
      <c r="AO23" s="339"/>
      <c r="AP23" s="336"/>
      <c r="AQ23" s="336"/>
      <c r="AR23" s="338"/>
      <c r="AS23" s="339"/>
      <c r="AT23" s="336"/>
      <c r="AU23" s="336"/>
      <c r="AV23" s="338"/>
      <c r="AW23" s="339"/>
      <c r="AX23" s="336"/>
      <c r="AY23" s="336"/>
      <c r="AZ23" s="338"/>
      <c r="BA23" s="339"/>
      <c r="BB23" s="336"/>
      <c r="BC23" s="336"/>
      <c r="BD23" s="338"/>
      <c r="BE23" s="339"/>
      <c r="BF23" s="336"/>
      <c r="BG23" s="336"/>
      <c r="BH23" s="338"/>
      <c r="BI23" s="339"/>
      <c r="BJ23" s="336"/>
      <c r="BK23" s="336"/>
      <c r="BL23" s="338"/>
      <c r="BM23" s="339"/>
      <c r="BN23" s="336"/>
      <c r="BO23" s="336"/>
      <c r="BP23" s="338"/>
      <c r="BQ23" s="339"/>
      <c r="BR23" s="336"/>
      <c r="BS23" s="336"/>
      <c r="BT23" s="338"/>
      <c r="BU23" s="339"/>
      <c r="BV23" s="336"/>
      <c r="BW23" s="336"/>
      <c r="BX23" s="338"/>
      <c r="BY23" s="339"/>
      <c r="BZ23" s="336"/>
      <c r="CA23" s="336"/>
      <c r="CB23" s="338"/>
      <c r="CC23" s="339"/>
      <c r="CD23" s="336"/>
      <c r="CE23" s="336"/>
      <c r="CF23" s="338"/>
      <c r="CG23" s="339"/>
      <c r="CH23" s="336"/>
      <c r="CI23" s="336"/>
      <c r="CJ23" s="338"/>
      <c r="CK23" s="339"/>
      <c r="CL23" s="336"/>
      <c r="CM23" s="336"/>
      <c r="CN23" s="338"/>
      <c r="CO23" s="339"/>
      <c r="CP23" s="336"/>
      <c r="CQ23" s="336"/>
      <c r="CR23" s="338"/>
      <c r="CS23" s="339"/>
      <c r="CT23" s="336"/>
      <c r="CU23" s="336"/>
      <c r="CV23" s="338"/>
      <c r="CW23" s="339"/>
      <c r="CX23" s="336"/>
      <c r="CY23" s="336"/>
      <c r="CZ23" s="338"/>
      <c r="DA23" s="339"/>
      <c r="DB23" s="336"/>
      <c r="DC23" s="336"/>
      <c r="DD23" s="338"/>
      <c r="DE23" s="339"/>
      <c r="DF23" s="336"/>
      <c r="DG23" s="336"/>
      <c r="DH23" s="338"/>
      <c r="DI23" s="339"/>
      <c r="DJ23" s="336"/>
      <c r="DK23" s="336"/>
      <c r="DL23" s="338"/>
      <c r="DM23" s="339"/>
      <c r="DN23" s="336"/>
      <c r="DO23" s="336"/>
      <c r="DP23" s="338"/>
      <c r="DQ23" s="339"/>
      <c r="DR23" s="336"/>
      <c r="DS23" s="336"/>
      <c r="DT23" s="338"/>
      <c r="DU23" s="339"/>
      <c r="DV23" s="336"/>
      <c r="DW23" s="336"/>
      <c r="DX23" s="336"/>
      <c r="DY23" s="118"/>
      <c r="DZ23" s="118"/>
      <c r="EA23" s="118"/>
      <c r="EB23" s="118"/>
      <c r="EC23" s="118"/>
      <c r="ED23" s="118"/>
      <c r="EE23" s="118"/>
      <c r="EF23" s="118"/>
    </row>
    <row r="24" spans="1:136" s="162" customFormat="1" ht="23.25" customHeight="1" x14ac:dyDescent="0.2">
      <c r="A24" s="685" t="s">
        <v>144</v>
      </c>
      <c r="B24" s="686"/>
      <c r="C24" s="690"/>
      <c r="D24" s="690"/>
      <c r="E24" s="186"/>
      <c r="F24" s="187"/>
      <c r="G24" s="187"/>
      <c r="H24" s="188"/>
      <c r="I24" s="186"/>
      <c r="J24" s="187"/>
      <c r="K24" s="187"/>
      <c r="L24" s="188"/>
      <c r="M24" s="189"/>
      <c r="N24" s="187"/>
      <c r="O24" s="187"/>
      <c r="P24" s="190"/>
      <c r="Q24" s="186"/>
      <c r="R24" s="187"/>
      <c r="S24" s="187"/>
      <c r="T24" s="188"/>
      <c r="U24" s="186"/>
      <c r="V24" s="187"/>
      <c r="W24" s="187"/>
      <c r="X24" s="188"/>
      <c r="Y24" s="189"/>
      <c r="Z24" s="187"/>
      <c r="AA24" s="187"/>
      <c r="AB24" s="188"/>
      <c r="AC24" s="186"/>
      <c r="AD24" s="187"/>
      <c r="AE24" s="187"/>
      <c r="AF24" s="188"/>
      <c r="AG24" s="186"/>
      <c r="AH24" s="187"/>
      <c r="AI24" s="187"/>
      <c r="AJ24" s="188"/>
      <c r="AK24" s="186"/>
      <c r="AL24" s="187"/>
      <c r="AM24" s="187"/>
      <c r="AN24" s="190"/>
      <c r="AO24" s="186"/>
      <c r="AP24" s="187"/>
      <c r="AQ24" s="187"/>
      <c r="AR24" s="188"/>
      <c r="AS24" s="186"/>
      <c r="AT24" s="187"/>
      <c r="AU24" s="187"/>
      <c r="AV24" s="188"/>
      <c r="AW24" s="186"/>
      <c r="AX24" s="187"/>
      <c r="AY24" s="187"/>
      <c r="AZ24" s="188"/>
      <c r="BA24" s="186"/>
      <c r="BB24" s="187"/>
      <c r="BC24" s="187"/>
      <c r="BD24" s="188"/>
      <c r="BE24" s="186"/>
      <c r="BF24" s="187"/>
      <c r="BG24" s="187"/>
      <c r="BH24" s="188"/>
      <c r="BI24" s="186"/>
      <c r="BJ24" s="187"/>
      <c r="BK24" s="187"/>
      <c r="BL24" s="188"/>
      <c r="BM24" s="186"/>
      <c r="BN24" s="187"/>
      <c r="BO24" s="187"/>
      <c r="BP24" s="924"/>
      <c r="BQ24" s="925"/>
      <c r="BR24" s="926"/>
      <c r="BS24" s="926"/>
      <c r="BT24" s="927"/>
      <c r="BU24" s="186"/>
      <c r="BV24" s="187"/>
      <c r="BW24" s="187"/>
      <c r="BX24" s="188"/>
      <c r="BY24" s="186"/>
      <c r="BZ24" s="187"/>
      <c r="CA24" s="187"/>
      <c r="CB24" s="188"/>
      <c r="CC24" s="186"/>
      <c r="CD24" s="187"/>
      <c r="CE24" s="187"/>
      <c r="CF24" s="188"/>
      <c r="CG24" s="186"/>
      <c r="CH24" s="187"/>
      <c r="CI24" s="187"/>
      <c r="CJ24" s="188"/>
      <c r="CK24" s="186"/>
      <c r="CL24" s="187"/>
      <c r="CM24" s="187"/>
      <c r="CN24" s="188"/>
      <c r="CO24" s="186"/>
      <c r="CP24" s="187"/>
      <c r="CQ24" s="187"/>
      <c r="CR24" s="188"/>
      <c r="CS24" s="186"/>
      <c r="CT24" s="187"/>
      <c r="CU24" s="187"/>
      <c r="CV24" s="188"/>
      <c r="CW24" s="186"/>
      <c r="CX24" s="187"/>
      <c r="CY24" s="187"/>
      <c r="CZ24" s="188"/>
      <c r="DA24" s="186"/>
      <c r="DB24" s="187"/>
      <c r="DC24" s="187"/>
      <c r="DD24" s="188"/>
      <c r="DE24" s="186"/>
      <c r="DF24" s="187"/>
      <c r="DG24" s="187"/>
      <c r="DH24" s="188"/>
      <c r="DI24" s="186"/>
      <c r="DJ24" s="187"/>
      <c r="DK24" s="187"/>
      <c r="DL24" s="188"/>
      <c r="DM24" s="186"/>
      <c r="DN24" s="187"/>
      <c r="DO24" s="187"/>
      <c r="DP24" s="188"/>
      <c r="DQ24" s="186"/>
      <c r="DR24" s="187"/>
      <c r="DS24" s="187"/>
      <c r="DT24" s="188"/>
      <c r="DU24" s="186"/>
      <c r="DV24" s="187"/>
      <c r="DW24" s="187"/>
      <c r="DX24" s="187"/>
      <c r="DY24" s="118"/>
      <c r="DZ24" s="118"/>
      <c r="EA24" s="118"/>
      <c r="EB24" s="118"/>
      <c r="EC24" s="118"/>
      <c r="ED24" s="118"/>
      <c r="EE24" s="118"/>
      <c r="EF24" s="118"/>
    </row>
    <row r="25" spans="1:136" s="162" customFormat="1" ht="23.25" customHeight="1" x14ac:dyDescent="0.2">
      <c r="A25" s="685" t="s">
        <v>284</v>
      </c>
      <c r="B25" s="686"/>
      <c r="C25" s="690"/>
      <c r="D25" s="690"/>
      <c r="E25" s="173"/>
      <c r="F25" s="174"/>
      <c r="G25" s="174"/>
      <c r="H25" s="175"/>
      <c r="I25" s="173"/>
      <c r="J25" s="174"/>
      <c r="K25" s="174"/>
      <c r="L25" s="175"/>
      <c r="M25" s="191"/>
      <c r="N25" s="174"/>
      <c r="O25" s="174"/>
      <c r="P25" s="192"/>
      <c r="Q25" s="173"/>
      <c r="R25" s="174"/>
      <c r="S25" s="174"/>
      <c r="T25" s="175"/>
      <c r="U25" s="178"/>
      <c r="V25" s="177"/>
      <c r="W25" s="177"/>
      <c r="X25" s="179"/>
      <c r="Y25" s="176"/>
      <c r="Z25" s="177"/>
      <c r="AA25" s="177"/>
      <c r="AB25" s="179"/>
      <c r="AC25" s="166"/>
      <c r="AD25" s="164"/>
      <c r="AE25" s="164"/>
      <c r="AF25" s="167"/>
      <c r="AG25" s="178"/>
      <c r="AH25" s="177"/>
      <c r="AI25" s="177"/>
      <c r="AJ25" s="179"/>
      <c r="AK25" s="178"/>
      <c r="AL25" s="177"/>
      <c r="AM25" s="177"/>
      <c r="AN25" s="180"/>
      <c r="AO25" s="178"/>
      <c r="AP25" s="177"/>
      <c r="AQ25" s="177"/>
      <c r="AR25" s="179"/>
      <c r="AS25" s="178"/>
      <c r="AT25" s="164"/>
      <c r="AU25" s="164"/>
      <c r="AV25" s="167"/>
      <c r="AW25" s="166"/>
      <c r="AX25" s="164"/>
      <c r="AY25" s="164"/>
      <c r="AZ25" s="179"/>
      <c r="BA25" s="166"/>
      <c r="BB25" s="164"/>
      <c r="BC25" s="177"/>
      <c r="BD25" s="167"/>
      <c r="BE25" s="166"/>
      <c r="BF25" s="164"/>
      <c r="BG25" s="164"/>
      <c r="BH25" s="167"/>
      <c r="BI25" s="166"/>
      <c r="BJ25" s="164"/>
      <c r="BK25" s="164"/>
      <c r="BL25" s="167"/>
      <c r="BM25" s="166"/>
      <c r="BN25" s="164"/>
      <c r="BO25" s="164"/>
      <c r="BP25" s="922"/>
      <c r="BQ25" s="923"/>
      <c r="BR25" s="921"/>
      <c r="BS25" s="921"/>
      <c r="BT25" s="167"/>
      <c r="BU25" s="912"/>
      <c r="BV25" s="909"/>
      <c r="BW25" s="909"/>
      <c r="BX25" s="167"/>
      <c r="BY25" s="172"/>
      <c r="BZ25" s="169"/>
      <c r="CA25" s="169"/>
      <c r="CB25" s="171"/>
      <c r="CC25" s="172"/>
      <c r="CD25" s="169"/>
      <c r="CE25" s="169"/>
      <c r="CF25" s="171"/>
      <c r="CG25" s="172"/>
      <c r="CH25" s="169"/>
      <c r="CI25" s="169"/>
      <c r="CJ25" s="171"/>
      <c r="CK25" s="172"/>
      <c r="CL25" s="169"/>
      <c r="CM25" s="169"/>
      <c r="CN25" s="171"/>
      <c r="CO25" s="172"/>
      <c r="CP25" s="169"/>
      <c r="CQ25" s="169"/>
      <c r="CR25" s="171"/>
      <c r="CS25" s="172"/>
      <c r="CT25" s="169"/>
      <c r="CU25" s="169"/>
      <c r="CV25" s="171"/>
      <c r="CW25" s="172"/>
      <c r="CX25" s="169"/>
      <c r="CY25" s="169"/>
      <c r="CZ25" s="171"/>
      <c r="DA25" s="172"/>
      <c r="DB25" s="169"/>
      <c r="DC25" s="169"/>
      <c r="DD25" s="171"/>
      <c r="DE25" s="172"/>
      <c r="DF25" s="169"/>
      <c r="DG25" s="169"/>
      <c r="DH25" s="171"/>
      <c r="DI25" s="172"/>
      <c r="DJ25" s="169"/>
      <c r="DK25" s="169"/>
      <c r="DL25" s="171"/>
      <c r="DM25" s="172"/>
      <c r="DN25" s="169"/>
      <c r="DO25" s="169"/>
      <c r="DP25" s="171"/>
      <c r="DQ25" s="172"/>
      <c r="DR25" s="169"/>
      <c r="DS25" s="169"/>
      <c r="DT25" s="171"/>
      <c r="DU25" s="172"/>
      <c r="DV25" s="169"/>
      <c r="DW25" s="169"/>
      <c r="DX25" s="169"/>
      <c r="DY25" s="118"/>
      <c r="DZ25" s="118"/>
      <c r="EA25" s="118"/>
      <c r="EB25" s="118"/>
      <c r="EC25" s="118"/>
      <c r="ED25" s="118"/>
      <c r="EE25" s="118"/>
      <c r="EF25" s="118"/>
    </row>
    <row r="26" spans="1:136" s="162" customFormat="1" ht="23.25" customHeight="1" x14ac:dyDescent="0.2">
      <c r="A26" s="685" t="s">
        <v>227</v>
      </c>
      <c r="B26" s="686"/>
      <c r="C26" s="690"/>
      <c r="D26" s="690"/>
      <c r="E26" s="178"/>
      <c r="F26" s="177"/>
      <c r="G26" s="177"/>
      <c r="H26" s="179"/>
      <c r="I26" s="178"/>
      <c r="J26" s="177"/>
      <c r="K26" s="177"/>
      <c r="L26" s="179"/>
      <c r="M26" s="176"/>
      <c r="N26" s="177"/>
      <c r="O26" s="177"/>
      <c r="P26" s="180"/>
      <c r="Q26" s="178"/>
      <c r="R26" s="177"/>
      <c r="S26" s="177"/>
      <c r="T26" s="179"/>
      <c r="U26" s="178"/>
      <c r="V26" s="177"/>
      <c r="W26" s="177"/>
      <c r="X26" s="179"/>
      <c r="Y26" s="176"/>
      <c r="Z26" s="177"/>
      <c r="AA26" s="177"/>
      <c r="AB26" s="179"/>
      <c r="AC26" s="166"/>
      <c r="AD26" s="164"/>
      <c r="AE26" s="164"/>
      <c r="AF26" s="167"/>
      <c r="AG26" s="178"/>
      <c r="AH26" s="177"/>
      <c r="AI26" s="177"/>
      <c r="AJ26" s="179"/>
      <c r="AK26" s="178"/>
      <c r="AL26" s="177"/>
      <c r="AM26" s="177"/>
      <c r="AN26" s="180"/>
      <c r="AO26" s="178"/>
      <c r="AP26" s="177"/>
      <c r="AQ26" s="177"/>
      <c r="AR26" s="179"/>
      <c r="AS26" s="178"/>
      <c r="AT26" s="164"/>
      <c r="AU26" s="164"/>
      <c r="AV26" s="167"/>
      <c r="AW26" s="166"/>
      <c r="AX26" s="164"/>
      <c r="AY26" s="164"/>
      <c r="AZ26" s="179"/>
      <c r="BA26" s="166"/>
      <c r="BB26" s="164"/>
      <c r="BC26" s="177"/>
      <c r="BD26" s="167"/>
      <c r="BE26" s="912"/>
      <c r="BF26" s="909"/>
      <c r="BG26" s="909"/>
      <c r="BH26" s="167"/>
      <c r="BI26" s="166"/>
      <c r="BJ26" s="164"/>
      <c r="BK26" s="164"/>
      <c r="BL26" s="167"/>
      <c r="BM26" s="164"/>
      <c r="BN26" s="164"/>
      <c r="BO26" s="164"/>
      <c r="BP26" s="922"/>
      <c r="BQ26" s="923"/>
      <c r="BR26" s="921"/>
      <c r="BS26" s="164"/>
      <c r="BT26" s="167"/>
      <c r="BU26" s="166"/>
      <c r="BV26" s="164"/>
      <c r="BW26" s="164"/>
      <c r="BX26" s="167"/>
      <c r="BY26" s="166"/>
      <c r="BZ26" s="164"/>
      <c r="CA26" s="164"/>
      <c r="CB26" s="167"/>
      <c r="CC26" s="166"/>
      <c r="CD26" s="164"/>
      <c r="CE26" s="164"/>
      <c r="CF26" s="167"/>
      <c r="CG26" s="166"/>
      <c r="CH26" s="164"/>
      <c r="CI26" s="164"/>
      <c r="CJ26" s="167"/>
      <c r="CK26" s="166"/>
      <c r="CL26" s="164"/>
      <c r="CM26" s="164"/>
      <c r="CN26" s="167"/>
      <c r="CO26" s="166"/>
      <c r="CP26" s="164"/>
      <c r="CQ26" s="164"/>
      <c r="CR26" s="167"/>
      <c r="CS26" s="166"/>
      <c r="CT26" s="164"/>
      <c r="CU26" s="164"/>
      <c r="CV26" s="167"/>
      <c r="CW26" s="166"/>
      <c r="CX26" s="164"/>
      <c r="CY26" s="164"/>
      <c r="CZ26" s="167"/>
      <c r="DA26" s="166"/>
      <c r="DB26" s="164"/>
      <c r="DC26" s="164"/>
      <c r="DD26" s="167"/>
      <c r="DE26" s="166"/>
      <c r="DF26" s="164"/>
      <c r="DG26" s="164"/>
      <c r="DH26" s="167"/>
      <c r="DI26" s="166"/>
      <c r="DJ26" s="164"/>
      <c r="DK26" s="164"/>
      <c r="DL26" s="167"/>
      <c r="DM26" s="166"/>
      <c r="DN26" s="164"/>
      <c r="DO26" s="164"/>
      <c r="DP26" s="167"/>
      <c r="DQ26" s="166"/>
      <c r="DR26" s="164"/>
      <c r="DS26" s="164"/>
      <c r="DT26" s="167"/>
      <c r="DU26" s="166"/>
      <c r="DV26" s="164"/>
      <c r="DW26" s="164"/>
      <c r="DX26" s="164"/>
      <c r="DY26" s="118"/>
      <c r="DZ26" s="118"/>
      <c r="EA26" s="118"/>
      <c r="EB26" s="118"/>
      <c r="EC26" s="118"/>
      <c r="ED26" s="118"/>
      <c r="EE26" s="118"/>
      <c r="EF26" s="118"/>
    </row>
    <row r="27" spans="1:136" s="92" customFormat="1" ht="15.75" customHeight="1" x14ac:dyDescent="0.2">
      <c r="A27" s="82"/>
      <c r="B27" s="83"/>
      <c r="C27" s="83"/>
      <c r="D27" s="83"/>
      <c r="E27" s="122"/>
      <c r="F27" s="122"/>
      <c r="G27" s="122"/>
      <c r="H27" s="122"/>
      <c r="I27" s="122"/>
      <c r="J27" s="122"/>
      <c r="K27" s="122"/>
      <c r="L27" s="122"/>
      <c r="M27" s="122"/>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22"/>
      <c r="AL27" s="122"/>
      <c r="AM27" s="122"/>
      <c r="AN27" s="122"/>
      <c r="AO27" s="122"/>
      <c r="AP27" s="122"/>
      <c r="AQ27" s="122"/>
      <c r="AR27" s="122"/>
      <c r="AS27" s="122"/>
      <c r="AT27" s="122"/>
      <c r="AU27" s="122"/>
      <c r="AV27" s="122"/>
      <c r="AW27" s="122"/>
      <c r="AX27" s="122"/>
      <c r="AY27" s="122"/>
      <c r="AZ27" s="122"/>
      <c r="BA27" s="122"/>
      <c r="BB27" s="122"/>
      <c r="BC27" s="122"/>
      <c r="BD27" s="122"/>
      <c r="BE27" s="122"/>
      <c r="BF27" s="122"/>
      <c r="BG27" s="122"/>
      <c r="BH27" s="122"/>
      <c r="BI27" s="122"/>
      <c r="BJ27" s="122"/>
      <c r="BK27" s="122"/>
      <c r="BL27" s="122"/>
      <c r="BM27" s="122"/>
      <c r="BN27" s="122"/>
      <c r="BO27" s="122"/>
      <c r="BP27" s="122"/>
      <c r="BQ27" s="122"/>
      <c r="BR27" s="122"/>
      <c r="BS27" s="122"/>
      <c r="BT27" s="122"/>
      <c r="BU27" s="122"/>
      <c r="BV27" s="122"/>
      <c r="BW27" s="122"/>
      <c r="BX27" s="122"/>
      <c r="BY27" s="122"/>
      <c r="BZ27" s="122"/>
      <c r="CA27" s="122"/>
      <c r="CB27" s="122"/>
      <c r="CC27" s="122"/>
      <c r="CD27" s="122"/>
      <c r="CE27" s="122"/>
      <c r="CF27" s="122"/>
      <c r="CG27" s="122"/>
      <c r="CH27" s="122"/>
      <c r="CI27" s="122"/>
      <c r="CJ27" s="122"/>
      <c r="CK27" s="122"/>
      <c r="CL27" s="122"/>
      <c r="CM27" s="122"/>
      <c r="CN27" s="122"/>
      <c r="CO27" s="122"/>
      <c r="CP27" s="122"/>
      <c r="CQ27" s="122"/>
      <c r="CR27" s="122"/>
      <c r="CS27" s="122"/>
      <c r="CT27" s="122"/>
      <c r="CU27" s="122"/>
      <c r="CV27" s="122"/>
      <c r="CW27" s="122"/>
      <c r="CX27" s="122"/>
      <c r="CY27" s="122"/>
      <c r="CZ27" s="122"/>
      <c r="DA27" s="122"/>
      <c r="DB27" s="122"/>
      <c r="DC27" s="122"/>
      <c r="DD27" s="122"/>
      <c r="DE27" s="122"/>
      <c r="DF27" s="122"/>
      <c r="DG27" s="122"/>
      <c r="DH27" s="122"/>
      <c r="DI27" s="122"/>
      <c r="DJ27" s="122"/>
      <c r="DK27" s="122"/>
      <c r="DL27" s="122"/>
      <c r="DM27" s="122"/>
      <c r="DN27" s="122"/>
      <c r="DO27" s="122"/>
      <c r="DP27" s="122"/>
      <c r="DQ27" s="122"/>
      <c r="DR27" s="122"/>
      <c r="DS27" s="122"/>
      <c r="DT27" s="122"/>
      <c r="DU27" s="122"/>
      <c r="DV27" s="122"/>
      <c r="DW27" s="122"/>
      <c r="DX27" s="122"/>
      <c r="DY27" s="121"/>
      <c r="DZ27" s="121"/>
      <c r="EA27" s="121"/>
      <c r="EB27" s="121"/>
      <c r="EC27" s="121"/>
      <c r="ED27" s="121"/>
      <c r="EE27" s="121"/>
      <c r="EF27" s="121"/>
    </row>
    <row r="28" spans="1:136" s="92" customFormat="1" x14ac:dyDescent="0.2">
      <c r="A28" s="93"/>
      <c r="B28" s="93"/>
      <c r="C28" s="93"/>
      <c r="D28" s="93"/>
      <c r="E28" s="40"/>
      <c r="F28" s="40"/>
      <c r="G28" s="40"/>
      <c r="H28" s="40"/>
      <c r="I28" s="40"/>
      <c r="J28" s="40"/>
      <c r="K28" s="40"/>
      <c r="L28" s="40"/>
      <c r="M28" s="40"/>
      <c r="N28" s="40"/>
      <c r="O28" s="40"/>
      <c r="P28" s="40"/>
      <c r="Q28" s="40"/>
      <c r="R28" s="40"/>
      <c r="S28" s="40"/>
      <c r="T28" s="40"/>
      <c r="U28" s="40"/>
      <c r="V28" s="40"/>
      <c r="W28" s="40"/>
      <c r="X28" s="40"/>
      <c r="Y28" s="40"/>
      <c r="Z28" s="158"/>
      <c r="AA28" s="158"/>
      <c r="AB28" s="158"/>
      <c r="AC28" s="158"/>
      <c r="AD28" s="159"/>
      <c r="AE28" s="158"/>
      <c r="AF28" s="158"/>
      <c r="AG28" s="158"/>
      <c r="AH28" s="158"/>
      <c r="AI28" s="158"/>
      <c r="AJ28" s="158"/>
      <c r="AK28" s="158"/>
      <c r="AL28" s="158"/>
      <c r="AM28" s="158"/>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123"/>
      <c r="BL28" s="123"/>
      <c r="BM28" s="123"/>
      <c r="BN28" s="123"/>
      <c r="BO28" s="123"/>
      <c r="BP28" s="123"/>
      <c r="BQ28" s="123"/>
      <c r="BR28" s="123"/>
      <c r="BS28" s="123"/>
      <c r="BT28" s="123"/>
      <c r="BU28" s="123"/>
      <c r="BV28" s="123"/>
      <c r="BW28" s="123"/>
      <c r="BX28" s="123"/>
      <c r="BY28" s="123"/>
      <c r="BZ28" s="123"/>
      <c r="CA28" s="123"/>
      <c r="CB28" s="123"/>
      <c r="CC28" s="123"/>
      <c r="CD28" s="123"/>
      <c r="CE28" s="123"/>
      <c r="CF28" s="123"/>
      <c r="CG28" s="123"/>
      <c r="CH28" s="123"/>
      <c r="CI28" s="123"/>
      <c r="CJ28" s="123"/>
      <c r="CK28" s="123"/>
      <c r="CL28" s="123"/>
      <c r="CM28" s="123"/>
      <c r="CN28" s="123"/>
      <c r="CO28" s="123"/>
      <c r="CP28" s="123"/>
      <c r="CQ28" s="123"/>
      <c r="CR28" s="123"/>
      <c r="CS28" s="123"/>
      <c r="CT28" s="123"/>
      <c r="CU28" s="123"/>
      <c r="CV28" s="123"/>
      <c r="CW28" s="123"/>
      <c r="CX28" s="123"/>
      <c r="CY28" s="123"/>
      <c r="CZ28" s="123"/>
      <c r="DA28" s="123"/>
      <c r="DB28" s="123"/>
      <c r="DC28" s="123"/>
      <c r="DD28" s="123"/>
      <c r="DE28" s="123"/>
      <c r="DF28" s="123"/>
      <c r="DG28" s="123"/>
      <c r="DH28" s="123"/>
      <c r="DI28" s="123"/>
      <c r="DJ28" s="123"/>
      <c r="DK28" s="123"/>
      <c r="DL28" s="123"/>
      <c r="DM28" s="123"/>
      <c r="DN28" s="123"/>
      <c r="DO28" s="123"/>
      <c r="DP28" s="123"/>
      <c r="DQ28" s="123"/>
      <c r="DR28" s="123"/>
      <c r="DS28" s="123"/>
      <c r="DT28" s="123"/>
      <c r="DU28" s="123"/>
      <c r="DV28" s="123"/>
      <c r="DW28" s="123"/>
      <c r="DX28" s="123"/>
      <c r="DY28" s="121"/>
      <c r="DZ28" s="121"/>
      <c r="EA28" s="121"/>
      <c r="EB28" s="121"/>
      <c r="EC28" s="121"/>
      <c r="ED28" s="121"/>
      <c r="EE28" s="121"/>
      <c r="EF28" s="121"/>
    </row>
    <row r="29" spans="1:136" s="92" customFormat="1" x14ac:dyDescent="0.2">
      <c r="A29" s="93"/>
      <c r="B29" s="93"/>
      <c r="C29" s="93"/>
      <c r="D29" s="93"/>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0"/>
      <c r="BW29" s="40"/>
      <c r="BX29" s="40"/>
      <c r="BY29" s="40"/>
      <c r="BZ29" s="40"/>
      <c r="CA29" s="40"/>
      <c r="CB29" s="40"/>
      <c r="CC29" s="40"/>
      <c r="CD29" s="40"/>
      <c r="CE29" s="40"/>
      <c r="CF29" s="40"/>
      <c r="CG29" s="40"/>
      <c r="CH29" s="40"/>
      <c r="CI29" s="40"/>
      <c r="CJ29" s="40"/>
      <c r="CK29" s="40"/>
      <c r="CL29" s="40"/>
      <c r="CM29" s="40"/>
      <c r="CN29" s="40"/>
      <c r="CO29" s="40"/>
      <c r="CP29" s="40"/>
      <c r="CQ29" s="40"/>
      <c r="CR29" s="40"/>
      <c r="CS29" s="40"/>
      <c r="CT29" s="40"/>
      <c r="CU29" s="40"/>
      <c r="CV29" s="40"/>
      <c r="CW29" s="40"/>
      <c r="CX29" s="40"/>
      <c r="CY29" s="40"/>
      <c r="CZ29" s="40"/>
      <c r="DA29" s="40"/>
      <c r="DB29" s="40"/>
      <c r="DC29" s="40"/>
      <c r="DD29" s="40"/>
      <c r="DE29" s="40"/>
      <c r="DF29" s="40"/>
      <c r="DG29" s="40"/>
      <c r="DH29" s="40"/>
      <c r="DI29" s="40"/>
      <c r="DJ29" s="40"/>
      <c r="DK29" s="40"/>
      <c r="DL29" s="40"/>
      <c r="DM29" s="40"/>
      <c r="DN29" s="40"/>
      <c r="DO29" s="40"/>
      <c r="DP29" s="40"/>
      <c r="DQ29" s="40"/>
      <c r="DR29" s="40"/>
      <c r="DS29" s="40"/>
      <c r="DT29" s="40"/>
      <c r="DU29" s="40"/>
      <c r="DV29" s="40"/>
      <c r="DW29" s="40"/>
      <c r="DX29" s="40"/>
      <c r="DY29" s="121"/>
      <c r="DZ29" s="121"/>
      <c r="EA29" s="121"/>
      <c r="EB29" s="121"/>
      <c r="EC29" s="121"/>
      <c r="ED29" s="121"/>
      <c r="EE29" s="121"/>
      <c r="EF29" s="121"/>
    </row>
    <row r="30" spans="1:136" s="92" customFormat="1" x14ac:dyDescent="0.2">
      <c r="A30" s="93"/>
      <c r="B30" s="93"/>
      <c r="C30" s="93"/>
      <c r="D30" s="93"/>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40"/>
      <c r="BM30" s="40"/>
      <c r="BN30" s="40"/>
      <c r="BO30" s="40"/>
      <c r="BP30" s="40"/>
      <c r="BQ30" s="40"/>
      <c r="BR30" s="40"/>
      <c r="BS30" s="40"/>
      <c r="BT30" s="40"/>
      <c r="BU30" s="40"/>
      <c r="BV30" s="40"/>
      <c r="BW30" s="40"/>
      <c r="BX30" s="40"/>
      <c r="BY30" s="40"/>
      <c r="BZ30" s="40"/>
      <c r="CA30" s="40"/>
      <c r="CB30" s="40"/>
      <c r="CC30" s="40"/>
      <c r="CD30" s="40"/>
      <c r="CE30" s="40"/>
      <c r="CF30" s="40"/>
      <c r="CG30" s="40"/>
      <c r="CH30" s="40"/>
      <c r="CI30" s="40"/>
      <c r="CJ30" s="40"/>
      <c r="CK30" s="40"/>
      <c r="CL30" s="40"/>
      <c r="CM30" s="40"/>
      <c r="CN30" s="40"/>
      <c r="CO30" s="40"/>
      <c r="CP30" s="40"/>
      <c r="CQ30" s="40"/>
      <c r="CR30" s="40"/>
      <c r="CS30" s="40"/>
      <c r="CT30" s="40"/>
      <c r="CU30" s="40"/>
      <c r="CV30" s="40"/>
      <c r="CW30" s="40"/>
      <c r="CX30" s="40"/>
      <c r="CY30" s="40"/>
      <c r="CZ30" s="40"/>
      <c r="DA30" s="40"/>
      <c r="DB30" s="40"/>
      <c r="DC30" s="40"/>
      <c r="DD30" s="40"/>
      <c r="DE30" s="40"/>
      <c r="DF30" s="40"/>
      <c r="DG30" s="40"/>
      <c r="DH30" s="40"/>
      <c r="DI30" s="40"/>
      <c r="DJ30" s="40"/>
      <c r="DK30" s="40"/>
      <c r="DL30" s="40"/>
      <c r="DM30" s="40"/>
      <c r="DN30" s="40"/>
      <c r="DO30" s="40"/>
      <c r="DP30" s="40"/>
      <c r="DQ30" s="40"/>
      <c r="DR30" s="40"/>
      <c r="DS30" s="40"/>
      <c r="DT30" s="40"/>
      <c r="DU30" s="40"/>
      <c r="DV30" s="40"/>
      <c r="DW30" s="40"/>
      <c r="DX30" s="40"/>
      <c r="DY30" s="121"/>
      <c r="DZ30" s="121"/>
      <c r="EA30" s="121"/>
      <c r="EB30" s="121"/>
      <c r="EC30" s="121"/>
      <c r="ED30" s="121"/>
      <c r="EE30" s="121"/>
      <c r="EF30" s="121"/>
    </row>
    <row r="31" spans="1:136" s="92" customFormat="1" x14ac:dyDescent="0.2">
      <c r="A31" s="93"/>
      <c r="B31" s="93"/>
      <c r="C31" s="93"/>
      <c r="D31" s="93"/>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40"/>
      <c r="CI31" s="40"/>
      <c r="CJ31" s="40"/>
      <c r="CK31" s="40"/>
      <c r="CL31" s="40"/>
      <c r="CM31" s="40"/>
      <c r="CN31" s="40"/>
      <c r="CO31" s="40"/>
      <c r="CP31" s="40"/>
      <c r="CQ31" s="40"/>
      <c r="CR31" s="40"/>
      <c r="CS31" s="40"/>
      <c r="CT31" s="40"/>
      <c r="CU31" s="40"/>
      <c r="CV31" s="40"/>
      <c r="CW31" s="40"/>
      <c r="CX31" s="40"/>
      <c r="CY31" s="40"/>
      <c r="CZ31" s="40"/>
      <c r="DA31" s="40"/>
      <c r="DB31" s="40"/>
      <c r="DC31" s="40"/>
      <c r="DD31" s="40"/>
      <c r="DE31" s="40"/>
      <c r="DF31" s="40"/>
      <c r="DG31" s="40"/>
      <c r="DH31" s="40"/>
      <c r="DI31" s="40"/>
      <c r="DJ31" s="40"/>
      <c r="DK31" s="40"/>
      <c r="DL31" s="40"/>
      <c r="DM31" s="40"/>
      <c r="DN31" s="40"/>
      <c r="DO31" s="40"/>
      <c r="DP31" s="40"/>
      <c r="DQ31" s="40"/>
      <c r="DR31" s="40"/>
      <c r="DS31" s="40"/>
      <c r="DT31" s="40"/>
      <c r="DU31" s="40"/>
      <c r="DV31" s="40"/>
      <c r="DW31" s="40"/>
      <c r="DX31" s="40"/>
      <c r="DY31" s="121"/>
      <c r="DZ31" s="121"/>
      <c r="EA31" s="121"/>
      <c r="EB31" s="121"/>
      <c r="EC31" s="121"/>
      <c r="ED31" s="121"/>
      <c r="EE31" s="121"/>
      <c r="EF31" s="121"/>
    </row>
    <row r="32" spans="1:136" s="92" customFormat="1" x14ac:dyDescent="0.2">
      <c r="A32" s="93"/>
      <c r="B32" s="93"/>
      <c r="C32" s="93"/>
      <c r="D32" s="93"/>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40"/>
      <c r="CE32" s="40"/>
      <c r="CF32" s="40"/>
      <c r="CG32" s="40"/>
      <c r="CH32" s="40"/>
      <c r="CI32" s="40"/>
      <c r="CJ32" s="40"/>
      <c r="CK32" s="40"/>
      <c r="CL32" s="40"/>
      <c r="CM32" s="40"/>
      <c r="CN32" s="40"/>
      <c r="CO32" s="40"/>
      <c r="CP32" s="40"/>
      <c r="CQ32" s="40"/>
      <c r="CR32" s="40"/>
      <c r="CS32" s="40"/>
      <c r="CT32" s="40"/>
      <c r="CU32" s="40"/>
      <c r="CV32" s="40"/>
      <c r="CW32" s="40"/>
      <c r="CX32" s="40"/>
      <c r="CY32" s="40"/>
      <c r="CZ32" s="40"/>
      <c r="DA32" s="40"/>
      <c r="DB32" s="40"/>
      <c r="DC32" s="40"/>
      <c r="DD32" s="40"/>
      <c r="DE32" s="40"/>
      <c r="DF32" s="40"/>
      <c r="DG32" s="40"/>
      <c r="DH32" s="40"/>
      <c r="DI32" s="40"/>
      <c r="DJ32" s="40"/>
      <c r="DK32" s="40"/>
      <c r="DL32" s="40"/>
      <c r="DM32" s="40"/>
      <c r="DN32" s="40"/>
      <c r="DO32" s="40"/>
      <c r="DP32" s="40"/>
      <c r="DQ32" s="40"/>
      <c r="DR32" s="40"/>
      <c r="DS32" s="40"/>
      <c r="DT32" s="40"/>
      <c r="DU32" s="40"/>
      <c r="DV32" s="40"/>
      <c r="DW32" s="40"/>
      <c r="DX32" s="40"/>
      <c r="DY32" s="121"/>
      <c r="DZ32" s="121"/>
      <c r="EA32" s="121"/>
      <c r="EB32" s="121"/>
      <c r="EC32" s="121"/>
      <c r="ED32" s="121"/>
      <c r="EE32" s="121"/>
      <c r="EF32" s="121"/>
    </row>
    <row r="33" spans="1:136" s="92" customFormat="1" x14ac:dyDescent="0.2">
      <c r="A33" s="93"/>
      <c r="B33" s="93"/>
      <c r="C33" s="93"/>
      <c r="D33" s="93"/>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c r="BU33" s="40"/>
      <c r="BV33" s="40"/>
      <c r="BW33" s="40"/>
      <c r="BX33" s="40"/>
      <c r="BY33" s="40"/>
      <c r="BZ33" s="40"/>
      <c r="CA33" s="40"/>
      <c r="CB33" s="40"/>
      <c r="CC33" s="40"/>
      <c r="CD33" s="40"/>
      <c r="CE33" s="40"/>
      <c r="CF33" s="40"/>
      <c r="CG33" s="40"/>
      <c r="CH33" s="40"/>
      <c r="CI33" s="40"/>
      <c r="CJ33" s="40"/>
      <c r="CK33" s="40"/>
      <c r="CL33" s="40"/>
      <c r="CM33" s="40"/>
      <c r="CN33" s="40"/>
      <c r="CO33" s="40"/>
      <c r="CP33" s="40"/>
      <c r="CQ33" s="40"/>
      <c r="CR33" s="40"/>
      <c r="CS33" s="40"/>
      <c r="CT33" s="40"/>
      <c r="CU33" s="40"/>
      <c r="CV33" s="40"/>
      <c r="CW33" s="40"/>
      <c r="CX33" s="40"/>
      <c r="CY33" s="40"/>
      <c r="CZ33" s="40"/>
      <c r="DA33" s="40"/>
      <c r="DB33" s="40"/>
      <c r="DC33" s="40"/>
      <c r="DD33" s="40"/>
      <c r="DE33" s="40"/>
      <c r="DF33" s="40"/>
      <c r="DG33" s="40"/>
      <c r="DH33" s="40"/>
      <c r="DI33" s="40"/>
      <c r="DJ33" s="40"/>
      <c r="DK33" s="40"/>
      <c r="DL33" s="40"/>
      <c r="DM33" s="40"/>
      <c r="DN33" s="40"/>
      <c r="DO33" s="40"/>
      <c r="DP33" s="40"/>
      <c r="DQ33" s="40"/>
      <c r="DR33" s="40"/>
      <c r="DS33" s="40"/>
      <c r="DT33" s="40"/>
      <c r="DU33" s="40"/>
      <c r="DV33" s="40"/>
      <c r="DW33" s="40"/>
      <c r="DX33" s="40"/>
      <c r="DY33" s="121"/>
      <c r="DZ33" s="121"/>
      <c r="EA33" s="121"/>
      <c r="EB33" s="121"/>
      <c r="EC33" s="121"/>
      <c r="ED33" s="121"/>
      <c r="EE33" s="121"/>
      <c r="EF33" s="121"/>
    </row>
    <row r="34" spans="1:136" s="92" customFormat="1" x14ac:dyDescent="0.2">
      <c r="A34" s="93"/>
      <c r="B34" s="93"/>
      <c r="C34" s="93"/>
      <c r="D34" s="93"/>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40"/>
      <c r="CE34" s="40"/>
      <c r="CF34" s="40"/>
      <c r="CG34" s="40"/>
      <c r="CH34" s="40"/>
      <c r="CI34" s="40"/>
      <c r="CJ34" s="40"/>
      <c r="CK34" s="40"/>
      <c r="CL34" s="40"/>
      <c r="CM34" s="40"/>
      <c r="CN34" s="40"/>
      <c r="CO34" s="40"/>
      <c r="CP34" s="40"/>
      <c r="CQ34" s="40"/>
      <c r="CR34" s="40"/>
      <c r="CS34" s="40"/>
      <c r="CT34" s="40"/>
      <c r="CU34" s="40"/>
      <c r="CV34" s="40"/>
      <c r="CW34" s="40"/>
      <c r="CX34" s="40"/>
      <c r="CY34" s="40"/>
      <c r="CZ34" s="40"/>
      <c r="DA34" s="40"/>
      <c r="DB34" s="40"/>
      <c r="DC34" s="40"/>
      <c r="DD34" s="40"/>
      <c r="DE34" s="40"/>
      <c r="DF34" s="40"/>
      <c r="DG34" s="40"/>
      <c r="DH34" s="40"/>
      <c r="DI34" s="40"/>
      <c r="DJ34" s="40"/>
      <c r="DK34" s="40"/>
      <c r="DL34" s="40"/>
      <c r="DM34" s="40"/>
      <c r="DN34" s="40"/>
      <c r="DO34" s="40"/>
      <c r="DP34" s="40"/>
      <c r="DQ34" s="40"/>
      <c r="DR34" s="40"/>
      <c r="DS34" s="40"/>
      <c r="DT34" s="40"/>
      <c r="DU34" s="40"/>
      <c r="DV34" s="40"/>
      <c r="DW34" s="40"/>
      <c r="DX34" s="40"/>
      <c r="DY34" s="121"/>
      <c r="DZ34" s="121"/>
      <c r="EA34" s="121"/>
      <c r="EB34" s="121"/>
      <c r="EC34" s="121"/>
      <c r="ED34" s="121"/>
      <c r="EE34" s="121"/>
      <c r="EF34" s="121"/>
    </row>
    <row r="35" spans="1:136" s="92" customFormat="1" x14ac:dyDescent="0.2">
      <c r="A35" s="93"/>
      <c r="B35" s="93"/>
      <c r="C35" s="93"/>
      <c r="D35" s="93"/>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40"/>
      <c r="CI35" s="40"/>
      <c r="CJ35" s="40"/>
      <c r="CK35" s="40"/>
      <c r="CL35" s="40"/>
      <c r="CM35" s="40"/>
      <c r="CN35" s="40"/>
      <c r="CO35" s="40"/>
      <c r="CP35" s="40"/>
      <c r="CQ35" s="40"/>
      <c r="CR35" s="40"/>
      <c r="CS35" s="40"/>
      <c r="CT35" s="40"/>
      <c r="CU35" s="40"/>
      <c r="CV35" s="40"/>
      <c r="CW35" s="40"/>
      <c r="CX35" s="40"/>
      <c r="CY35" s="40"/>
      <c r="CZ35" s="40"/>
      <c r="DA35" s="40"/>
      <c r="DB35" s="40"/>
      <c r="DC35" s="40"/>
      <c r="DD35" s="40"/>
      <c r="DE35" s="40"/>
      <c r="DF35" s="40"/>
      <c r="DG35" s="40"/>
      <c r="DH35" s="40"/>
      <c r="DI35" s="40"/>
      <c r="DJ35" s="40"/>
      <c r="DK35" s="40"/>
      <c r="DL35" s="40"/>
      <c r="DM35" s="40"/>
      <c r="DN35" s="40"/>
      <c r="DO35" s="40"/>
      <c r="DP35" s="40"/>
      <c r="DQ35" s="40"/>
      <c r="DR35" s="40"/>
      <c r="DS35" s="40"/>
      <c r="DT35" s="40"/>
      <c r="DU35" s="40"/>
      <c r="DV35" s="40"/>
      <c r="DW35" s="40"/>
      <c r="DX35" s="40"/>
      <c r="DY35" s="121"/>
      <c r="DZ35" s="121"/>
      <c r="EA35" s="121"/>
      <c r="EB35" s="121"/>
      <c r="EC35" s="121"/>
      <c r="ED35" s="121"/>
      <c r="EE35" s="121"/>
      <c r="EF35" s="121"/>
    </row>
    <row r="36" spans="1:136" s="92" customFormat="1" x14ac:dyDescent="0.2">
      <c r="A36" s="93"/>
      <c r="B36" s="93"/>
      <c r="C36" s="93"/>
      <c r="D36" s="93"/>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40"/>
      <c r="BM36" s="40"/>
      <c r="BN36" s="40"/>
      <c r="BO36" s="40"/>
      <c r="BP36" s="40"/>
      <c r="BQ36" s="40"/>
      <c r="BR36" s="40"/>
      <c r="BS36" s="40"/>
      <c r="BT36" s="40"/>
      <c r="BU36" s="40"/>
      <c r="BV36" s="40"/>
      <c r="BW36" s="40"/>
      <c r="BX36" s="40"/>
      <c r="BY36" s="40"/>
      <c r="BZ36" s="40"/>
      <c r="CA36" s="40"/>
      <c r="CB36" s="40"/>
      <c r="CC36" s="40"/>
      <c r="CD36" s="40"/>
      <c r="CE36" s="40"/>
      <c r="CF36" s="40"/>
      <c r="CG36" s="40"/>
      <c r="CH36" s="40"/>
      <c r="CI36" s="40"/>
      <c r="CJ36" s="40"/>
      <c r="CK36" s="40"/>
      <c r="CL36" s="40"/>
      <c r="CM36" s="40"/>
      <c r="CN36" s="40"/>
      <c r="CO36" s="40"/>
      <c r="CP36" s="40"/>
      <c r="CQ36" s="40"/>
      <c r="CR36" s="40"/>
      <c r="CS36" s="40"/>
      <c r="CT36" s="40"/>
      <c r="CU36" s="40"/>
      <c r="CV36" s="40"/>
      <c r="CW36" s="40"/>
      <c r="CX36" s="40"/>
      <c r="CY36" s="40"/>
      <c r="CZ36" s="40"/>
      <c r="DA36" s="40"/>
      <c r="DB36" s="40"/>
      <c r="DC36" s="40"/>
      <c r="DD36" s="40"/>
      <c r="DE36" s="40"/>
      <c r="DF36" s="40"/>
      <c r="DG36" s="40"/>
      <c r="DH36" s="40"/>
      <c r="DI36" s="40"/>
      <c r="DJ36" s="40"/>
      <c r="DK36" s="40"/>
      <c r="DL36" s="40"/>
      <c r="DM36" s="40"/>
      <c r="DN36" s="40"/>
      <c r="DO36" s="40"/>
      <c r="DP36" s="40"/>
      <c r="DQ36" s="40"/>
      <c r="DR36" s="40"/>
      <c r="DS36" s="40"/>
      <c r="DT36" s="40"/>
      <c r="DU36" s="40"/>
      <c r="DV36" s="40"/>
      <c r="DW36" s="40"/>
      <c r="DX36" s="40"/>
      <c r="DY36" s="121"/>
      <c r="DZ36" s="121"/>
      <c r="EA36" s="121"/>
      <c r="EB36" s="121"/>
      <c r="EC36" s="121"/>
      <c r="ED36" s="121"/>
      <c r="EE36" s="121"/>
      <c r="EF36" s="121"/>
    </row>
    <row r="37" spans="1:136" s="92" customFormat="1" x14ac:dyDescent="0.2">
      <c r="A37" s="93"/>
      <c r="B37" s="93"/>
      <c r="C37" s="93"/>
      <c r="D37" s="93"/>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0"/>
      <c r="BR37" s="40"/>
      <c r="BS37" s="40"/>
      <c r="BT37" s="40"/>
      <c r="BU37" s="40"/>
      <c r="BV37" s="40"/>
      <c r="BW37" s="40"/>
      <c r="BX37" s="40"/>
      <c r="BY37" s="40"/>
      <c r="BZ37" s="40"/>
      <c r="CA37" s="40"/>
      <c r="CB37" s="40"/>
      <c r="CC37" s="40"/>
      <c r="CD37" s="40"/>
      <c r="CE37" s="40"/>
      <c r="CF37" s="40"/>
      <c r="CG37" s="40"/>
      <c r="CH37" s="40"/>
      <c r="CI37" s="40"/>
      <c r="CJ37" s="40"/>
      <c r="CK37" s="40"/>
      <c r="CL37" s="40"/>
      <c r="CM37" s="40"/>
      <c r="CN37" s="40"/>
      <c r="CO37" s="40"/>
      <c r="CP37" s="40"/>
      <c r="CQ37" s="40"/>
      <c r="CR37" s="40"/>
      <c r="CS37" s="40"/>
      <c r="CT37" s="40"/>
      <c r="CU37" s="40"/>
      <c r="CV37" s="40"/>
      <c r="CW37" s="40"/>
      <c r="CX37" s="40"/>
      <c r="CY37" s="40"/>
      <c r="CZ37" s="40"/>
      <c r="DA37" s="40"/>
      <c r="DB37" s="40"/>
      <c r="DC37" s="40"/>
      <c r="DD37" s="40"/>
      <c r="DE37" s="40"/>
      <c r="DF37" s="40"/>
      <c r="DG37" s="40"/>
      <c r="DH37" s="40"/>
      <c r="DI37" s="40"/>
      <c r="DJ37" s="40"/>
      <c r="DK37" s="40"/>
      <c r="DL37" s="40"/>
      <c r="DM37" s="40"/>
      <c r="DN37" s="40"/>
      <c r="DO37" s="40"/>
      <c r="DP37" s="40"/>
      <c r="DQ37" s="40"/>
      <c r="DR37" s="40"/>
      <c r="DS37" s="40"/>
      <c r="DT37" s="40"/>
      <c r="DU37" s="40"/>
      <c r="DV37" s="40"/>
      <c r="DW37" s="40"/>
      <c r="DX37" s="40"/>
      <c r="DY37" s="121"/>
      <c r="DZ37" s="121"/>
      <c r="EA37" s="121"/>
      <c r="EB37" s="121"/>
      <c r="EC37" s="121"/>
      <c r="ED37" s="121"/>
      <c r="EE37" s="121"/>
      <c r="EF37" s="121"/>
    </row>
    <row r="38" spans="1:136" s="92" customFormat="1" x14ac:dyDescent="0.2">
      <c r="A38" s="93"/>
      <c r="B38" s="93"/>
      <c r="C38" s="93"/>
      <c r="D38" s="93"/>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c r="DQ38" s="40"/>
      <c r="DR38" s="40"/>
      <c r="DS38" s="40"/>
      <c r="DT38" s="40"/>
      <c r="DU38" s="40"/>
      <c r="DV38" s="40"/>
      <c r="DW38" s="40"/>
      <c r="DX38" s="40"/>
      <c r="DY38" s="121"/>
      <c r="DZ38" s="121"/>
      <c r="EA38" s="121"/>
      <c r="EB38" s="121"/>
      <c r="EC38" s="121"/>
      <c r="ED38" s="121"/>
      <c r="EE38" s="121"/>
      <c r="EF38" s="121"/>
    </row>
    <row r="39" spans="1:136" s="92" customFormat="1" x14ac:dyDescent="0.2">
      <c r="A39" s="93"/>
      <c r="B39" s="93"/>
      <c r="C39" s="93"/>
      <c r="D39" s="93"/>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0"/>
      <c r="BM39" s="40"/>
      <c r="BN39" s="40"/>
      <c r="BO39" s="40"/>
      <c r="BP39" s="40"/>
      <c r="BQ39" s="40"/>
      <c r="BR39" s="40"/>
      <c r="BS39" s="40"/>
      <c r="BT39" s="40"/>
      <c r="BU39" s="40"/>
      <c r="BV39" s="40"/>
      <c r="BW39" s="40"/>
      <c r="BX39" s="40"/>
      <c r="BY39" s="40"/>
      <c r="BZ39" s="40"/>
      <c r="CA39" s="40"/>
      <c r="CB39" s="40"/>
      <c r="CC39" s="40"/>
      <c r="CD39" s="40"/>
      <c r="CE39" s="40"/>
      <c r="CF39" s="40"/>
      <c r="CG39" s="40"/>
      <c r="CH39" s="40"/>
      <c r="CI39" s="40"/>
      <c r="CJ39" s="40"/>
      <c r="CK39" s="40"/>
      <c r="CL39" s="40"/>
      <c r="CM39" s="40"/>
      <c r="CN39" s="40"/>
      <c r="CO39" s="40"/>
      <c r="CP39" s="40"/>
      <c r="CQ39" s="40"/>
      <c r="CR39" s="40"/>
      <c r="CS39" s="40"/>
      <c r="CT39" s="40"/>
      <c r="CU39" s="40"/>
      <c r="CV39" s="40"/>
      <c r="CW39" s="40"/>
      <c r="CX39" s="40"/>
      <c r="CY39" s="40"/>
      <c r="CZ39" s="40"/>
      <c r="DA39" s="40"/>
      <c r="DB39" s="40"/>
      <c r="DC39" s="40"/>
      <c r="DD39" s="40"/>
      <c r="DE39" s="40"/>
      <c r="DF39" s="40"/>
      <c r="DG39" s="40"/>
      <c r="DH39" s="40"/>
      <c r="DI39" s="40"/>
      <c r="DJ39" s="40"/>
      <c r="DK39" s="40"/>
      <c r="DL39" s="40"/>
      <c r="DM39" s="40"/>
      <c r="DN39" s="40"/>
      <c r="DO39" s="40"/>
      <c r="DP39" s="40"/>
      <c r="DQ39" s="40"/>
      <c r="DR39" s="40"/>
      <c r="DS39" s="40"/>
      <c r="DT39" s="40"/>
      <c r="DU39" s="40"/>
      <c r="DV39" s="40"/>
      <c r="DW39" s="40"/>
      <c r="DX39" s="40"/>
      <c r="DY39" s="121"/>
      <c r="DZ39" s="121"/>
      <c r="EA39" s="121"/>
      <c r="EB39" s="121"/>
      <c r="EC39" s="121"/>
      <c r="ED39" s="121"/>
      <c r="EE39" s="121"/>
      <c r="EF39" s="121"/>
    </row>
    <row r="40" spans="1:136" s="92" customFormat="1" x14ac:dyDescent="0.2">
      <c r="A40" s="93"/>
      <c r="B40" s="93"/>
      <c r="C40" s="93"/>
      <c r="D40" s="93"/>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0"/>
      <c r="BR40" s="40"/>
      <c r="BS40" s="40"/>
      <c r="BT40" s="40"/>
      <c r="BU40" s="40"/>
      <c r="BV40" s="40"/>
      <c r="BW40" s="40"/>
      <c r="BX40" s="40"/>
      <c r="BY40" s="40"/>
      <c r="BZ40" s="40"/>
      <c r="CA40" s="40"/>
      <c r="CB40" s="40"/>
      <c r="CC40" s="40"/>
      <c r="CD40" s="40"/>
      <c r="CE40" s="40"/>
      <c r="CF40" s="40"/>
      <c r="CG40" s="40"/>
      <c r="CH40" s="40"/>
      <c r="CI40" s="40"/>
      <c r="CJ40" s="40"/>
      <c r="CK40" s="40"/>
      <c r="CL40" s="40"/>
      <c r="CM40" s="40"/>
      <c r="CN40" s="40"/>
      <c r="CO40" s="40"/>
      <c r="CP40" s="40"/>
      <c r="CQ40" s="40"/>
      <c r="CR40" s="40"/>
      <c r="CS40" s="40"/>
      <c r="CT40" s="40"/>
      <c r="CU40" s="40"/>
      <c r="CV40" s="40"/>
      <c r="CW40" s="40"/>
      <c r="CX40" s="40"/>
      <c r="CY40" s="40"/>
      <c r="CZ40" s="40"/>
      <c r="DA40" s="40"/>
      <c r="DB40" s="40"/>
      <c r="DC40" s="40"/>
      <c r="DD40" s="40"/>
      <c r="DE40" s="40"/>
      <c r="DF40" s="40"/>
      <c r="DG40" s="40"/>
      <c r="DH40" s="40"/>
      <c r="DI40" s="40"/>
      <c r="DJ40" s="40"/>
      <c r="DK40" s="40"/>
      <c r="DL40" s="40"/>
      <c r="DM40" s="40"/>
      <c r="DN40" s="40"/>
      <c r="DO40" s="40"/>
      <c r="DP40" s="40"/>
      <c r="DQ40" s="40"/>
      <c r="DR40" s="40"/>
      <c r="DS40" s="40"/>
      <c r="DT40" s="40"/>
      <c r="DU40" s="40"/>
      <c r="DV40" s="40"/>
      <c r="DW40" s="40"/>
      <c r="DX40" s="40"/>
      <c r="DY40" s="121"/>
      <c r="DZ40" s="121"/>
      <c r="EA40" s="121"/>
      <c r="EB40" s="121"/>
      <c r="EC40" s="121"/>
      <c r="ED40" s="121"/>
      <c r="EE40" s="121"/>
      <c r="EF40" s="121"/>
    </row>
    <row r="41" spans="1:136" s="92" customFormat="1" x14ac:dyDescent="0.2">
      <c r="A41" s="93"/>
      <c r="B41" s="93"/>
      <c r="C41" s="93"/>
      <c r="D41" s="93"/>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c r="CY41" s="40"/>
      <c r="CZ41" s="40"/>
      <c r="DA41" s="40"/>
      <c r="DB41" s="40"/>
      <c r="DC41" s="40"/>
      <c r="DD41" s="40"/>
      <c r="DE41" s="40"/>
      <c r="DF41" s="40"/>
      <c r="DG41" s="40"/>
      <c r="DH41" s="40"/>
      <c r="DI41" s="40"/>
      <c r="DJ41" s="40"/>
      <c r="DK41" s="40"/>
      <c r="DL41" s="40"/>
      <c r="DM41" s="40"/>
      <c r="DN41" s="40"/>
      <c r="DO41" s="40"/>
      <c r="DP41" s="40"/>
      <c r="DQ41" s="40"/>
      <c r="DR41" s="40"/>
      <c r="DS41" s="40"/>
      <c r="DT41" s="40"/>
      <c r="DU41" s="40"/>
      <c r="DV41" s="40"/>
      <c r="DW41" s="40"/>
      <c r="DX41" s="40"/>
      <c r="DY41" s="121"/>
      <c r="DZ41" s="121"/>
      <c r="EA41" s="121"/>
      <c r="EB41" s="121"/>
      <c r="EC41" s="121"/>
      <c r="ED41" s="121"/>
      <c r="EE41" s="121"/>
      <c r="EF41" s="121"/>
    </row>
    <row r="42" spans="1:136" s="92" customFormat="1" x14ac:dyDescent="0.2">
      <c r="A42" s="93"/>
      <c r="B42" s="93"/>
      <c r="C42" s="93"/>
      <c r="D42" s="93"/>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c r="CY42" s="40"/>
      <c r="CZ42" s="40"/>
      <c r="DA42" s="40"/>
      <c r="DB42" s="40"/>
      <c r="DC42" s="40"/>
      <c r="DD42" s="40"/>
      <c r="DE42" s="40"/>
      <c r="DF42" s="40"/>
      <c r="DG42" s="40"/>
      <c r="DH42" s="40"/>
      <c r="DI42" s="40"/>
      <c r="DJ42" s="40"/>
      <c r="DK42" s="40"/>
      <c r="DL42" s="40"/>
      <c r="DM42" s="40"/>
      <c r="DN42" s="40"/>
      <c r="DO42" s="40"/>
      <c r="DP42" s="40"/>
      <c r="DQ42" s="40"/>
      <c r="DR42" s="40"/>
      <c r="DS42" s="40"/>
      <c r="DT42" s="40"/>
      <c r="DU42" s="40"/>
      <c r="DV42" s="40"/>
      <c r="DW42" s="40"/>
      <c r="DX42" s="40"/>
      <c r="DY42" s="121"/>
      <c r="DZ42" s="121"/>
      <c r="EA42" s="121"/>
      <c r="EB42" s="121"/>
      <c r="EC42" s="121"/>
      <c r="ED42" s="121"/>
      <c r="EE42" s="121"/>
      <c r="EF42" s="121"/>
    </row>
    <row r="43" spans="1:136" s="92" customFormat="1" x14ac:dyDescent="0.2">
      <c r="A43" s="93"/>
      <c r="B43" s="93"/>
      <c r="C43" s="93"/>
      <c r="D43" s="93"/>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c r="CY43" s="40"/>
      <c r="CZ43" s="40"/>
      <c r="DA43" s="40"/>
      <c r="DB43" s="40"/>
      <c r="DC43" s="40"/>
      <c r="DD43" s="40"/>
      <c r="DE43" s="40"/>
      <c r="DF43" s="40"/>
      <c r="DG43" s="40"/>
      <c r="DH43" s="40"/>
      <c r="DI43" s="40"/>
      <c r="DJ43" s="40"/>
      <c r="DK43" s="40"/>
      <c r="DL43" s="40"/>
      <c r="DM43" s="40"/>
      <c r="DN43" s="40"/>
      <c r="DO43" s="40"/>
      <c r="DP43" s="40"/>
      <c r="DQ43" s="40"/>
      <c r="DR43" s="40"/>
      <c r="DS43" s="40"/>
      <c r="DT43" s="40"/>
      <c r="DU43" s="40"/>
      <c r="DV43" s="40"/>
      <c r="DW43" s="40"/>
      <c r="DX43" s="40"/>
      <c r="DY43" s="121"/>
      <c r="DZ43" s="121"/>
      <c r="EA43" s="121"/>
      <c r="EB43" s="121"/>
      <c r="EC43" s="121"/>
      <c r="ED43" s="121"/>
      <c r="EE43" s="121"/>
      <c r="EF43" s="121"/>
    </row>
    <row r="44" spans="1:136" s="92" customFormat="1" x14ac:dyDescent="0.2">
      <c r="A44" s="93"/>
      <c r="B44" s="93"/>
      <c r="C44" s="93"/>
      <c r="D44" s="93"/>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c r="CY44" s="40"/>
      <c r="CZ44" s="40"/>
      <c r="DA44" s="40"/>
      <c r="DB44" s="40"/>
      <c r="DC44" s="40"/>
      <c r="DD44" s="40"/>
      <c r="DE44" s="40"/>
      <c r="DF44" s="40"/>
      <c r="DG44" s="40"/>
      <c r="DH44" s="40"/>
      <c r="DI44" s="40"/>
      <c r="DJ44" s="40"/>
      <c r="DK44" s="40"/>
      <c r="DL44" s="40"/>
      <c r="DM44" s="40"/>
      <c r="DN44" s="40"/>
      <c r="DO44" s="40"/>
      <c r="DP44" s="40"/>
      <c r="DQ44" s="40"/>
      <c r="DR44" s="40"/>
      <c r="DS44" s="40"/>
      <c r="DT44" s="40"/>
      <c r="DU44" s="40"/>
      <c r="DV44" s="40"/>
      <c r="DW44" s="40"/>
      <c r="DX44" s="40"/>
      <c r="DY44" s="121"/>
      <c r="DZ44" s="121"/>
      <c r="EA44" s="121"/>
      <c r="EB44" s="121"/>
      <c r="EC44" s="121"/>
      <c r="ED44" s="121"/>
      <c r="EE44" s="121"/>
      <c r="EF44" s="121"/>
    </row>
    <row r="45" spans="1:136" s="92" customFormat="1" x14ac:dyDescent="0.2">
      <c r="A45" s="93"/>
      <c r="B45" s="93"/>
      <c r="C45" s="93"/>
      <c r="D45" s="93"/>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c r="CY45" s="40"/>
      <c r="CZ45" s="40"/>
      <c r="DA45" s="40"/>
      <c r="DB45" s="40"/>
      <c r="DC45" s="40"/>
      <c r="DD45" s="40"/>
      <c r="DE45" s="40"/>
      <c r="DF45" s="40"/>
      <c r="DG45" s="40"/>
      <c r="DH45" s="40"/>
      <c r="DI45" s="40"/>
      <c r="DJ45" s="40"/>
      <c r="DK45" s="40"/>
      <c r="DL45" s="40"/>
      <c r="DM45" s="40"/>
      <c r="DN45" s="40"/>
      <c r="DO45" s="40"/>
      <c r="DP45" s="40"/>
      <c r="DQ45" s="40"/>
      <c r="DR45" s="40"/>
      <c r="DS45" s="40"/>
      <c r="DT45" s="40"/>
      <c r="DU45" s="40"/>
      <c r="DV45" s="40"/>
      <c r="DW45" s="40"/>
      <c r="DX45" s="40"/>
      <c r="DY45" s="121"/>
      <c r="DZ45" s="121"/>
      <c r="EA45" s="121"/>
      <c r="EB45" s="121"/>
      <c r="EC45" s="121"/>
      <c r="ED45" s="121"/>
      <c r="EE45" s="121"/>
      <c r="EF45" s="121"/>
    </row>
    <row r="46" spans="1:136" s="92" customFormat="1" x14ac:dyDescent="0.2">
      <c r="A46" s="93"/>
      <c r="B46" s="93"/>
      <c r="C46" s="93"/>
      <c r="D46" s="93"/>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0"/>
      <c r="BR46" s="40"/>
      <c r="BS46" s="40"/>
      <c r="BT46" s="40"/>
      <c r="BU46" s="40"/>
      <c r="BV46" s="40"/>
      <c r="BW46" s="40"/>
      <c r="BX46" s="40"/>
      <c r="BY46" s="40"/>
      <c r="BZ46" s="40"/>
      <c r="CA46" s="40"/>
      <c r="CB46" s="40"/>
      <c r="CC46" s="40"/>
      <c r="CD46" s="40"/>
      <c r="CE46" s="40"/>
      <c r="CF46" s="40"/>
      <c r="CG46" s="40"/>
      <c r="CH46" s="40"/>
      <c r="CI46" s="40"/>
      <c r="CJ46" s="40"/>
      <c r="CK46" s="40"/>
      <c r="CL46" s="40"/>
      <c r="CM46" s="40"/>
      <c r="CN46" s="40"/>
      <c r="CO46" s="40"/>
      <c r="CP46" s="40"/>
      <c r="CQ46" s="40"/>
      <c r="CR46" s="40"/>
      <c r="CS46" s="40"/>
      <c r="CT46" s="40"/>
      <c r="CU46" s="40"/>
      <c r="CV46" s="40"/>
      <c r="CW46" s="40"/>
      <c r="CX46" s="40"/>
      <c r="CY46" s="40"/>
      <c r="CZ46" s="40"/>
      <c r="DA46" s="40"/>
      <c r="DB46" s="40"/>
      <c r="DC46" s="40"/>
      <c r="DD46" s="40"/>
      <c r="DE46" s="40"/>
      <c r="DF46" s="40"/>
      <c r="DG46" s="40"/>
      <c r="DH46" s="40"/>
      <c r="DI46" s="40"/>
      <c r="DJ46" s="40"/>
      <c r="DK46" s="40"/>
      <c r="DL46" s="40"/>
      <c r="DM46" s="40"/>
      <c r="DN46" s="40"/>
      <c r="DO46" s="40"/>
      <c r="DP46" s="40"/>
      <c r="DQ46" s="40"/>
      <c r="DR46" s="40"/>
      <c r="DS46" s="40"/>
      <c r="DT46" s="40"/>
      <c r="DU46" s="40"/>
      <c r="DV46" s="40"/>
      <c r="DW46" s="40"/>
      <c r="DX46" s="40"/>
      <c r="DY46" s="121"/>
      <c r="DZ46" s="121"/>
      <c r="EA46" s="121"/>
      <c r="EB46" s="121"/>
      <c r="EC46" s="121"/>
      <c r="ED46" s="121"/>
      <c r="EE46" s="121"/>
      <c r="EF46" s="121"/>
    </row>
    <row r="47" spans="1:136" s="92" customFormat="1" x14ac:dyDescent="0.2">
      <c r="A47" s="93"/>
      <c r="B47" s="93"/>
      <c r="C47" s="93"/>
      <c r="D47" s="93"/>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0"/>
      <c r="BR47" s="40"/>
      <c r="BS47" s="40"/>
      <c r="BT47" s="40"/>
      <c r="BU47" s="40"/>
      <c r="BV47" s="40"/>
      <c r="BW47" s="40"/>
      <c r="BX47" s="40"/>
      <c r="BY47" s="40"/>
      <c r="BZ47" s="40"/>
      <c r="CA47" s="40"/>
      <c r="CB47" s="40"/>
      <c r="CC47" s="40"/>
      <c r="CD47" s="40"/>
      <c r="CE47" s="40"/>
      <c r="CF47" s="40"/>
      <c r="CG47" s="40"/>
      <c r="CH47" s="40"/>
      <c r="CI47" s="40"/>
      <c r="CJ47" s="40"/>
      <c r="CK47" s="40"/>
      <c r="CL47" s="40"/>
      <c r="CM47" s="40"/>
      <c r="CN47" s="40"/>
      <c r="CO47" s="40"/>
      <c r="CP47" s="40"/>
      <c r="CQ47" s="40"/>
      <c r="CR47" s="40"/>
      <c r="CS47" s="40"/>
      <c r="CT47" s="40"/>
      <c r="CU47" s="40"/>
      <c r="CV47" s="40"/>
      <c r="CW47" s="40"/>
      <c r="CX47" s="40"/>
      <c r="CY47" s="40"/>
      <c r="CZ47" s="40"/>
      <c r="DA47" s="40"/>
      <c r="DB47" s="40"/>
      <c r="DC47" s="40"/>
      <c r="DD47" s="40"/>
      <c r="DE47" s="40"/>
      <c r="DF47" s="40"/>
      <c r="DG47" s="40"/>
      <c r="DH47" s="40"/>
      <c r="DI47" s="40"/>
      <c r="DJ47" s="40"/>
      <c r="DK47" s="40"/>
      <c r="DL47" s="40"/>
      <c r="DM47" s="40"/>
      <c r="DN47" s="40"/>
      <c r="DO47" s="40"/>
      <c r="DP47" s="40"/>
      <c r="DQ47" s="40"/>
      <c r="DR47" s="40"/>
      <c r="DS47" s="40"/>
      <c r="DT47" s="40"/>
      <c r="DU47" s="40"/>
      <c r="DV47" s="40"/>
      <c r="DW47" s="40"/>
      <c r="DX47" s="40"/>
      <c r="DY47" s="121"/>
      <c r="DZ47" s="121"/>
      <c r="EA47" s="121"/>
      <c r="EB47" s="121"/>
      <c r="EC47" s="121"/>
      <c r="ED47" s="121"/>
      <c r="EE47" s="121"/>
      <c r="EF47" s="121"/>
    </row>
    <row r="48" spans="1:136" s="92" customFormat="1" x14ac:dyDescent="0.2">
      <c r="A48" s="93"/>
      <c r="B48" s="93"/>
      <c r="C48" s="93"/>
      <c r="D48" s="93"/>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0"/>
      <c r="BR48" s="40"/>
      <c r="BS48" s="40"/>
      <c r="BT48" s="40"/>
      <c r="BU48" s="40"/>
      <c r="BV48" s="40"/>
      <c r="BW48" s="40"/>
      <c r="BX48" s="40"/>
      <c r="BY48" s="40"/>
      <c r="BZ48" s="40"/>
      <c r="CA48" s="40"/>
      <c r="CB48" s="40"/>
      <c r="CC48" s="40"/>
      <c r="CD48" s="40"/>
      <c r="CE48" s="40"/>
      <c r="CF48" s="40"/>
      <c r="CG48" s="40"/>
      <c r="CH48" s="40"/>
      <c r="CI48" s="40"/>
      <c r="CJ48" s="40"/>
      <c r="CK48" s="40"/>
      <c r="CL48" s="40"/>
      <c r="CM48" s="40"/>
      <c r="CN48" s="40"/>
      <c r="CO48" s="40"/>
      <c r="CP48" s="40"/>
      <c r="CQ48" s="40"/>
      <c r="CR48" s="40"/>
      <c r="CS48" s="40"/>
      <c r="CT48" s="40"/>
      <c r="CU48" s="40"/>
      <c r="CV48" s="40"/>
      <c r="CW48" s="40"/>
      <c r="CX48" s="40"/>
      <c r="CY48" s="40"/>
      <c r="CZ48" s="40"/>
      <c r="DA48" s="40"/>
      <c r="DB48" s="40"/>
      <c r="DC48" s="40"/>
      <c r="DD48" s="40"/>
      <c r="DE48" s="40"/>
      <c r="DF48" s="40"/>
      <c r="DG48" s="40"/>
      <c r="DH48" s="40"/>
      <c r="DI48" s="40"/>
      <c r="DJ48" s="40"/>
      <c r="DK48" s="40"/>
      <c r="DL48" s="40"/>
      <c r="DM48" s="40"/>
      <c r="DN48" s="40"/>
      <c r="DO48" s="40"/>
      <c r="DP48" s="40"/>
      <c r="DQ48" s="40"/>
      <c r="DR48" s="40"/>
      <c r="DS48" s="40"/>
      <c r="DT48" s="40"/>
      <c r="DU48" s="40"/>
      <c r="DV48" s="40"/>
      <c r="DW48" s="40"/>
      <c r="DX48" s="40"/>
      <c r="DY48" s="121"/>
      <c r="DZ48" s="121"/>
      <c r="EA48" s="121"/>
      <c r="EB48" s="121"/>
      <c r="EC48" s="121"/>
      <c r="ED48" s="121"/>
      <c r="EE48" s="121"/>
      <c r="EF48" s="121"/>
    </row>
    <row r="49" spans="1:136" s="92" customFormat="1" x14ac:dyDescent="0.2">
      <c r="A49" s="93"/>
      <c r="B49" s="93"/>
      <c r="C49" s="93"/>
      <c r="D49" s="93"/>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0"/>
      <c r="BR49" s="40"/>
      <c r="BS49" s="40"/>
      <c r="BT49" s="40"/>
      <c r="BU49" s="40"/>
      <c r="BV49" s="40"/>
      <c r="BW49" s="40"/>
      <c r="BX49" s="40"/>
      <c r="BY49" s="40"/>
      <c r="BZ49" s="40"/>
      <c r="CA49" s="40"/>
      <c r="CB49" s="40"/>
      <c r="CC49" s="40"/>
      <c r="CD49" s="40"/>
      <c r="CE49" s="40"/>
      <c r="CF49" s="40"/>
      <c r="CG49" s="40"/>
      <c r="CH49" s="40"/>
      <c r="CI49" s="40"/>
      <c r="CJ49" s="40"/>
      <c r="CK49" s="40"/>
      <c r="CL49" s="40"/>
      <c r="CM49" s="40"/>
      <c r="CN49" s="40"/>
      <c r="CO49" s="40"/>
      <c r="CP49" s="40"/>
      <c r="CQ49" s="40"/>
      <c r="CR49" s="40"/>
      <c r="CS49" s="40"/>
      <c r="CT49" s="40"/>
      <c r="CU49" s="40"/>
      <c r="CV49" s="40"/>
      <c r="CW49" s="40"/>
      <c r="CX49" s="40"/>
      <c r="CY49" s="40"/>
      <c r="CZ49" s="40"/>
      <c r="DA49" s="40"/>
      <c r="DB49" s="40"/>
      <c r="DC49" s="40"/>
      <c r="DD49" s="40"/>
      <c r="DE49" s="40"/>
      <c r="DF49" s="40"/>
      <c r="DG49" s="40"/>
      <c r="DH49" s="40"/>
      <c r="DI49" s="40"/>
      <c r="DJ49" s="40"/>
      <c r="DK49" s="40"/>
      <c r="DL49" s="40"/>
      <c r="DM49" s="40"/>
      <c r="DN49" s="40"/>
      <c r="DO49" s="40"/>
      <c r="DP49" s="40"/>
      <c r="DQ49" s="40"/>
      <c r="DR49" s="40"/>
      <c r="DS49" s="40"/>
      <c r="DT49" s="40"/>
      <c r="DU49" s="40"/>
      <c r="DV49" s="40"/>
      <c r="DW49" s="40"/>
      <c r="DX49" s="40"/>
      <c r="DY49" s="121"/>
      <c r="DZ49" s="121"/>
      <c r="EA49" s="121"/>
      <c r="EB49" s="121"/>
      <c r="EC49" s="121"/>
      <c r="ED49" s="121"/>
      <c r="EE49" s="121"/>
      <c r="EF49" s="121"/>
    </row>
    <row r="50" spans="1:136" s="92" customFormat="1" x14ac:dyDescent="0.2">
      <c r="A50" s="93"/>
      <c r="B50" s="93"/>
      <c r="C50" s="93"/>
      <c r="D50" s="93"/>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0"/>
      <c r="BR50" s="40"/>
      <c r="BS50" s="40"/>
      <c r="BT50" s="40"/>
      <c r="BU50" s="40"/>
      <c r="BV50" s="40"/>
      <c r="BW50" s="40"/>
      <c r="BX50" s="40"/>
      <c r="BY50" s="40"/>
      <c r="BZ50" s="40"/>
      <c r="CA50" s="40"/>
      <c r="CB50" s="40"/>
      <c r="CC50" s="40"/>
      <c r="CD50" s="40"/>
      <c r="CE50" s="40"/>
      <c r="CF50" s="40"/>
      <c r="CG50" s="40"/>
      <c r="CH50" s="40"/>
      <c r="CI50" s="40"/>
      <c r="CJ50" s="40"/>
      <c r="CK50" s="40"/>
      <c r="CL50" s="40"/>
      <c r="CM50" s="40"/>
      <c r="CN50" s="40"/>
      <c r="CO50" s="40"/>
      <c r="CP50" s="40"/>
      <c r="CQ50" s="40"/>
      <c r="CR50" s="40"/>
      <c r="CS50" s="40"/>
      <c r="CT50" s="40"/>
      <c r="CU50" s="40"/>
      <c r="CV50" s="40"/>
      <c r="CW50" s="40"/>
      <c r="CX50" s="40"/>
      <c r="CY50" s="40"/>
      <c r="CZ50" s="40"/>
      <c r="DA50" s="40"/>
      <c r="DB50" s="40"/>
      <c r="DC50" s="40"/>
      <c r="DD50" s="40"/>
      <c r="DE50" s="40"/>
      <c r="DF50" s="40"/>
      <c r="DG50" s="40"/>
      <c r="DH50" s="40"/>
      <c r="DI50" s="40"/>
      <c r="DJ50" s="40"/>
      <c r="DK50" s="40"/>
      <c r="DL50" s="40"/>
      <c r="DM50" s="40"/>
      <c r="DN50" s="40"/>
      <c r="DO50" s="40"/>
      <c r="DP50" s="40"/>
      <c r="DQ50" s="40"/>
      <c r="DR50" s="40"/>
      <c r="DS50" s="40"/>
      <c r="DT50" s="40"/>
      <c r="DU50" s="40"/>
      <c r="DV50" s="40"/>
      <c r="DW50" s="40"/>
      <c r="DX50" s="40"/>
      <c r="DY50" s="121"/>
      <c r="DZ50" s="121"/>
      <c r="EA50" s="121"/>
      <c r="EB50" s="121"/>
      <c r="EC50" s="121"/>
      <c r="ED50" s="121"/>
      <c r="EE50" s="121"/>
      <c r="EF50" s="121"/>
    </row>
    <row r="51" spans="1:136" s="92" customFormat="1" x14ac:dyDescent="0.2">
      <c r="A51" s="93"/>
      <c r="B51" s="93"/>
      <c r="C51" s="93"/>
      <c r="D51" s="93"/>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40"/>
      <c r="BR51" s="40"/>
      <c r="BS51" s="40"/>
      <c r="BT51" s="40"/>
      <c r="BU51" s="40"/>
      <c r="BV51" s="40"/>
      <c r="BW51" s="40"/>
      <c r="BX51" s="40"/>
      <c r="BY51" s="40"/>
      <c r="BZ51" s="40"/>
      <c r="CA51" s="40"/>
      <c r="CB51" s="40"/>
      <c r="CC51" s="40"/>
      <c r="CD51" s="40"/>
      <c r="CE51" s="40"/>
      <c r="CF51" s="40"/>
      <c r="CG51" s="40"/>
      <c r="CH51" s="40"/>
      <c r="CI51" s="40"/>
      <c r="CJ51" s="40"/>
      <c r="CK51" s="40"/>
      <c r="CL51" s="40"/>
      <c r="CM51" s="40"/>
      <c r="CN51" s="40"/>
      <c r="CO51" s="40"/>
      <c r="CP51" s="40"/>
      <c r="CQ51" s="40"/>
      <c r="CR51" s="40"/>
      <c r="CS51" s="40"/>
      <c r="CT51" s="40"/>
      <c r="CU51" s="40"/>
      <c r="CV51" s="40"/>
      <c r="CW51" s="40"/>
      <c r="CX51" s="40"/>
      <c r="CY51" s="40"/>
      <c r="CZ51" s="40"/>
      <c r="DA51" s="40"/>
      <c r="DB51" s="40"/>
      <c r="DC51" s="40"/>
      <c r="DD51" s="40"/>
      <c r="DE51" s="40"/>
      <c r="DF51" s="40"/>
      <c r="DG51" s="40"/>
      <c r="DH51" s="40"/>
      <c r="DI51" s="40"/>
      <c r="DJ51" s="40"/>
      <c r="DK51" s="40"/>
      <c r="DL51" s="40"/>
      <c r="DM51" s="40"/>
      <c r="DN51" s="40"/>
      <c r="DO51" s="40"/>
      <c r="DP51" s="40"/>
      <c r="DQ51" s="40"/>
      <c r="DR51" s="40"/>
      <c r="DS51" s="40"/>
      <c r="DT51" s="40"/>
      <c r="DU51" s="40"/>
      <c r="DV51" s="40"/>
      <c r="DW51" s="40"/>
      <c r="DX51" s="40"/>
      <c r="DY51" s="121"/>
      <c r="DZ51" s="121"/>
      <c r="EA51" s="121"/>
      <c r="EB51" s="121"/>
      <c r="EC51" s="121"/>
      <c r="ED51" s="121"/>
      <c r="EE51" s="121"/>
      <c r="EF51" s="121"/>
    </row>
    <row r="52" spans="1:136" s="92" customFormat="1" x14ac:dyDescent="0.2">
      <c r="A52" s="93"/>
      <c r="B52" s="93"/>
      <c r="C52" s="93"/>
      <c r="D52" s="93"/>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c r="BO52" s="40"/>
      <c r="BP52" s="40"/>
      <c r="BQ52" s="40"/>
      <c r="BR52" s="40"/>
      <c r="BS52" s="40"/>
      <c r="BT52" s="40"/>
      <c r="BU52" s="40"/>
      <c r="BV52" s="40"/>
      <c r="BW52" s="40"/>
      <c r="BX52" s="40"/>
      <c r="BY52" s="40"/>
      <c r="BZ52" s="40"/>
      <c r="CA52" s="40"/>
      <c r="CB52" s="40"/>
      <c r="CC52" s="40"/>
      <c r="CD52" s="40"/>
      <c r="CE52" s="40"/>
      <c r="CF52" s="40"/>
      <c r="CG52" s="40"/>
      <c r="CH52" s="40"/>
      <c r="CI52" s="40"/>
      <c r="CJ52" s="40"/>
      <c r="CK52" s="40"/>
      <c r="CL52" s="40"/>
      <c r="CM52" s="40"/>
      <c r="CN52" s="40"/>
      <c r="CO52" s="40"/>
      <c r="CP52" s="40"/>
      <c r="CQ52" s="40"/>
      <c r="CR52" s="40"/>
      <c r="CS52" s="40"/>
      <c r="CT52" s="40"/>
      <c r="CU52" s="40"/>
      <c r="CV52" s="40"/>
      <c r="CW52" s="40"/>
      <c r="CX52" s="40"/>
      <c r="CY52" s="40"/>
      <c r="CZ52" s="40"/>
      <c r="DA52" s="40"/>
      <c r="DB52" s="40"/>
      <c r="DC52" s="40"/>
      <c r="DD52" s="40"/>
      <c r="DE52" s="40"/>
      <c r="DF52" s="40"/>
      <c r="DG52" s="40"/>
      <c r="DH52" s="40"/>
      <c r="DI52" s="40"/>
      <c r="DJ52" s="40"/>
      <c r="DK52" s="40"/>
      <c r="DL52" s="40"/>
      <c r="DM52" s="40"/>
      <c r="DN52" s="40"/>
      <c r="DO52" s="40"/>
      <c r="DP52" s="40"/>
      <c r="DQ52" s="40"/>
      <c r="DR52" s="40"/>
      <c r="DS52" s="40"/>
      <c r="DT52" s="40"/>
      <c r="DU52" s="40"/>
      <c r="DV52" s="40"/>
      <c r="DW52" s="40"/>
      <c r="DX52" s="40"/>
      <c r="DY52" s="121"/>
      <c r="DZ52" s="121"/>
      <c r="EA52" s="121"/>
      <c r="EB52" s="121"/>
      <c r="EC52" s="121"/>
      <c r="ED52" s="121"/>
      <c r="EE52" s="121"/>
      <c r="EF52" s="121"/>
    </row>
    <row r="53" spans="1:136" s="92" customFormat="1" x14ac:dyDescent="0.2">
      <c r="A53" s="93"/>
      <c r="B53" s="93"/>
      <c r="C53" s="93"/>
      <c r="D53" s="93"/>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40"/>
      <c r="BM53" s="40"/>
      <c r="BN53" s="40"/>
      <c r="BO53" s="40"/>
      <c r="BP53" s="40"/>
      <c r="BQ53" s="40"/>
      <c r="BR53" s="40"/>
      <c r="BS53" s="40"/>
      <c r="BT53" s="40"/>
      <c r="BU53" s="40"/>
      <c r="BV53" s="40"/>
      <c r="BW53" s="40"/>
      <c r="BX53" s="40"/>
      <c r="BY53" s="40"/>
      <c r="BZ53" s="40"/>
      <c r="CA53" s="40"/>
      <c r="CB53" s="40"/>
      <c r="CC53" s="40"/>
      <c r="CD53" s="40"/>
      <c r="CE53" s="40"/>
      <c r="CF53" s="40"/>
      <c r="CG53" s="40"/>
      <c r="CH53" s="40"/>
      <c r="CI53" s="40"/>
      <c r="CJ53" s="40"/>
      <c r="CK53" s="40"/>
      <c r="CL53" s="40"/>
      <c r="CM53" s="40"/>
      <c r="CN53" s="40"/>
      <c r="CO53" s="40"/>
      <c r="CP53" s="40"/>
      <c r="CQ53" s="40"/>
      <c r="CR53" s="40"/>
      <c r="CS53" s="40"/>
      <c r="CT53" s="40"/>
      <c r="CU53" s="40"/>
      <c r="CV53" s="40"/>
      <c r="CW53" s="40"/>
      <c r="CX53" s="40"/>
      <c r="CY53" s="40"/>
      <c r="CZ53" s="40"/>
      <c r="DA53" s="40"/>
      <c r="DB53" s="40"/>
      <c r="DC53" s="40"/>
      <c r="DD53" s="40"/>
      <c r="DE53" s="40"/>
      <c r="DF53" s="40"/>
      <c r="DG53" s="40"/>
      <c r="DH53" s="40"/>
      <c r="DI53" s="40"/>
      <c r="DJ53" s="40"/>
      <c r="DK53" s="40"/>
      <c r="DL53" s="40"/>
      <c r="DM53" s="40"/>
      <c r="DN53" s="40"/>
      <c r="DO53" s="40"/>
      <c r="DP53" s="40"/>
      <c r="DQ53" s="40"/>
      <c r="DR53" s="40"/>
      <c r="DS53" s="40"/>
      <c r="DT53" s="40"/>
      <c r="DU53" s="40"/>
      <c r="DV53" s="40"/>
      <c r="DW53" s="40"/>
      <c r="DX53" s="40"/>
      <c r="DY53" s="121"/>
      <c r="DZ53" s="121"/>
      <c r="EA53" s="121"/>
      <c r="EB53" s="121"/>
      <c r="EC53" s="121"/>
      <c r="ED53" s="121"/>
      <c r="EE53" s="121"/>
      <c r="EF53" s="121"/>
    </row>
    <row r="54" spans="1:136" s="92" customFormat="1" x14ac:dyDescent="0.2">
      <c r="A54" s="93"/>
      <c r="B54" s="93"/>
      <c r="C54" s="93"/>
      <c r="D54" s="93"/>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40"/>
      <c r="BS54" s="40"/>
      <c r="BT54" s="40"/>
      <c r="BU54" s="40"/>
      <c r="BV54" s="40"/>
      <c r="BW54" s="40"/>
      <c r="BX54" s="40"/>
      <c r="BY54" s="40"/>
      <c r="BZ54" s="40"/>
      <c r="CA54" s="40"/>
      <c r="CB54" s="40"/>
      <c r="CC54" s="40"/>
      <c r="CD54" s="40"/>
      <c r="CE54" s="40"/>
      <c r="CF54" s="40"/>
      <c r="CG54" s="40"/>
      <c r="CH54" s="40"/>
      <c r="CI54" s="40"/>
      <c r="CJ54" s="40"/>
      <c r="CK54" s="40"/>
      <c r="CL54" s="40"/>
      <c r="CM54" s="40"/>
      <c r="CN54" s="40"/>
      <c r="CO54" s="40"/>
      <c r="CP54" s="40"/>
      <c r="CQ54" s="40"/>
      <c r="CR54" s="40"/>
      <c r="CS54" s="40"/>
      <c r="CT54" s="40"/>
      <c r="CU54" s="40"/>
      <c r="CV54" s="40"/>
      <c r="CW54" s="40"/>
      <c r="CX54" s="40"/>
      <c r="CY54" s="40"/>
      <c r="CZ54" s="40"/>
      <c r="DA54" s="40"/>
      <c r="DB54" s="40"/>
      <c r="DC54" s="40"/>
      <c r="DD54" s="40"/>
      <c r="DE54" s="40"/>
      <c r="DF54" s="40"/>
      <c r="DG54" s="40"/>
      <c r="DH54" s="40"/>
      <c r="DI54" s="40"/>
      <c r="DJ54" s="40"/>
      <c r="DK54" s="40"/>
      <c r="DL54" s="40"/>
      <c r="DM54" s="40"/>
      <c r="DN54" s="40"/>
      <c r="DO54" s="40"/>
      <c r="DP54" s="40"/>
      <c r="DQ54" s="40"/>
      <c r="DR54" s="40"/>
      <c r="DS54" s="40"/>
      <c r="DT54" s="40"/>
      <c r="DU54" s="40"/>
      <c r="DV54" s="40"/>
      <c r="DW54" s="40"/>
      <c r="DX54" s="40"/>
      <c r="DY54" s="121"/>
      <c r="DZ54" s="121"/>
      <c r="EA54" s="121"/>
      <c r="EB54" s="121"/>
      <c r="EC54" s="121"/>
      <c r="ED54" s="121"/>
      <c r="EE54" s="121"/>
      <c r="EF54" s="121"/>
    </row>
    <row r="55" spans="1:136" s="92" customFormat="1" x14ac:dyDescent="0.2">
      <c r="A55" s="93"/>
      <c r="B55" s="93"/>
      <c r="C55" s="93"/>
      <c r="D55" s="93"/>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c r="DQ55" s="40"/>
      <c r="DR55" s="40"/>
      <c r="DS55" s="40"/>
      <c r="DT55" s="40"/>
      <c r="DU55" s="40"/>
      <c r="DV55" s="40"/>
      <c r="DW55" s="40"/>
      <c r="DX55" s="40"/>
      <c r="DY55" s="121"/>
      <c r="DZ55" s="121"/>
      <c r="EA55" s="121"/>
      <c r="EB55" s="121"/>
      <c r="EC55" s="121"/>
      <c r="ED55" s="121"/>
      <c r="EE55" s="121"/>
      <c r="EF55" s="121"/>
    </row>
    <row r="56" spans="1:136" s="92" customFormat="1" x14ac:dyDescent="0.2">
      <c r="A56" s="93"/>
      <c r="B56" s="93"/>
      <c r="C56" s="93"/>
      <c r="D56" s="93"/>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c r="AP56" s="40"/>
      <c r="AQ56" s="40"/>
      <c r="AR56" s="40"/>
      <c r="AS56" s="40"/>
      <c r="AT56" s="40"/>
      <c r="AU56" s="40"/>
      <c r="AV56" s="40"/>
      <c r="AW56" s="40"/>
      <c r="AX56" s="40"/>
      <c r="AY56" s="40"/>
      <c r="AZ56" s="40"/>
      <c r="BA56" s="40"/>
      <c r="BB56" s="40"/>
      <c r="BC56" s="40"/>
      <c r="BD56" s="40"/>
      <c r="BE56" s="40"/>
      <c r="BF56" s="40"/>
      <c r="BG56" s="40"/>
      <c r="BH56" s="40"/>
      <c r="BI56" s="40"/>
      <c r="BJ56" s="40"/>
      <c r="BK56" s="40"/>
      <c r="BL56" s="40"/>
      <c r="BM56" s="40"/>
      <c r="BN56" s="40"/>
      <c r="BO56" s="40"/>
      <c r="BP56" s="40"/>
      <c r="BQ56" s="40"/>
      <c r="BR56" s="40"/>
      <c r="BS56" s="40"/>
      <c r="BT56" s="40"/>
      <c r="BU56" s="40"/>
      <c r="BV56" s="40"/>
      <c r="BW56" s="40"/>
      <c r="BX56" s="40"/>
      <c r="BY56" s="40"/>
      <c r="BZ56" s="40"/>
      <c r="CA56" s="40"/>
      <c r="CB56" s="40"/>
      <c r="CC56" s="40"/>
      <c r="CD56" s="40"/>
      <c r="CE56" s="40"/>
      <c r="CF56" s="40"/>
      <c r="CG56" s="40"/>
      <c r="CH56" s="40"/>
      <c r="CI56" s="40"/>
      <c r="CJ56" s="40"/>
      <c r="CK56" s="40"/>
      <c r="CL56" s="40"/>
      <c r="CM56" s="40"/>
      <c r="CN56" s="40"/>
      <c r="CO56" s="40"/>
      <c r="CP56" s="40"/>
      <c r="CQ56" s="40"/>
      <c r="CR56" s="40"/>
      <c r="CS56" s="40"/>
      <c r="CT56" s="40"/>
      <c r="CU56" s="40"/>
      <c r="CV56" s="40"/>
      <c r="CW56" s="40"/>
      <c r="CX56" s="40"/>
      <c r="CY56" s="40"/>
      <c r="CZ56" s="40"/>
      <c r="DA56" s="40"/>
      <c r="DB56" s="40"/>
      <c r="DC56" s="40"/>
      <c r="DD56" s="40"/>
      <c r="DE56" s="40"/>
      <c r="DF56" s="40"/>
      <c r="DG56" s="40"/>
      <c r="DH56" s="40"/>
      <c r="DI56" s="40"/>
      <c r="DJ56" s="40"/>
      <c r="DK56" s="40"/>
      <c r="DL56" s="40"/>
      <c r="DM56" s="40"/>
      <c r="DN56" s="40"/>
      <c r="DO56" s="40"/>
      <c r="DP56" s="40"/>
      <c r="DQ56" s="40"/>
      <c r="DR56" s="40"/>
      <c r="DS56" s="40"/>
      <c r="DT56" s="40"/>
      <c r="DU56" s="40"/>
      <c r="DV56" s="40"/>
      <c r="DW56" s="40"/>
      <c r="DX56" s="40"/>
      <c r="DY56" s="121"/>
      <c r="DZ56" s="121"/>
      <c r="EA56" s="121"/>
      <c r="EB56" s="121"/>
      <c r="EC56" s="121"/>
      <c r="ED56" s="121"/>
      <c r="EE56" s="121"/>
      <c r="EF56" s="121"/>
    </row>
    <row r="57" spans="1:136" s="92" customFormat="1" x14ac:dyDescent="0.2">
      <c r="A57" s="93"/>
      <c r="B57" s="93"/>
      <c r="C57" s="93"/>
      <c r="D57" s="93"/>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c r="BN57" s="40"/>
      <c r="BO57" s="40"/>
      <c r="BP57" s="40"/>
      <c r="BQ57" s="40"/>
      <c r="BR57" s="40"/>
      <c r="BS57" s="40"/>
      <c r="BT57" s="40"/>
      <c r="BU57" s="40"/>
      <c r="BV57" s="40"/>
      <c r="BW57" s="40"/>
      <c r="BX57" s="40"/>
      <c r="BY57" s="40"/>
      <c r="BZ57" s="40"/>
      <c r="CA57" s="40"/>
      <c r="CB57" s="40"/>
      <c r="CC57" s="40"/>
      <c r="CD57" s="40"/>
      <c r="CE57" s="40"/>
      <c r="CF57" s="40"/>
      <c r="CG57" s="40"/>
      <c r="CH57" s="40"/>
      <c r="CI57" s="40"/>
      <c r="CJ57" s="40"/>
      <c r="CK57" s="40"/>
      <c r="CL57" s="40"/>
      <c r="CM57" s="40"/>
      <c r="CN57" s="40"/>
      <c r="CO57" s="40"/>
      <c r="CP57" s="40"/>
      <c r="CQ57" s="40"/>
      <c r="CR57" s="40"/>
      <c r="CS57" s="40"/>
      <c r="CT57" s="40"/>
      <c r="CU57" s="40"/>
      <c r="CV57" s="40"/>
      <c r="CW57" s="40"/>
      <c r="CX57" s="40"/>
      <c r="CY57" s="40"/>
      <c r="CZ57" s="40"/>
      <c r="DA57" s="40"/>
      <c r="DB57" s="40"/>
      <c r="DC57" s="40"/>
      <c r="DD57" s="40"/>
      <c r="DE57" s="40"/>
      <c r="DF57" s="40"/>
      <c r="DG57" s="40"/>
      <c r="DH57" s="40"/>
      <c r="DI57" s="40"/>
      <c r="DJ57" s="40"/>
      <c r="DK57" s="40"/>
      <c r="DL57" s="40"/>
      <c r="DM57" s="40"/>
      <c r="DN57" s="40"/>
      <c r="DO57" s="40"/>
      <c r="DP57" s="40"/>
      <c r="DQ57" s="40"/>
      <c r="DR57" s="40"/>
      <c r="DS57" s="40"/>
      <c r="DT57" s="40"/>
      <c r="DU57" s="40"/>
      <c r="DV57" s="40"/>
      <c r="DW57" s="40"/>
      <c r="DX57" s="40"/>
      <c r="DY57" s="121"/>
      <c r="DZ57" s="121"/>
      <c r="EA57" s="121"/>
      <c r="EB57" s="121"/>
      <c r="EC57" s="121"/>
      <c r="ED57" s="121"/>
      <c r="EE57" s="121"/>
      <c r="EF57" s="121"/>
    </row>
    <row r="58" spans="1:136" s="92" customFormat="1" x14ac:dyDescent="0.2">
      <c r="A58" s="93"/>
      <c r="B58" s="93"/>
      <c r="C58" s="93"/>
      <c r="D58" s="93"/>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c r="AQ58" s="40"/>
      <c r="AR58" s="40"/>
      <c r="AS58" s="40"/>
      <c r="AT58" s="40"/>
      <c r="AU58" s="40"/>
      <c r="AV58" s="40"/>
      <c r="AW58" s="40"/>
      <c r="AX58" s="40"/>
      <c r="AY58" s="40"/>
      <c r="AZ58" s="40"/>
      <c r="BA58" s="40"/>
      <c r="BB58" s="40"/>
      <c r="BC58" s="40"/>
      <c r="BD58" s="40"/>
      <c r="BE58" s="40"/>
      <c r="BF58" s="40"/>
      <c r="BG58" s="40"/>
      <c r="BH58" s="40"/>
      <c r="BI58" s="40"/>
      <c r="BJ58" s="40"/>
      <c r="BK58" s="40"/>
      <c r="BL58" s="40"/>
      <c r="BM58" s="40"/>
      <c r="BN58" s="40"/>
      <c r="BO58" s="40"/>
      <c r="BP58" s="40"/>
      <c r="BQ58" s="40"/>
      <c r="BR58" s="40"/>
      <c r="BS58" s="40"/>
      <c r="BT58" s="40"/>
      <c r="BU58" s="40"/>
      <c r="BV58" s="40"/>
      <c r="BW58" s="40"/>
      <c r="BX58" s="40"/>
      <c r="BY58" s="40"/>
      <c r="BZ58" s="40"/>
      <c r="CA58" s="40"/>
      <c r="CB58" s="40"/>
      <c r="CC58" s="40"/>
      <c r="CD58" s="40"/>
      <c r="CE58" s="40"/>
      <c r="CF58" s="40"/>
      <c r="CG58" s="40"/>
      <c r="CH58" s="40"/>
      <c r="CI58" s="40"/>
      <c r="CJ58" s="40"/>
      <c r="CK58" s="40"/>
      <c r="CL58" s="40"/>
      <c r="CM58" s="40"/>
      <c r="CN58" s="40"/>
      <c r="CO58" s="40"/>
      <c r="CP58" s="40"/>
      <c r="CQ58" s="40"/>
      <c r="CR58" s="40"/>
      <c r="CS58" s="40"/>
      <c r="CT58" s="40"/>
      <c r="CU58" s="40"/>
      <c r="CV58" s="40"/>
      <c r="CW58" s="40"/>
      <c r="CX58" s="40"/>
      <c r="CY58" s="40"/>
      <c r="CZ58" s="40"/>
      <c r="DA58" s="40"/>
      <c r="DB58" s="40"/>
      <c r="DC58" s="40"/>
      <c r="DD58" s="40"/>
      <c r="DE58" s="40"/>
      <c r="DF58" s="40"/>
      <c r="DG58" s="40"/>
      <c r="DH58" s="40"/>
      <c r="DI58" s="40"/>
      <c r="DJ58" s="40"/>
      <c r="DK58" s="40"/>
      <c r="DL58" s="40"/>
      <c r="DM58" s="40"/>
      <c r="DN58" s="40"/>
      <c r="DO58" s="40"/>
      <c r="DP58" s="40"/>
      <c r="DQ58" s="40"/>
      <c r="DR58" s="40"/>
      <c r="DS58" s="40"/>
      <c r="DT58" s="40"/>
      <c r="DU58" s="40"/>
      <c r="DV58" s="40"/>
      <c r="DW58" s="40"/>
      <c r="DX58" s="40"/>
      <c r="DY58" s="121"/>
      <c r="DZ58" s="121"/>
      <c r="EA58" s="121"/>
      <c r="EB58" s="121"/>
      <c r="EC58" s="121"/>
      <c r="ED58" s="121"/>
      <c r="EE58" s="121"/>
      <c r="EF58" s="121"/>
    </row>
    <row r="59" spans="1:136" s="92" customFormat="1" x14ac:dyDescent="0.2">
      <c r="A59" s="93"/>
      <c r="B59" s="93"/>
      <c r="C59" s="93"/>
      <c r="D59" s="93"/>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121"/>
      <c r="DZ59" s="121"/>
      <c r="EA59" s="121"/>
      <c r="EB59" s="121"/>
      <c r="EC59" s="121"/>
      <c r="ED59" s="121"/>
      <c r="EE59" s="121"/>
      <c r="EF59" s="121"/>
    </row>
    <row r="60" spans="1:136" s="92" customFormat="1" x14ac:dyDescent="0.2">
      <c r="A60" s="93"/>
      <c r="B60" s="93"/>
      <c r="C60" s="93"/>
      <c r="D60" s="93"/>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0"/>
      <c r="BK60" s="40"/>
      <c r="BL60" s="40"/>
      <c r="BM60" s="40"/>
      <c r="BN60" s="40"/>
      <c r="BO60" s="40"/>
      <c r="BP60" s="40"/>
      <c r="BQ60" s="40"/>
      <c r="BR60" s="40"/>
      <c r="BS60" s="40"/>
      <c r="BT60" s="40"/>
      <c r="BU60" s="40"/>
      <c r="BV60" s="40"/>
      <c r="BW60" s="40"/>
      <c r="BX60" s="40"/>
      <c r="BY60" s="40"/>
      <c r="BZ60" s="40"/>
      <c r="CA60" s="40"/>
      <c r="CB60" s="40"/>
      <c r="CC60" s="40"/>
      <c r="CD60" s="40"/>
      <c r="CE60" s="40"/>
      <c r="CF60" s="40"/>
      <c r="CG60" s="40"/>
      <c r="CH60" s="40"/>
      <c r="CI60" s="40"/>
      <c r="CJ60" s="40"/>
      <c r="CK60" s="40"/>
      <c r="CL60" s="40"/>
      <c r="CM60" s="40"/>
      <c r="CN60" s="40"/>
      <c r="CO60" s="40"/>
      <c r="CP60" s="40"/>
      <c r="CQ60" s="40"/>
      <c r="CR60" s="40"/>
      <c r="CS60" s="40"/>
      <c r="CT60" s="40"/>
      <c r="CU60" s="40"/>
      <c r="CV60" s="40"/>
      <c r="CW60" s="40"/>
      <c r="CX60" s="40"/>
      <c r="CY60" s="40"/>
      <c r="CZ60" s="40"/>
      <c r="DA60" s="40"/>
      <c r="DB60" s="40"/>
      <c r="DC60" s="40"/>
      <c r="DD60" s="40"/>
      <c r="DE60" s="40"/>
      <c r="DF60" s="40"/>
      <c r="DG60" s="40"/>
      <c r="DH60" s="40"/>
      <c r="DI60" s="40"/>
      <c r="DJ60" s="40"/>
      <c r="DK60" s="40"/>
      <c r="DL60" s="40"/>
      <c r="DM60" s="40"/>
      <c r="DN60" s="40"/>
      <c r="DO60" s="40"/>
      <c r="DP60" s="40"/>
      <c r="DQ60" s="40"/>
      <c r="DR60" s="40"/>
      <c r="DS60" s="40"/>
      <c r="DT60" s="40"/>
      <c r="DU60" s="40"/>
      <c r="DV60" s="40"/>
      <c r="DW60" s="40"/>
      <c r="DX60" s="40"/>
      <c r="DY60" s="121"/>
      <c r="DZ60" s="121"/>
      <c r="EA60" s="121"/>
      <c r="EB60" s="121"/>
      <c r="EC60" s="121"/>
      <c r="ED60" s="121"/>
      <c r="EE60" s="121"/>
      <c r="EF60" s="121"/>
    </row>
    <row r="61" spans="1:136" s="92" customFormat="1" x14ac:dyDescent="0.2">
      <c r="A61" s="93"/>
      <c r="B61" s="93"/>
      <c r="C61" s="93"/>
      <c r="D61" s="93"/>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0"/>
      <c r="BK61" s="40"/>
      <c r="BL61" s="40"/>
      <c r="BM61" s="40"/>
      <c r="BN61" s="40"/>
      <c r="BO61" s="40"/>
      <c r="BP61" s="40"/>
      <c r="BQ61" s="40"/>
      <c r="BR61" s="40"/>
      <c r="BS61" s="40"/>
      <c r="BT61" s="40"/>
      <c r="BU61" s="40"/>
      <c r="BV61" s="40"/>
      <c r="BW61" s="40"/>
      <c r="BX61" s="40"/>
      <c r="BY61" s="40"/>
      <c r="BZ61" s="40"/>
      <c r="CA61" s="40"/>
      <c r="CB61" s="40"/>
      <c r="CC61" s="40"/>
      <c r="CD61" s="40"/>
      <c r="CE61" s="40"/>
      <c r="CF61" s="40"/>
      <c r="CG61" s="40"/>
      <c r="CH61" s="40"/>
      <c r="CI61" s="40"/>
      <c r="CJ61" s="40"/>
      <c r="CK61" s="40"/>
      <c r="CL61" s="40"/>
      <c r="CM61" s="40"/>
      <c r="CN61" s="40"/>
      <c r="CO61" s="40"/>
      <c r="CP61" s="40"/>
      <c r="CQ61" s="40"/>
      <c r="CR61" s="40"/>
      <c r="CS61" s="40"/>
      <c r="CT61" s="40"/>
      <c r="CU61" s="40"/>
      <c r="CV61" s="40"/>
      <c r="CW61" s="40"/>
      <c r="CX61" s="40"/>
      <c r="CY61" s="40"/>
      <c r="CZ61" s="40"/>
      <c r="DA61" s="40"/>
      <c r="DB61" s="40"/>
      <c r="DC61" s="40"/>
      <c r="DD61" s="40"/>
      <c r="DE61" s="40"/>
      <c r="DF61" s="40"/>
      <c r="DG61" s="40"/>
      <c r="DH61" s="40"/>
      <c r="DI61" s="40"/>
      <c r="DJ61" s="40"/>
      <c r="DK61" s="40"/>
      <c r="DL61" s="40"/>
      <c r="DM61" s="40"/>
      <c r="DN61" s="40"/>
      <c r="DO61" s="40"/>
      <c r="DP61" s="40"/>
      <c r="DQ61" s="40"/>
      <c r="DR61" s="40"/>
      <c r="DS61" s="40"/>
      <c r="DT61" s="40"/>
      <c r="DU61" s="40"/>
      <c r="DV61" s="40"/>
      <c r="DW61" s="40"/>
      <c r="DX61" s="40"/>
      <c r="DY61" s="121"/>
      <c r="DZ61" s="121"/>
      <c r="EA61" s="121"/>
      <c r="EB61" s="121"/>
      <c r="EC61" s="121"/>
      <c r="ED61" s="121"/>
      <c r="EE61" s="121"/>
      <c r="EF61" s="121"/>
    </row>
    <row r="62" spans="1:136" s="92" customFormat="1" x14ac:dyDescent="0.2">
      <c r="A62" s="93"/>
      <c r="B62" s="93"/>
      <c r="C62" s="93"/>
      <c r="D62" s="93"/>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c r="AQ62" s="40"/>
      <c r="AR62" s="40"/>
      <c r="AS62" s="40"/>
      <c r="AT62" s="40"/>
      <c r="AU62" s="40"/>
      <c r="AV62" s="40"/>
      <c r="AW62" s="40"/>
      <c r="AX62" s="40"/>
      <c r="AY62" s="40"/>
      <c r="AZ62" s="40"/>
      <c r="BA62" s="40"/>
      <c r="BB62" s="40"/>
      <c r="BC62" s="40"/>
      <c r="BD62" s="40"/>
      <c r="BE62" s="40"/>
      <c r="BF62" s="40"/>
      <c r="BG62" s="40"/>
      <c r="BH62" s="40"/>
      <c r="BI62" s="40"/>
      <c r="BJ62" s="40"/>
      <c r="BK62" s="40"/>
      <c r="BL62" s="40"/>
      <c r="BM62" s="40"/>
      <c r="BN62" s="40"/>
      <c r="BO62" s="40"/>
      <c r="BP62" s="40"/>
      <c r="BQ62" s="40"/>
      <c r="BR62" s="40"/>
      <c r="BS62" s="40"/>
      <c r="BT62" s="40"/>
      <c r="BU62" s="40"/>
      <c r="BV62" s="40"/>
      <c r="BW62" s="40"/>
      <c r="BX62" s="40"/>
      <c r="BY62" s="40"/>
      <c r="BZ62" s="40"/>
      <c r="CA62" s="40"/>
      <c r="CB62" s="40"/>
      <c r="CC62" s="40"/>
      <c r="CD62" s="40"/>
      <c r="CE62" s="40"/>
      <c r="CF62" s="40"/>
      <c r="CG62" s="40"/>
      <c r="CH62" s="40"/>
      <c r="CI62" s="40"/>
      <c r="CJ62" s="40"/>
      <c r="CK62" s="40"/>
      <c r="CL62" s="40"/>
      <c r="CM62" s="40"/>
      <c r="CN62" s="40"/>
      <c r="CO62" s="40"/>
      <c r="CP62" s="40"/>
      <c r="CQ62" s="40"/>
      <c r="CR62" s="40"/>
      <c r="CS62" s="40"/>
      <c r="CT62" s="40"/>
      <c r="CU62" s="40"/>
      <c r="CV62" s="40"/>
      <c r="CW62" s="40"/>
      <c r="CX62" s="40"/>
      <c r="CY62" s="40"/>
      <c r="CZ62" s="40"/>
      <c r="DA62" s="40"/>
      <c r="DB62" s="40"/>
      <c r="DC62" s="40"/>
      <c r="DD62" s="40"/>
      <c r="DE62" s="40"/>
      <c r="DF62" s="40"/>
      <c r="DG62" s="40"/>
      <c r="DH62" s="40"/>
      <c r="DI62" s="40"/>
      <c r="DJ62" s="40"/>
      <c r="DK62" s="40"/>
      <c r="DL62" s="40"/>
      <c r="DM62" s="40"/>
      <c r="DN62" s="40"/>
      <c r="DO62" s="40"/>
      <c r="DP62" s="40"/>
      <c r="DQ62" s="40"/>
      <c r="DR62" s="40"/>
      <c r="DS62" s="40"/>
      <c r="DT62" s="40"/>
      <c r="DU62" s="40"/>
      <c r="DV62" s="40"/>
      <c r="DW62" s="40"/>
      <c r="DX62" s="40"/>
      <c r="DY62" s="121"/>
      <c r="DZ62" s="121"/>
      <c r="EA62" s="121"/>
      <c r="EB62" s="121"/>
      <c r="EC62" s="121"/>
      <c r="ED62" s="121"/>
      <c r="EE62" s="121"/>
      <c r="EF62" s="121"/>
    </row>
    <row r="63" spans="1:136" s="92" customFormat="1" x14ac:dyDescent="0.2">
      <c r="A63" s="93"/>
      <c r="B63" s="93"/>
      <c r="C63" s="93"/>
      <c r="D63" s="93"/>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c r="AR63" s="40"/>
      <c r="AS63" s="40"/>
      <c r="AT63" s="40"/>
      <c r="AU63" s="40"/>
      <c r="AV63" s="40"/>
      <c r="AW63" s="40"/>
      <c r="AX63" s="40"/>
      <c r="AY63" s="40"/>
      <c r="AZ63" s="40"/>
      <c r="BA63" s="40"/>
      <c r="BB63" s="40"/>
      <c r="BC63" s="40"/>
      <c r="BD63" s="40"/>
      <c r="BE63" s="40"/>
      <c r="BF63" s="40"/>
      <c r="BG63" s="40"/>
      <c r="BH63" s="40"/>
      <c r="BI63" s="40"/>
      <c r="BJ63" s="40"/>
      <c r="BK63" s="40"/>
      <c r="BL63" s="40"/>
      <c r="BM63" s="40"/>
      <c r="BN63" s="40"/>
      <c r="BO63" s="40"/>
      <c r="BP63" s="40"/>
      <c r="BQ63" s="40"/>
      <c r="BR63" s="40"/>
      <c r="BS63" s="40"/>
      <c r="BT63" s="40"/>
      <c r="BU63" s="40"/>
      <c r="BV63" s="40"/>
      <c r="BW63" s="40"/>
      <c r="BX63" s="40"/>
      <c r="BY63" s="40"/>
      <c r="BZ63" s="40"/>
      <c r="CA63" s="40"/>
      <c r="CB63" s="40"/>
      <c r="CC63" s="40"/>
      <c r="CD63" s="40"/>
      <c r="CE63" s="40"/>
      <c r="CF63" s="40"/>
      <c r="CG63" s="40"/>
      <c r="CH63" s="40"/>
      <c r="CI63" s="40"/>
      <c r="CJ63" s="40"/>
      <c r="CK63" s="40"/>
      <c r="CL63" s="40"/>
      <c r="CM63" s="40"/>
      <c r="CN63" s="40"/>
      <c r="CO63" s="40"/>
      <c r="CP63" s="40"/>
      <c r="CQ63" s="40"/>
      <c r="CR63" s="40"/>
      <c r="CS63" s="40"/>
      <c r="CT63" s="40"/>
      <c r="CU63" s="40"/>
      <c r="CV63" s="40"/>
      <c r="CW63" s="40"/>
      <c r="CX63" s="40"/>
      <c r="CY63" s="40"/>
      <c r="CZ63" s="40"/>
      <c r="DA63" s="40"/>
      <c r="DB63" s="40"/>
      <c r="DC63" s="40"/>
      <c r="DD63" s="40"/>
      <c r="DE63" s="40"/>
      <c r="DF63" s="40"/>
      <c r="DG63" s="40"/>
      <c r="DH63" s="40"/>
      <c r="DI63" s="40"/>
      <c r="DJ63" s="40"/>
      <c r="DK63" s="40"/>
      <c r="DL63" s="40"/>
      <c r="DM63" s="40"/>
      <c r="DN63" s="40"/>
      <c r="DO63" s="40"/>
      <c r="DP63" s="40"/>
      <c r="DQ63" s="40"/>
      <c r="DR63" s="40"/>
      <c r="DS63" s="40"/>
      <c r="DT63" s="40"/>
      <c r="DU63" s="40"/>
      <c r="DV63" s="40"/>
      <c r="DW63" s="40"/>
      <c r="DX63" s="40"/>
      <c r="DY63" s="121"/>
      <c r="DZ63" s="121"/>
      <c r="EA63" s="121"/>
      <c r="EB63" s="121"/>
      <c r="EC63" s="121"/>
      <c r="ED63" s="121"/>
      <c r="EE63" s="121"/>
      <c r="EF63" s="121"/>
    </row>
    <row r="64" spans="1:136" s="92" customFormat="1" x14ac:dyDescent="0.2">
      <c r="A64" s="93"/>
      <c r="B64" s="93"/>
      <c r="C64" s="93"/>
      <c r="D64" s="93"/>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0"/>
      <c r="AS64" s="40"/>
      <c r="AT64" s="40"/>
      <c r="AU64" s="40"/>
      <c r="AV64" s="40"/>
      <c r="AW64" s="40"/>
      <c r="AX64" s="40"/>
      <c r="AY64" s="40"/>
      <c r="AZ64" s="40"/>
      <c r="BA64" s="40"/>
      <c r="BB64" s="40"/>
      <c r="BC64" s="40"/>
      <c r="BD64" s="40"/>
      <c r="BE64" s="40"/>
      <c r="BF64" s="40"/>
      <c r="BG64" s="40"/>
      <c r="BH64" s="40"/>
      <c r="BI64" s="40"/>
      <c r="BJ64" s="40"/>
      <c r="BK64" s="40"/>
      <c r="BL64" s="40"/>
      <c r="BM64" s="40"/>
      <c r="BN64" s="40"/>
      <c r="BO64" s="40"/>
      <c r="BP64" s="40"/>
      <c r="BQ64" s="40"/>
      <c r="BR64" s="40"/>
      <c r="BS64" s="40"/>
      <c r="BT64" s="40"/>
      <c r="BU64" s="40"/>
      <c r="BV64" s="40"/>
      <c r="BW64" s="40"/>
      <c r="BX64" s="40"/>
      <c r="BY64" s="40"/>
      <c r="BZ64" s="40"/>
      <c r="CA64" s="40"/>
      <c r="CB64" s="40"/>
      <c r="CC64" s="40"/>
      <c r="CD64" s="40"/>
      <c r="CE64" s="40"/>
      <c r="CF64" s="40"/>
      <c r="CG64" s="40"/>
      <c r="CH64" s="40"/>
      <c r="CI64" s="40"/>
      <c r="CJ64" s="40"/>
      <c r="CK64" s="40"/>
      <c r="CL64" s="40"/>
      <c r="CM64" s="40"/>
      <c r="CN64" s="40"/>
      <c r="CO64" s="40"/>
      <c r="CP64" s="40"/>
      <c r="CQ64" s="40"/>
      <c r="CR64" s="40"/>
      <c r="CS64" s="40"/>
      <c r="CT64" s="40"/>
      <c r="CU64" s="40"/>
      <c r="CV64" s="40"/>
      <c r="CW64" s="40"/>
      <c r="CX64" s="40"/>
      <c r="CY64" s="40"/>
      <c r="CZ64" s="40"/>
      <c r="DA64" s="40"/>
      <c r="DB64" s="40"/>
      <c r="DC64" s="40"/>
      <c r="DD64" s="40"/>
      <c r="DE64" s="40"/>
      <c r="DF64" s="40"/>
      <c r="DG64" s="40"/>
      <c r="DH64" s="40"/>
      <c r="DI64" s="40"/>
      <c r="DJ64" s="40"/>
      <c r="DK64" s="40"/>
      <c r="DL64" s="40"/>
      <c r="DM64" s="40"/>
      <c r="DN64" s="40"/>
      <c r="DO64" s="40"/>
      <c r="DP64" s="40"/>
      <c r="DQ64" s="40"/>
      <c r="DR64" s="40"/>
      <c r="DS64" s="40"/>
      <c r="DT64" s="40"/>
      <c r="DU64" s="40"/>
      <c r="DV64" s="40"/>
      <c r="DW64" s="40"/>
      <c r="DX64" s="40"/>
      <c r="DY64" s="121"/>
      <c r="DZ64" s="121"/>
      <c r="EA64" s="121"/>
      <c r="EB64" s="121"/>
      <c r="EC64" s="121"/>
      <c r="ED64" s="121"/>
      <c r="EE64" s="121"/>
      <c r="EF64" s="121"/>
    </row>
    <row r="65" spans="1:136" s="92" customFormat="1" x14ac:dyDescent="0.2">
      <c r="A65" s="93"/>
      <c r="B65" s="93"/>
      <c r="C65" s="93"/>
      <c r="D65" s="93"/>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40"/>
      <c r="BM65" s="40"/>
      <c r="BN65" s="40"/>
      <c r="BO65" s="40"/>
      <c r="BP65" s="40"/>
      <c r="BQ65" s="40"/>
      <c r="BR65" s="40"/>
      <c r="BS65" s="40"/>
      <c r="BT65" s="40"/>
      <c r="BU65" s="40"/>
      <c r="BV65" s="40"/>
      <c r="BW65" s="40"/>
      <c r="BX65" s="40"/>
      <c r="BY65" s="40"/>
      <c r="BZ65" s="40"/>
      <c r="CA65" s="40"/>
      <c r="CB65" s="40"/>
      <c r="CC65" s="40"/>
      <c r="CD65" s="40"/>
      <c r="CE65" s="40"/>
      <c r="CF65" s="40"/>
      <c r="CG65" s="40"/>
      <c r="CH65" s="40"/>
      <c r="CI65" s="40"/>
      <c r="CJ65" s="40"/>
      <c r="CK65" s="40"/>
      <c r="CL65" s="40"/>
      <c r="CM65" s="40"/>
      <c r="CN65" s="40"/>
      <c r="CO65" s="40"/>
      <c r="CP65" s="40"/>
      <c r="CQ65" s="40"/>
      <c r="CR65" s="40"/>
      <c r="CS65" s="40"/>
      <c r="CT65" s="40"/>
      <c r="CU65" s="40"/>
      <c r="CV65" s="40"/>
      <c r="CW65" s="40"/>
      <c r="CX65" s="40"/>
      <c r="CY65" s="40"/>
      <c r="CZ65" s="40"/>
      <c r="DA65" s="40"/>
      <c r="DB65" s="40"/>
      <c r="DC65" s="40"/>
      <c r="DD65" s="40"/>
      <c r="DE65" s="40"/>
      <c r="DF65" s="40"/>
      <c r="DG65" s="40"/>
      <c r="DH65" s="40"/>
      <c r="DI65" s="40"/>
      <c r="DJ65" s="40"/>
      <c r="DK65" s="40"/>
      <c r="DL65" s="40"/>
      <c r="DM65" s="40"/>
      <c r="DN65" s="40"/>
      <c r="DO65" s="40"/>
      <c r="DP65" s="40"/>
      <c r="DQ65" s="40"/>
      <c r="DR65" s="40"/>
      <c r="DS65" s="40"/>
      <c r="DT65" s="40"/>
      <c r="DU65" s="40"/>
      <c r="DV65" s="40"/>
      <c r="DW65" s="40"/>
      <c r="DX65" s="40"/>
      <c r="DY65" s="121"/>
      <c r="DZ65" s="121"/>
      <c r="EA65" s="121"/>
      <c r="EB65" s="121"/>
      <c r="EC65" s="121"/>
      <c r="ED65" s="121"/>
      <c r="EE65" s="121"/>
      <c r="EF65" s="121"/>
    </row>
    <row r="66" spans="1:136" s="92" customFormat="1" x14ac:dyDescent="0.2">
      <c r="A66" s="93"/>
      <c r="B66" s="93"/>
      <c r="C66" s="93"/>
      <c r="D66" s="93"/>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0"/>
      <c r="AS66" s="40"/>
      <c r="AT66" s="40"/>
      <c r="AU66" s="40"/>
      <c r="AV66" s="40"/>
      <c r="AW66" s="40"/>
      <c r="AX66" s="40"/>
      <c r="AY66" s="40"/>
      <c r="AZ66" s="40"/>
      <c r="BA66" s="40"/>
      <c r="BB66" s="40"/>
      <c r="BC66" s="40"/>
      <c r="BD66" s="40"/>
      <c r="BE66" s="40"/>
      <c r="BF66" s="40"/>
      <c r="BG66" s="40"/>
      <c r="BH66" s="40"/>
      <c r="BI66" s="40"/>
      <c r="BJ66" s="40"/>
      <c r="BK66" s="40"/>
      <c r="BL66" s="40"/>
      <c r="BM66" s="40"/>
      <c r="BN66" s="40"/>
      <c r="BO66" s="40"/>
      <c r="BP66" s="40"/>
      <c r="BQ66" s="40"/>
      <c r="BR66" s="40"/>
      <c r="BS66" s="40"/>
      <c r="BT66" s="40"/>
      <c r="BU66" s="40"/>
      <c r="BV66" s="40"/>
      <c r="BW66" s="40"/>
      <c r="BX66" s="40"/>
      <c r="BY66" s="40"/>
      <c r="BZ66" s="40"/>
      <c r="CA66" s="40"/>
      <c r="CB66" s="40"/>
      <c r="CC66" s="40"/>
      <c r="CD66" s="40"/>
      <c r="CE66" s="40"/>
      <c r="CF66" s="40"/>
      <c r="CG66" s="40"/>
      <c r="CH66" s="40"/>
      <c r="CI66" s="40"/>
      <c r="CJ66" s="40"/>
      <c r="CK66" s="40"/>
      <c r="CL66" s="40"/>
      <c r="CM66" s="40"/>
      <c r="CN66" s="40"/>
      <c r="CO66" s="40"/>
      <c r="CP66" s="40"/>
      <c r="CQ66" s="40"/>
      <c r="CR66" s="40"/>
      <c r="CS66" s="40"/>
      <c r="CT66" s="40"/>
      <c r="CU66" s="40"/>
      <c r="CV66" s="40"/>
      <c r="CW66" s="40"/>
      <c r="CX66" s="40"/>
      <c r="CY66" s="40"/>
      <c r="CZ66" s="40"/>
      <c r="DA66" s="40"/>
      <c r="DB66" s="40"/>
      <c r="DC66" s="40"/>
      <c r="DD66" s="40"/>
      <c r="DE66" s="40"/>
      <c r="DF66" s="40"/>
      <c r="DG66" s="40"/>
      <c r="DH66" s="40"/>
      <c r="DI66" s="40"/>
      <c r="DJ66" s="40"/>
      <c r="DK66" s="40"/>
      <c r="DL66" s="40"/>
      <c r="DM66" s="40"/>
      <c r="DN66" s="40"/>
      <c r="DO66" s="40"/>
      <c r="DP66" s="40"/>
      <c r="DQ66" s="40"/>
      <c r="DR66" s="40"/>
      <c r="DS66" s="40"/>
      <c r="DT66" s="40"/>
      <c r="DU66" s="40"/>
      <c r="DV66" s="40"/>
      <c r="DW66" s="40"/>
      <c r="DX66" s="40"/>
      <c r="DY66" s="121"/>
      <c r="DZ66" s="121"/>
      <c r="EA66" s="121"/>
      <c r="EB66" s="121"/>
      <c r="EC66" s="121"/>
      <c r="ED66" s="121"/>
      <c r="EE66" s="121"/>
      <c r="EF66" s="121"/>
    </row>
    <row r="67" spans="1:136" s="92" customFormat="1" x14ac:dyDescent="0.2">
      <c r="A67" s="93"/>
      <c r="B67" s="93"/>
      <c r="C67" s="93"/>
      <c r="D67" s="93"/>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40"/>
      <c r="AN67" s="40"/>
      <c r="AO67" s="40"/>
      <c r="AP67" s="40"/>
      <c r="AQ67" s="40"/>
      <c r="AR67" s="40"/>
      <c r="AS67" s="40"/>
      <c r="AT67" s="40"/>
      <c r="AU67" s="40"/>
      <c r="AV67" s="40"/>
      <c r="AW67" s="40"/>
      <c r="AX67" s="40"/>
      <c r="AY67" s="40"/>
      <c r="AZ67" s="40"/>
      <c r="BA67" s="40"/>
      <c r="BB67" s="40"/>
      <c r="BC67" s="40"/>
      <c r="BD67" s="40"/>
      <c r="BE67" s="40"/>
      <c r="BF67" s="40"/>
      <c r="BG67" s="40"/>
      <c r="BH67" s="40"/>
      <c r="BI67" s="40"/>
      <c r="BJ67" s="40"/>
      <c r="BK67" s="40"/>
      <c r="BL67" s="40"/>
      <c r="BM67" s="40"/>
      <c r="BN67" s="40"/>
      <c r="BO67" s="40"/>
      <c r="BP67" s="40"/>
      <c r="BQ67" s="40"/>
      <c r="BR67" s="40"/>
      <c r="BS67" s="40"/>
      <c r="BT67" s="40"/>
      <c r="BU67" s="40"/>
      <c r="BV67" s="40"/>
      <c r="BW67" s="40"/>
      <c r="BX67" s="40"/>
      <c r="BY67" s="40"/>
      <c r="BZ67" s="40"/>
      <c r="CA67" s="40"/>
      <c r="CB67" s="40"/>
      <c r="CC67" s="40"/>
      <c r="CD67" s="40"/>
      <c r="CE67" s="40"/>
      <c r="CF67" s="40"/>
      <c r="CG67" s="40"/>
      <c r="CH67" s="40"/>
      <c r="CI67" s="40"/>
      <c r="CJ67" s="40"/>
      <c r="CK67" s="40"/>
      <c r="CL67" s="40"/>
      <c r="CM67" s="40"/>
      <c r="CN67" s="40"/>
      <c r="CO67" s="40"/>
      <c r="CP67" s="40"/>
      <c r="CQ67" s="40"/>
      <c r="CR67" s="40"/>
      <c r="CS67" s="40"/>
      <c r="CT67" s="40"/>
      <c r="CU67" s="40"/>
      <c r="CV67" s="40"/>
      <c r="CW67" s="40"/>
      <c r="CX67" s="40"/>
      <c r="CY67" s="40"/>
      <c r="CZ67" s="40"/>
      <c r="DA67" s="40"/>
      <c r="DB67" s="40"/>
      <c r="DC67" s="40"/>
      <c r="DD67" s="40"/>
      <c r="DE67" s="40"/>
      <c r="DF67" s="40"/>
      <c r="DG67" s="40"/>
      <c r="DH67" s="40"/>
      <c r="DI67" s="40"/>
      <c r="DJ67" s="40"/>
      <c r="DK67" s="40"/>
      <c r="DL67" s="40"/>
      <c r="DM67" s="40"/>
      <c r="DN67" s="40"/>
      <c r="DO67" s="40"/>
      <c r="DP67" s="40"/>
      <c r="DQ67" s="40"/>
      <c r="DR67" s="40"/>
      <c r="DS67" s="40"/>
      <c r="DT67" s="40"/>
      <c r="DU67" s="40"/>
      <c r="DV67" s="40"/>
      <c r="DW67" s="40"/>
      <c r="DX67" s="40"/>
      <c r="DY67" s="121"/>
      <c r="DZ67" s="121"/>
      <c r="EA67" s="121"/>
      <c r="EB67" s="121"/>
      <c r="EC67" s="121"/>
      <c r="ED67" s="121"/>
      <c r="EE67" s="121"/>
      <c r="EF67" s="121"/>
    </row>
    <row r="68" spans="1:136" s="92" customFormat="1" x14ac:dyDescent="0.2">
      <c r="A68" s="93"/>
      <c r="B68" s="93"/>
      <c r="C68" s="93"/>
      <c r="D68" s="93"/>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0"/>
      <c r="AK68" s="40"/>
      <c r="AL68" s="40"/>
      <c r="AM68" s="40"/>
      <c r="AN68" s="4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40"/>
      <c r="BM68" s="40"/>
      <c r="BN68" s="40"/>
      <c r="BO68" s="40"/>
      <c r="BP68" s="40"/>
      <c r="BQ68" s="40"/>
      <c r="BR68" s="40"/>
      <c r="BS68" s="40"/>
      <c r="BT68" s="40"/>
      <c r="BU68" s="40"/>
      <c r="BV68" s="40"/>
      <c r="BW68" s="40"/>
      <c r="BX68" s="40"/>
      <c r="BY68" s="40"/>
      <c r="BZ68" s="40"/>
      <c r="CA68" s="40"/>
      <c r="CB68" s="40"/>
      <c r="CC68" s="40"/>
      <c r="CD68" s="40"/>
      <c r="CE68" s="40"/>
      <c r="CF68" s="40"/>
      <c r="CG68" s="40"/>
      <c r="CH68" s="40"/>
      <c r="CI68" s="40"/>
      <c r="CJ68" s="40"/>
      <c r="CK68" s="40"/>
      <c r="CL68" s="40"/>
      <c r="CM68" s="40"/>
      <c r="CN68" s="40"/>
      <c r="CO68" s="40"/>
      <c r="CP68" s="40"/>
      <c r="CQ68" s="40"/>
      <c r="CR68" s="40"/>
      <c r="CS68" s="40"/>
      <c r="CT68" s="40"/>
      <c r="CU68" s="40"/>
      <c r="CV68" s="40"/>
      <c r="CW68" s="40"/>
      <c r="CX68" s="40"/>
      <c r="CY68" s="40"/>
      <c r="CZ68" s="40"/>
      <c r="DA68" s="40"/>
      <c r="DB68" s="40"/>
      <c r="DC68" s="40"/>
      <c r="DD68" s="40"/>
      <c r="DE68" s="40"/>
      <c r="DF68" s="40"/>
      <c r="DG68" s="40"/>
      <c r="DH68" s="40"/>
      <c r="DI68" s="40"/>
      <c r="DJ68" s="40"/>
      <c r="DK68" s="40"/>
      <c r="DL68" s="40"/>
      <c r="DM68" s="40"/>
      <c r="DN68" s="40"/>
      <c r="DO68" s="40"/>
      <c r="DP68" s="40"/>
      <c r="DQ68" s="40"/>
      <c r="DR68" s="40"/>
      <c r="DS68" s="40"/>
      <c r="DT68" s="40"/>
      <c r="DU68" s="40"/>
      <c r="DV68" s="40"/>
      <c r="DW68" s="40"/>
      <c r="DX68" s="40"/>
      <c r="DY68" s="121"/>
      <c r="DZ68" s="121"/>
      <c r="EA68" s="121"/>
      <c r="EB68" s="121"/>
      <c r="EC68" s="121"/>
      <c r="ED68" s="121"/>
      <c r="EE68" s="121"/>
      <c r="EF68" s="121"/>
    </row>
    <row r="69" spans="1:136" s="92" customFormat="1" x14ac:dyDescent="0.2">
      <c r="A69" s="93"/>
      <c r="B69" s="93"/>
      <c r="C69" s="93"/>
      <c r="D69" s="93"/>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0"/>
      <c r="AN69" s="40"/>
      <c r="AO69" s="40"/>
      <c r="AP69" s="40"/>
      <c r="AQ69" s="40"/>
      <c r="AR69" s="40"/>
      <c r="AS69" s="40"/>
      <c r="AT69" s="40"/>
      <c r="AU69" s="40"/>
      <c r="AV69" s="40"/>
      <c r="AW69" s="40"/>
      <c r="AX69" s="40"/>
      <c r="AY69" s="40"/>
      <c r="AZ69" s="40"/>
      <c r="BA69" s="40"/>
      <c r="BB69" s="40"/>
      <c r="BC69" s="40"/>
      <c r="BD69" s="40"/>
      <c r="BE69" s="40"/>
      <c r="BF69" s="40"/>
      <c r="BG69" s="40"/>
      <c r="BH69" s="40"/>
      <c r="BI69" s="40"/>
      <c r="BJ69" s="40"/>
      <c r="BK69" s="40"/>
      <c r="BL69" s="40"/>
      <c r="BM69" s="40"/>
      <c r="BN69" s="40"/>
      <c r="BO69" s="40"/>
      <c r="BP69" s="40"/>
      <c r="BQ69" s="40"/>
      <c r="BR69" s="40"/>
      <c r="BS69" s="40"/>
      <c r="BT69" s="40"/>
      <c r="BU69" s="40"/>
      <c r="BV69" s="40"/>
      <c r="BW69" s="40"/>
      <c r="BX69" s="40"/>
      <c r="BY69" s="40"/>
      <c r="BZ69" s="40"/>
      <c r="CA69" s="40"/>
      <c r="CB69" s="40"/>
      <c r="CC69" s="40"/>
      <c r="CD69" s="40"/>
      <c r="CE69" s="40"/>
      <c r="CF69" s="40"/>
      <c r="CG69" s="40"/>
      <c r="CH69" s="40"/>
      <c r="CI69" s="40"/>
      <c r="CJ69" s="40"/>
      <c r="CK69" s="40"/>
      <c r="CL69" s="40"/>
      <c r="CM69" s="40"/>
      <c r="CN69" s="40"/>
      <c r="CO69" s="40"/>
      <c r="CP69" s="40"/>
      <c r="CQ69" s="40"/>
      <c r="CR69" s="40"/>
      <c r="CS69" s="40"/>
      <c r="CT69" s="40"/>
      <c r="CU69" s="40"/>
      <c r="CV69" s="40"/>
      <c r="CW69" s="40"/>
      <c r="CX69" s="40"/>
      <c r="CY69" s="40"/>
      <c r="CZ69" s="40"/>
      <c r="DA69" s="40"/>
      <c r="DB69" s="40"/>
      <c r="DC69" s="40"/>
      <c r="DD69" s="40"/>
      <c r="DE69" s="40"/>
      <c r="DF69" s="40"/>
      <c r="DG69" s="40"/>
      <c r="DH69" s="40"/>
      <c r="DI69" s="40"/>
      <c r="DJ69" s="40"/>
      <c r="DK69" s="40"/>
      <c r="DL69" s="40"/>
      <c r="DM69" s="40"/>
      <c r="DN69" s="40"/>
      <c r="DO69" s="40"/>
      <c r="DP69" s="40"/>
      <c r="DQ69" s="40"/>
      <c r="DR69" s="40"/>
      <c r="DS69" s="40"/>
      <c r="DT69" s="40"/>
      <c r="DU69" s="40"/>
      <c r="DV69" s="40"/>
      <c r="DW69" s="40"/>
      <c r="DX69" s="40"/>
      <c r="DY69" s="121"/>
      <c r="DZ69" s="121"/>
      <c r="EA69" s="121"/>
      <c r="EB69" s="121"/>
      <c r="EC69" s="121"/>
      <c r="ED69" s="121"/>
      <c r="EE69" s="121"/>
      <c r="EF69" s="121"/>
    </row>
    <row r="70" spans="1:136" s="92" customFormat="1" x14ac:dyDescent="0.2">
      <c r="A70" s="93"/>
      <c r="B70" s="93"/>
      <c r="C70" s="93"/>
      <c r="D70" s="93"/>
      <c r="E70" s="40"/>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c r="DQ70" s="40"/>
      <c r="DR70" s="40"/>
      <c r="DS70" s="40"/>
      <c r="DT70" s="40"/>
      <c r="DU70" s="40"/>
      <c r="DV70" s="40"/>
      <c r="DW70" s="40"/>
      <c r="DX70" s="40"/>
      <c r="DY70" s="121"/>
      <c r="DZ70" s="121"/>
      <c r="EA70" s="121"/>
      <c r="EB70" s="121"/>
      <c r="EC70" s="121"/>
      <c r="ED70" s="121"/>
      <c r="EE70" s="121"/>
      <c r="EF70" s="121"/>
    </row>
    <row r="71" spans="1:136" s="92" customFormat="1" x14ac:dyDescent="0.2">
      <c r="A71" s="93"/>
      <c r="B71" s="93"/>
      <c r="C71" s="93"/>
      <c r="D71" s="93"/>
      <c r="E71" s="40"/>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c r="AE71" s="40"/>
      <c r="AF71" s="40"/>
      <c r="AG71" s="40"/>
      <c r="AH71" s="40"/>
      <c r="AI71" s="40"/>
      <c r="AJ71" s="40"/>
      <c r="AK71" s="40"/>
      <c r="AL71" s="40"/>
      <c r="AM71" s="40"/>
      <c r="AN71" s="40"/>
      <c r="AO71" s="40"/>
      <c r="AP71" s="40"/>
      <c r="AQ71" s="40"/>
      <c r="AR71" s="40"/>
      <c r="AS71" s="40"/>
      <c r="AT71" s="40"/>
      <c r="AU71" s="40"/>
      <c r="AV71" s="40"/>
      <c r="AW71" s="40"/>
      <c r="AX71" s="40"/>
      <c r="AY71" s="40"/>
      <c r="AZ71" s="40"/>
      <c r="BA71" s="40"/>
      <c r="BB71" s="40"/>
      <c r="BC71" s="40"/>
      <c r="BD71" s="40"/>
      <c r="BE71" s="40"/>
      <c r="BF71" s="40"/>
      <c r="BG71" s="40"/>
      <c r="BH71" s="40"/>
      <c r="BI71" s="40"/>
      <c r="BJ71" s="40"/>
      <c r="BK71" s="40"/>
      <c r="BL71" s="40"/>
      <c r="BM71" s="40"/>
      <c r="BN71" s="40"/>
      <c r="BO71" s="40"/>
      <c r="BP71" s="40"/>
      <c r="BQ71" s="40"/>
      <c r="BR71" s="40"/>
      <c r="BS71" s="40"/>
      <c r="BT71" s="40"/>
      <c r="BU71" s="40"/>
      <c r="BV71" s="40"/>
      <c r="BW71" s="40"/>
      <c r="BX71" s="40"/>
      <c r="BY71" s="40"/>
      <c r="BZ71" s="40"/>
      <c r="CA71" s="40"/>
      <c r="CB71" s="40"/>
      <c r="CC71" s="40"/>
      <c r="CD71" s="40"/>
      <c r="CE71" s="40"/>
      <c r="CF71" s="40"/>
      <c r="CG71" s="40"/>
      <c r="CH71" s="40"/>
      <c r="CI71" s="40"/>
      <c r="CJ71" s="40"/>
      <c r="CK71" s="40"/>
      <c r="CL71" s="40"/>
      <c r="CM71" s="40"/>
      <c r="CN71" s="40"/>
      <c r="CO71" s="40"/>
      <c r="CP71" s="40"/>
      <c r="CQ71" s="40"/>
      <c r="CR71" s="40"/>
      <c r="CS71" s="40"/>
      <c r="CT71" s="40"/>
      <c r="CU71" s="40"/>
      <c r="CV71" s="40"/>
      <c r="CW71" s="40"/>
      <c r="CX71" s="40"/>
      <c r="CY71" s="40"/>
      <c r="CZ71" s="40"/>
      <c r="DA71" s="40"/>
      <c r="DB71" s="40"/>
      <c r="DC71" s="40"/>
      <c r="DD71" s="40"/>
      <c r="DE71" s="40"/>
      <c r="DF71" s="40"/>
      <c r="DG71" s="40"/>
      <c r="DH71" s="40"/>
      <c r="DI71" s="40"/>
      <c r="DJ71" s="40"/>
      <c r="DK71" s="40"/>
      <c r="DL71" s="40"/>
      <c r="DM71" s="40"/>
      <c r="DN71" s="40"/>
      <c r="DO71" s="40"/>
      <c r="DP71" s="40"/>
      <c r="DQ71" s="40"/>
      <c r="DR71" s="40"/>
      <c r="DS71" s="40"/>
      <c r="DT71" s="40"/>
      <c r="DU71" s="40"/>
      <c r="DV71" s="40"/>
      <c r="DW71" s="40"/>
      <c r="DX71" s="40"/>
      <c r="DY71" s="121"/>
      <c r="DZ71" s="121"/>
      <c r="EA71" s="121"/>
      <c r="EB71" s="121"/>
      <c r="EC71" s="121"/>
      <c r="ED71" s="121"/>
      <c r="EE71" s="121"/>
      <c r="EF71" s="121"/>
    </row>
    <row r="72" spans="1:136" s="92" customFormat="1" x14ac:dyDescent="0.2">
      <c r="A72" s="93"/>
      <c r="B72" s="93"/>
      <c r="C72" s="93"/>
      <c r="D72" s="93"/>
      <c r="E72" s="40"/>
      <c r="F72" s="40"/>
      <c r="G72" s="40"/>
      <c r="H72" s="40"/>
      <c r="I72" s="40"/>
      <c r="J72" s="40"/>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40"/>
      <c r="AK72" s="40"/>
      <c r="AL72" s="40"/>
      <c r="AM72" s="40"/>
      <c r="AN72" s="40"/>
      <c r="AO72" s="40"/>
      <c r="AP72" s="40"/>
      <c r="AQ72" s="40"/>
      <c r="AR72" s="40"/>
      <c r="AS72" s="40"/>
      <c r="AT72" s="40"/>
      <c r="AU72" s="40"/>
      <c r="AV72" s="40"/>
      <c r="AW72" s="40"/>
      <c r="AX72" s="40"/>
      <c r="AY72" s="40"/>
      <c r="AZ72" s="40"/>
      <c r="BA72" s="40"/>
      <c r="BB72" s="40"/>
      <c r="BC72" s="40"/>
      <c r="BD72" s="40"/>
      <c r="BE72" s="40"/>
      <c r="BF72" s="40"/>
      <c r="BG72" s="40"/>
      <c r="BH72" s="40"/>
      <c r="BI72" s="40"/>
      <c r="BJ72" s="40"/>
      <c r="BK72" s="40"/>
      <c r="BL72" s="40"/>
      <c r="BM72" s="40"/>
      <c r="BN72" s="40"/>
      <c r="BO72" s="40"/>
      <c r="BP72" s="40"/>
      <c r="BQ72" s="40"/>
      <c r="BR72" s="40"/>
      <c r="BS72" s="40"/>
      <c r="BT72" s="40"/>
      <c r="BU72" s="40"/>
      <c r="BV72" s="40"/>
      <c r="BW72" s="40"/>
      <c r="BX72" s="40"/>
      <c r="BY72" s="40"/>
      <c r="BZ72" s="40"/>
      <c r="CA72" s="40"/>
      <c r="CB72" s="40"/>
      <c r="CC72" s="40"/>
      <c r="CD72" s="40"/>
      <c r="CE72" s="40"/>
      <c r="CF72" s="40"/>
      <c r="CG72" s="40"/>
      <c r="CH72" s="40"/>
      <c r="CI72" s="40"/>
      <c r="CJ72" s="40"/>
      <c r="CK72" s="40"/>
      <c r="CL72" s="40"/>
      <c r="CM72" s="40"/>
      <c r="CN72" s="40"/>
      <c r="CO72" s="40"/>
      <c r="CP72" s="40"/>
      <c r="CQ72" s="40"/>
      <c r="CR72" s="40"/>
      <c r="CS72" s="40"/>
      <c r="CT72" s="40"/>
      <c r="CU72" s="40"/>
      <c r="CV72" s="40"/>
      <c r="CW72" s="40"/>
      <c r="CX72" s="40"/>
      <c r="CY72" s="40"/>
      <c r="CZ72" s="40"/>
      <c r="DA72" s="40"/>
      <c r="DB72" s="40"/>
      <c r="DC72" s="40"/>
      <c r="DD72" s="40"/>
      <c r="DE72" s="40"/>
      <c r="DF72" s="40"/>
      <c r="DG72" s="40"/>
      <c r="DH72" s="40"/>
      <c r="DI72" s="40"/>
      <c r="DJ72" s="40"/>
      <c r="DK72" s="40"/>
      <c r="DL72" s="40"/>
      <c r="DM72" s="40"/>
      <c r="DN72" s="40"/>
      <c r="DO72" s="40"/>
      <c r="DP72" s="40"/>
      <c r="DQ72" s="40"/>
      <c r="DR72" s="40"/>
      <c r="DS72" s="40"/>
      <c r="DT72" s="40"/>
      <c r="DU72" s="40"/>
      <c r="DV72" s="40"/>
      <c r="DW72" s="40"/>
      <c r="DX72" s="40"/>
      <c r="DY72" s="121"/>
      <c r="DZ72" s="121"/>
      <c r="EA72" s="121"/>
      <c r="EB72" s="121"/>
      <c r="EC72" s="121"/>
      <c r="ED72" s="121"/>
      <c r="EE72" s="121"/>
      <c r="EF72" s="121"/>
    </row>
    <row r="73" spans="1:136" s="92" customFormat="1" x14ac:dyDescent="0.2">
      <c r="A73" s="93"/>
      <c r="B73" s="93"/>
      <c r="C73" s="93"/>
      <c r="D73" s="93"/>
      <c r="E73" s="40"/>
      <c r="F73" s="40"/>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0"/>
      <c r="BD73" s="40"/>
      <c r="BE73" s="40"/>
      <c r="BF73" s="40"/>
      <c r="BG73" s="40"/>
      <c r="BH73" s="40"/>
      <c r="BI73" s="40"/>
      <c r="BJ73" s="40"/>
      <c r="BK73" s="40"/>
      <c r="BL73" s="40"/>
      <c r="BM73" s="40"/>
      <c r="BN73" s="40"/>
      <c r="BO73" s="40"/>
      <c r="BP73" s="40"/>
      <c r="BQ73" s="40"/>
      <c r="BR73" s="40"/>
      <c r="BS73" s="40"/>
      <c r="BT73" s="40"/>
      <c r="BU73" s="40"/>
      <c r="BV73" s="40"/>
      <c r="BW73" s="40"/>
      <c r="BX73" s="40"/>
      <c r="BY73" s="40"/>
      <c r="BZ73" s="40"/>
      <c r="CA73" s="40"/>
      <c r="CB73" s="40"/>
      <c r="CC73" s="40"/>
      <c r="CD73" s="40"/>
      <c r="CE73" s="40"/>
      <c r="CF73" s="40"/>
      <c r="CG73" s="40"/>
      <c r="CH73" s="40"/>
      <c r="CI73" s="40"/>
      <c r="CJ73" s="40"/>
      <c r="CK73" s="40"/>
      <c r="CL73" s="40"/>
      <c r="CM73" s="40"/>
      <c r="CN73" s="40"/>
      <c r="CO73" s="40"/>
      <c r="CP73" s="40"/>
      <c r="CQ73" s="40"/>
      <c r="CR73" s="40"/>
      <c r="CS73" s="40"/>
      <c r="CT73" s="40"/>
      <c r="CU73" s="40"/>
      <c r="CV73" s="40"/>
      <c r="CW73" s="40"/>
      <c r="CX73" s="40"/>
      <c r="CY73" s="40"/>
      <c r="CZ73" s="40"/>
      <c r="DA73" s="40"/>
      <c r="DB73" s="40"/>
      <c r="DC73" s="40"/>
      <c r="DD73" s="40"/>
      <c r="DE73" s="40"/>
      <c r="DF73" s="40"/>
      <c r="DG73" s="40"/>
      <c r="DH73" s="40"/>
      <c r="DI73" s="40"/>
      <c r="DJ73" s="40"/>
      <c r="DK73" s="40"/>
      <c r="DL73" s="40"/>
      <c r="DM73" s="40"/>
      <c r="DN73" s="40"/>
      <c r="DO73" s="40"/>
      <c r="DP73" s="40"/>
      <c r="DQ73" s="40"/>
      <c r="DR73" s="40"/>
      <c r="DS73" s="40"/>
      <c r="DT73" s="40"/>
      <c r="DU73" s="40"/>
      <c r="DV73" s="40"/>
      <c r="DW73" s="40"/>
      <c r="DX73" s="40"/>
      <c r="DY73" s="121"/>
      <c r="DZ73" s="121"/>
      <c r="EA73" s="121"/>
      <c r="EB73" s="121"/>
      <c r="EC73" s="121"/>
      <c r="ED73" s="121"/>
      <c r="EE73" s="121"/>
      <c r="EF73" s="121"/>
    </row>
    <row r="74" spans="1:136" s="92" customFormat="1" x14ac:dyDescent="0.2">
      <c r="A74" s="93"/>
      <c r="B74" s="93"/>
      <c r="C74" s="93"/>
      <c r="D74" s="93"/>
      <c r="E74" s="40"/>
      <c r="F74" s="40"/>
      <c r="G74" s="40"/>
      <c r="H74" s="40"/>
      <c r="I74" s="40"/>
      <c r="J74" s="40"/>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40"/>
      <c r="BM74" s="40"/>
      <c r="BN74" s="40"/>
      <c r="BO74" s="40"/>
      <c r="BP74" s="40"/>
      <c r="BQ74" s="40"/>
      <c r="BR74" s="40"/>
      <c r="BS74" s="40"/>
      <c r="BT74" s="40"/>
      <c r="BU74" s="40"/>
      <c r="BV74" s="40"/>
      <c r="BW74" s="40"/>
      <c r="BX74" s="40"/>
      <c r="BY74" s="40"/>
      <c r="BZ74" s="40"/>
      <c r="CA74" s="40"/>
      <c r="CB74" s="40"/>
      <c r="CC74" s="40"/>
      <c r="CD74" s="40"/>
      <c r="CE74" s="40"/>
      <c r="CF74" s="40"/>
      <c r="CG74" s="40"/>
      <c r="CH74" s="40"/>
      <c r="CI74" s="40"/>
      <c r="CJ74" s="40"/>
      <c r="CK74" s="40"/>
      <c r="CL74" s="40"/>
      <c r="CM74" s="40"/>
      <c r="CN74" s="40"/>
      <c r="CO74" s="40"/>
      <c r="CP74" s="40"/>
      <c r="CQ74" s="40"/>
      <c r="CR74" s="40"/>
      <c r="CS74" s="40"/>
      <c r="CT74" s="40"/>
      <c r="CU74" s="40"/>
      <c r="CV74" s="40"/>
      <c r="CW74" s="40"/>
      <c r="CX74" s="40"/>
      <c r="CY74" s="40"/>
      <c r="CZ74" s="40"/>
      <c r="DA74" s="40"/>
      <c r="DB74" s="40"/>
      <c r="DC74" s="40"/>
      <c r="DD74" s="40"/>
      <c r="DE74" s="40"/>
      <c r="DF74" s="40"/>
      <c r="DG74" s="40"/>
      <c r="DH74" s="40"/>
      <c r="DI74" s="40"/>
      <c r="DJ74" s="40"/>
      <c r="DK74" s="40"/>
      <c r="DL74" s="40"/>
      <c r="DM74" s="40"/>
      <c r="DN74" s="40"/>
      <c r="DO74" s="40"/>
      <c r="DP74" s="40"/>
      <c r="DQ74" s="40"/>
      <c r="DR74" s="40"/>
      <c r="DS74" s="40"/>
      <c r="DT74" s="40"/>
      <c r="DU74" s="40"/>
      <c r="DV74" s="40"/>
      <c r="DW74" s="40"/>
      <c r="DX74" s="40"/>
      <c r="DY74" s="121"/>
      <c r="DZ74" s="121"/>
      <c r="EA74" s="121"/>
      <c r="EB74" s="121"/>
      <c r="EC74" s="121"/>
      <c r="ED74" s="121"/>
      <c r="EE74" s="121"/>
      <c r="EF74" s="121"/>
    </row>
    <row r="75" spans="1:136" s="92" customFormat="1" x14ac:dyDescent="0.2">
      <c r="A75" s="93"/>
      <c r="B75" s="93"/>
      <c r="C75" s="93"/>
      <c r="D75" s="93"/>
      <c r="E75" s="40"/>
      <c r="F75" s="40"/>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0"/>
      <c r="BD75" s="40"/>
      <c r="BE75" s="40"/>
      <c r="BF75" s="40"/>
      <c r="BG75" s="40"/>
      <c r="BH75" s="40"/>
      <c r="BI75" s="40"/>
      <c r="BJ75" s="40"/>
      <c r="BK75" s="40"/>
      <c r="BL75" s="40"/>
      <c r="BM75" s="40"/>
      <c r="BN75" s="40"/>
      <c r="BO75" s="40"/>
      <c r="BP75" s="40"/>
      <c r="BQ75" s="40"/>
      <c r="BR75" s="40"/>
      <c r="BS75" s="40"/>
      <c r="BT75" s="40"/>
      <c r="BU75" s="40"/>
      <c r="BV75" s="40"/>
      <c r="BW75" s="40"/>
      <c r="BX75" s="40"/>
      <c r="BY75" s="40"/>
      <c r="BZ75" s="40"/>
      <c r="CA75" s="40"/>
      <c r="CB75" s="40"/>
      <c r="CC75" s="40"/>
      <c r="CD75" s="40"/>
      <c r="CE75" s="40"/>
      <c r="CF75" s="40"/>
      <c r="CG75" s="40"/>
      <c r="CH75" s="40"/>
      <c r="CI75" s="40"/>
      <c r="CJ75" s="40"/>
      <c r="CK75" s="40"/>
      <c r="CL75" s="40"/>
      <c r="CM75" s="40"/>
      <c r="CN75" s="40"/>
      <c r="CO75" s="40"/>
      <c r="CP75" s="40"/>
      <c r="CQ75" s="40"/>
      <c r="CR75" s="40"/>
      <c r="CS75" s="40"/>
      <c r="CT75" s="40"/>
      <c r="CU75" s="40"/>
      <c r="CV75" s="40"/>
      <c r="CW75" s="40"/>
      <c r="CX75" s="40"/>
      <c r="CY75" s="40"/>
      <c r="CZ75" s="40"/>
      <c r="DA75" s="40"/>
      <c r="DB75" s="40"/>
      <c r="DC75" s="40"/>
      <c r="DD75" s="40"/>
      <c r="DE75" s="40"/>
      <c r="DF75" s="40"/>
      <c r="DG75" s="40"/>
      <c r="DH75" s="40"/>
      <c r="DI75" s="40"/>
      <c r="DJ75" s="40"/>
      <c r="DK75" s="40"/>
      <c r="DL75" s="40"/>
      <c r="DM75" s="40"/>
      <c r="DN75" s="40"/>
      <c r="DO75" s="40"/>
      <c r="DP75" s="40"/>
      <c r="DQ75" s="40"/>
      <c r="DR75" s="40"/>
      <c r="DS75" s="40"/>
      <c r="DT75" s="40"/>
      <c r="DU75" s="40"/>
      <c r="DV75" s="40"/>
      <c r="DW75" s="40"/>
      <c r="DX75" s="40"/>
      <c r="DY75" s="121"/>
      <c r="DZ75" s="121"/>
      <c r="EA75" s="121"/>
      <c r="EB75" s="121"/>
      <c r="EC75" s="121"/>
      <c r="ED75" s="121"/>
      <c r="EE75" s="121"/>
      <c r="EF75" s="121"/>
    </row>
    <row r="76" spans="1:136" s="92" customFormat="1" x14ac:dyDescent="0.2">
      <c r="A76" s="93"/>
      <c r="B76" s="93"/>
      <c r="C76" s="93"/>
      <c r="D76" s="93"/>
      <c r="E76" s="40"/>
      <c r="F76" s="40"/>
      <c r="G76" s="40"/>
      <c r="H76" s="40"/>
      <c r="I76" s="40"/>
      <c r="J76" s="40"/>
      <c r="K76" s="40"/>
      <c r="L76" s="40"/>
      <c r="M76" s="40"/>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0"/>
      <c r="AS76" s="40"/>
      <c r="AT76" s="40"/>
      <c r="AU76" s="40"/>
      <c r="AV76" s="40"/>
      <c r="AW76" s="40"/>
      <c r="AX76" s="40"/>
      <c r="AY76" s="40"/>
      <c r="AZ76" s="40"/>
      <c r="BA76" s="40"/>
      <c r="BB76" s="40"/>
      <c r="BC76" s="40"/>
      <c r="BD76" s="40"/>
      <c r="BE76" s="40"/>
      <c r="BF76" s="40"/>
      <c r="BG76" s="40"/>
      <c r="BH76" s="40"/>
      <c r="BI76" s="40"/>
      <c r="BJ76" s="40"/>
      <c r="BK76" s="40"/>
      <c r="BL76" s="40"/>
      <c r="BM76" s="40"/>
      <c r="BN76" s="40"/>
      <c r="BO76" s="40"/>
      <c r="BP76" s="40"/>
      <c r="BQ76" s="40"/>
      <c r="BR76" s="40"/>
      <c r="BS76" s="40"/>
      <c r="BT76" s="40"/>
      <c r="BU76" s="40"/>
      <c r="BV76" s="40"/>
      <c r="BW76" s="40"/>
      <c r="BX76" s="40"/>
      <c r="BY76" s="40"/>
      <c r="BZ76" s="40"/>
      <c r="CA76" s="40"/>
      <c r="CB76" s="40"/>
      <c r="CC76" s="40"/>
      <c r="CD76" s="40"/>
      <c r="CE76" s="40"/>
      <c r="CF76" s="40"/>
      <c r="CG76" s="40"/>
      <c r="CH76" s="40"/>
      <c r="CI76" s="40"/>
      <c r="CJ76" s="40"/>
      <c r="CK76" s="40"/>
      <c r="CL76" s="40"/>
      <c r="CM76" s="40"/>
      <c r="CN76" s="40"/>
      <c r="CO76" s="40"/>
      <c r="CP76" s="40"/>
      <c r="CQ76" s="40"/>
      <c r="CR76" s="40"/>
      <c r="CS76" s="40"/>
      <c r="CT76" s="40"/>
      <c r="CU76" s="40"/>
      <c r="CV76" s="40"/>
      <c r="CW76" s="40"/>
      <c r="CX76" s="40"/>
      <c r="CY76" s="40"/>
      <c r="CZ76" s="40"/>
      <c r="DA76" s="40"/>
      <c r="DB76" s="40"/>
      <c r="DC76" s="40"/>
      <c r="DD76" s="40"/>
      <c r="DE76" s="40"/>
      <c r="DF76" s="40"/>
      <c r="DG76" s="40"/>
      <c r="DH76" s="40"/>
      <c r="DI76" s="40"/>
      <c r="DJ76" s="40"/>
      <c r="DK76" s="40"/>
      <c r="DL76" s="40"/>
      <c r="DM76" s="40"/>
      <c r="DN76" s="40"/>
      <c r="DO76" s="40"/>
      <c r="DP76" s="40"/>
      <c r="DQ76" s="40"/>
      <c r="DR76" s="40"/>
      <c r="DS76" s="40"/>
      <c r="DT76" s="40"/>
      <c r="DU76" s="40"/>
      <c r="DV76" s="40"/>
      <c r="DW76" s="40"/>
      <c r="DX76" s="40"/>
      <c r="DY76" s="121"/>
      <c r="DZ76" s="121"/>
      <c r="EA76" s="121"/>
      <c r="EB76" s="121"/>
      <c r="EC76" s="121"/>
      <c r="ED76" s="121"/>
      <c r="EE76" s="121"/>
      <c r="EF76" s="121"/>
    </row>
    <row r="77" spans="1:136" s="92" customFormat="1" x14ac:dyDescent="0.2">
      <c r="A77" s="93"/>
      <c r="B77" s="93"/>
      <c r="C77" s="93"/>
      <c r="D77" s="93"/>
      <c r="E77" s="40"/>
      <c r="F77" s="40"/>
      <c r="G77" s="40"/>
      <c r="H77" s="40"/>
      <c r="I77" s="40"/>
      <c r="J77" s="40"/>
      <c r="K77" s="40"/>
      <c r="L77" s="40"/>
      <c r="M77" s="40"/>
      <c r="N77" s="40"/>
      <c r="O77" s="40"/>
      <c r="P77" s="40"/>
      <c r="Q77" s="40"/>
      <c r="R77" s="40"/>
      <c r="S77" s="40"/>
      <c r="T77" s="40"/>
      <c r="U77" s="40"/>
      <c r="V77" s="40"/>
      <c r="W77" s="40"/>
      <c r="X77" s="40"/>
      <c r="Y77" s="40"/>
      <c r="Z77" s="40"/>
      <c r="AA77" s="40"/>
      <c r="AB77" s="40"/>
      <c r="AC77" s="40"/>
      <c r="AD77" s="40"/>
      <c r="AE77" s="40"/>
      <c r="AF77" s="40"/>
      <c r="AG77" s="40"/>
      <c r="AH77" s="40"/>
      <c r="AI77" s="40"/>
      <c r="AJ77" s="40"/>
      <c r="AK77" s="40"/>
      <c r="AL77" s="40"/>
      <c r="AM77" s="40"/>
      <c r="AN77" s="40"/>
      <c r="AO77" s="40"/>
      <c r="AP77" s="40"/>
      <c r="AQ77" s="40"/>
      <c r="AR77" s="40"/>
      <c r="AS77" s="40"/>
      <c r="AT77" s="40"/>
      <c r="AU77" s="40"/>
      <c r="AV77" s="40"/>
      <c r="AW77" s="40"/>
      <c r="AX77" s="40"/>
      <c r="AY77" s="40"/>
      <c r="AZ77" s="40"/>
      <c r="BA77" s="40"/>
      <c r="BB77" s="40"/>
      <c r="BC77" s="40"/>
      <c r="BD77" s="40"/>
      <c r="BE77" s="40"/>
      <c r="BF77" s="40"/>
      <c r="BG77" s="40"/>
      <c r="BH77" s="40"/>
      <c r="BI77" s="40"/>
      <c r="BJ77" s="40"/>
      <c r="BK77" s="40"/>
      <c r="BL77" s="40"/>
      <c r="BM77" s="40"/>
      <c r="BN77" s="40"/>
      <c r="BO77" s="40"/>
      <c r="BP77" s="40"/>
      <c r="BQ77" s="40"/>
      <c r="BR77" s="40"/>
      <c r="BS77" s="40"/>
      <c r="BT77" s="40"/>
      <c r="BU77" s="40"/>
      <c r="BV77" s="40"/>
      <c r="BW77" s="40"/>
      <c r="BX77" s="40"/>
      <c r="BY77" s="40"/>
      <c r="BZ77" s="40"/>
      <c r="CA77" s="40"/>
      <c r="CB77" s="40"/>
      <c r="CC77" s="40"/>
      <c r="CD77" s="40"/>
      <c r="CE77" s="40"/>
      <c r="CF77" s="40"/>
      <c r="CG77" s="40"/>
      <c r="CH77" s="40"/>
      <c r="CI77" s="40"/>
      <c r="CJ77" s="40"/>
      <c r="CK77" s="40"/>
      <c r="CL77" s="40"/>
      <c r="CM77" s="40"/>
      <c r="CN77" s="40"/>
      <c r="CO77" s="40"/>
      <c r="CP77" s="40"/>
      <c r="CQ77" s="40"/>
      <c r="CR77" s="40"/>
      <c r="CS77" s="40"/>
      <c r="CT77" s="40"/>
      <c r="CU77" s="40"/>
      <c r="CV77" s="40"/>
      <c r="CW77" s="40"/>
      <c r="CX77" s="40"/>
      <c r="CY77" s="40"/>
      <c r="CZ77" s="40"/>
      <c r="DA77" s="40"/>
      <c r="DB77" s="40"/>
      <c r="DC77" s="40"/>
      <c r="DD77" s="40"/>
      <c r="DE77" s="40"/>
      <c r="DF77" s="40"/>
      <c r="DG77" s="40"/>
      <c r="DH77" s="40"/>
      <c r="DI77" s="40"/>
      <c r="DJ77" s="40"/>
      <c r="DK77" s="40"/>
      <c r="DL77" s="40"/>
      <c r="DM77" s="40"/>
      <c r="DN77" s="40"/>
      <c r="DO77" s="40"/>
      <c r="DP77" s="40"/>
      <c r="DQ77" s="40"/>
      <c r="DR77" s="40"/>
      <c r="DS77" s="40"/>
      <c r="DT77" s="40"/>
      <c r="DU77" s="40"/>
      <c r="DV77" s="40"/>
      <c r="DW77" s="40"/>
      <c r="DX77" s="40"/>
      <c r="DY77" s="121"/>
      <c r="DZ77" s="121"/>
      <c r="EA77" s="121"/>
      <c r="EB77" s="121"/>
      <c r="EC77" s="121"/>
      <c r="ED77" s="121"/>
      <c r="EE77" s="121"/>
      <c r="EF77" s="121"/>
    </row>
    <row r="78" spans="1:136" s="92" customFormat="1" x14ac:dyDescent="0.2">
      <c r="A78" s="93"/>
      <c r="B78" s="93"/>
      <c r="C78" s="93"/>
      <c r="D78" s="93"/>
      <c r="E78" s="40"/>
      <c r="F78" s="40"/>
      <c r="G78" s="40"/>
      <c r="H78" s="40"/>
      <c r="I78" s="40"/>
      <c r="J78" s="40"/>
      <c r="K78" s="40"/>
      <c r="L78" s="40"/>
      <c r="M78" s="40"/>
      <c r="N78" s="40"/>
      <c r="O78" s="40"/>
      <c r="P78" s="40"/>
      <c r="Q78" s="40"/>
      <c r="R78" s="40"/>
      <c r="S78" s="40"/>
      <c r="T78" s="40"/>
      <c r="U78" s="40"/>
      <c r="V78" s="40"/>
      <c r="W78" s="40"/>
      <c r="X78" s="40"/>
      <c r="Y78" s="40"/>
      <c r="Z78" s="40"/>
      <c r="AA78" s="40"/>
      <c r="AB78" s="40"/>
      <c r="AC78" s="40"/>
      <c r="AD78" s="40"/>
      <c r="AE78" s="40"/>
      <c r="AF78" s="40"/>
      <c r="AG78" s="40"/>
      <c r="AH78" s="40"/>
      <c r="AI78" s="40"/>
      <c r="AJ78" s="40"/>
      <c r="AK78" s="40"/>
      <c r="AL78" s="40"/>
      <c r="AM78" s="40"/>
      <c r="AN78" s="40"/>
      <c r="AO78" s="40"/>
      <c r="AP78" s="40"/>
      <c r="AQ78" s="40"/>
      <c r="AR78" s="40"/>
      <c r="AS78" s="40"/>
      <c r="AT78" s="40"/>
      <c r="AU78" s="40"/>
      <c r="AV78" s="40"/>
      <c r="AW78" s="40"/>
      <c r="AX78" s="40"/>
      <c r="AY78" s="40"/>
      <c r="AZ78" s="40"/>
      <c r="BA78" s="40"/>
      <c r="BB78" s="40"/>
      <c r="BC78" s="40"/>
      <c r="BD78" s="40"/>
      <c r="BE78" s="40"/>
      <c r="BF78" s="40"/>
      <c r="BG78" s="40"/>
      <c r="BH78" s="40"/>
      <c r="BI78" s="40"/>
      <c r="BJ78" s="40"/>
      <c r="BK78" s="40"/>
      <c r="BL78" s="40"/>
      <c r="BM78" s="40"/>
      <c r="BN78" s="40"/>
      <c r="BO78" s="40"/>
      <c r="BP78" s="40"/>
      <c r="BQ78" s="40"/>
      <c r="BR78" s="40"/>
      <c r="BS78" s="40"/>
      <c r="BT78" s="40"/>
      <c r="BU78" s="40"/>
      <c r="BV78" s="40"/>
      <c r="BW78" s="40"/>
      <c r="BX78" s="40"/>
      <c r="BY78" s="40"/>
      <c r="BZ78" s="40"/>
      <c r="CA78" s="40"/>
      <c r="CB78" s="40"/>
      <c r="CC78" s="40"/>
      <c r="CD78" s="40"/>
      <c r="CE78" s="40"/>
      <c r="CF78" s="40"/>
      <c r="CG78" s="40"/>
      <c r="CH78" s="40"/>
      <c r="CI78" s="40"/>
      <c r="CJ78" s="40"/>
      <c r="CK78" s="40"/>
      <c r="CL78" s="40"/>
      <c r="CM78" s="40"/>
      <c r="CN78" s="40"/>
      <c r="CO78" s="40"/>
      <c r="CP78" s="40"/>
      <c r="CQ78" s="40"/>
      <c r="CR78" s="40"/>
      <c r="CS78" s="40"/>
      <c r="CT78" s="40"/>
      <c r="CU78" s="40"/>
      <c r="CV78" s="40"/>
      <c r="CW78" s="40"/>
      <c r="CX78" s="40"/>
      <c r="CY78" s="40"/>
      <c r="CZ78" s="40"/>
      <c r="DA78" s="40"/>
      <c r="DB78" s="40"/>
      <c r="DC78" s="40"/>
      <c r="DD78" s="40"/>
      <c r="DE78" s="40"/>
      <c r="DF78" s="40"/>
      <c r="DG78" s="40"/>
      <c r="DH78" s="40"/>
      <c r="DI78" s="40"/>
      <c r="DJ78" s="40"/>
      <c r="DK78" s="40"/>
      <c r="DL78" s="40"/>
      <c r="DM78" s="40"/>
      <c r="DN78" s="40"/>
      <c r="DO78" s="40"/>
      <c r="DP78" s="40"/>
      <c r="DQ78" s="40"/>
      <c r="DR78" s="40"/>
      <c r="DS78" s="40"/>
      <c r="DT78" s="40"/>
      <c r="DU78" s="40"/>
      <c r="DV78" s="40"/>
      <c r="DW78" s="40"/>
      <c r="DX78" s="40"/>
      <c r="DY78" s="121"/>
      <c r="DZ78" s="121"/>
      <c r="EA78" s="121"/>
      <c r="EB78" s="121"/>
      <c r="EC78" s="121"/>
      <c r="ED78" s="121"/>
      <c r="EE78" s="121"/>
      <c r="EF78" s="121"/>
    </row>
    <row r="79" spans="1:136" s="92" customFormat="1" x14ac:dyDescent="0.2">
      <c r="A79" s="93"/>
      <c r="B79" s="93"/>
      <c r="C79" s="93"/>
      <c r="D79" s="93"/>
      <c r="E79" s="40"/>
      <c r="F79" s="40"/>
      <c r="G79" s="40"/>
      <c r="H79" s="40"/>
      <c r="I79" s="40"/>
      <c r="J79" s="40"/>
      <c r="K79" s="40"/>
      <c r="L79" s="40"/>
      <c r="M79" s="40"/>
      <c r="N79" s="40"/>
      <c r="O79" s="40"/>
      <c r="P79" s="40"/>
      <c r="Q79" s="40"/>
      <c r="R79" s="40"/>
      <c r="S79" s="40"/>
      <c r="T79" s="40"/>
      <c r="U79" s="40"/>
      <c r="V79" s="40"/>
      <c r="W79" s="40"/>
      <c r="X79" s="40"/>
      <c r="Y79" s="40"/>
      <c r="Z79" s="40"/>
      <c r="AA79" s="40"/>
      <c r="AB79" s="40"/>
      <c r="AC79" s="40"/>
      <c r="AD79" s="40"/>
      <c r="AE79" s="40"/>
      <c r="AF79" s="40"/>
      <c r="AG79" s="40"/>
      <c r="AH79" s="40"/>
      <c r="AI79" s="40"/>
      <c r="AJ79" s="40"/>
      <c r="AK79" s="40"/>
      <c r="AL79" s="40"/>
      <c r="AM79" s="40"/>
      <c r="AN79" s="40"/>
      <c r="AO79" s="40"/>
      <c r="AP79" s="40"/>
      <c r="AQ79" s="40"/>
      <c r="AR79" s="40"/>
      <c r="AS79" s="40"/>
      <c r="AT79" s="40"/>
      <c r="AU79" s="40"/>
      <c r="AV79" s="40"/>
      <c r="AW79" s="40"/>
      <c r="AX79" s="40"/>
      <c r="AY79" s="40"/>
      <c r="AZ79" s="40"/>
      <c r="BA79" s="40"/>
      <c r="BB79" s="40"/>
      <c r="BC79" s="40"/>
      <c r="BD79" s="40"/>
      <c r="BE79" s="40"/>
      <c r="BF79" s="40"/>
      <c r="BG79" s="40"/>
      <c r="BH79" s="40"/>
      <c r="BI79" s="40"/>
      <c r="BJ79" s="40"/>
      <c r="BK79" s="40"/>
      <c r="BL79" s="40"/>
      <c r="BM79" s="40"/>
      <c r="BN79" s="40"/>
      <c r="BO79" s="40"/>
      <c r="BP79" s="40"/>
      <c r="BQ79" s="40"/>
      <c r="BR79" s="40"/>
      <c r="BS79" s="40"/>
      <c r="BT79" s="40"/>
      <c r="BU79" s="40"/>
      <c r="BV79" s="40"/>
      <c r="BW79" s="40"/>
      <c r="BX79" s="40"/>
      <c r="BY79" s="40"/>
      <c r="BZ79" s="40"/>
      <c r="CA79" s="40"/>
      <c r="CB79" s="40"/>
      <c r="CC79" s="40"/>
      <c r="CD79" s="40"/>
      <c r="CE79" s="40"/>
      <c r="CF79" s="40"/>
      <c r="CG79" s="40"/>
      <c r="CH79" s="40"/>
      <c r="CI79" s="40"/>
      <c r="CJ79" s="40"/>
      <c r="CK79" s="40"/>
      <c r="CL79" s="40"/>
      <c r="CM79" s="40"/>
      <c r="CN79" s="40"/>
      <c r="CO79" s="40"/>
      <c r="CP79" s="40"/>
      <c r="CQ79" s="40"/>
      <c r="CR79" s="40"/>
      <c r="CS79" s="40"/>
      <c r="CT79" s="40"/>
      <c r="CU79" s="40"/>
      <c r="CV79" s="40"/>
      <c r="CW79" s="40"/>
      <c r="CX79" s="40"/>
      <c r="CY79" s="40"/>
      <c r="CZ79" s="40"/>
      <c r="DA79" s="40"/>
      <c r="DB79" s="40"/>
      <c r="DC79" s="40"/>
      <c r="DD79" s="40"/>
      <c r="DE79" s="40"/>
      <c r="DF79" s="40"/>
      <c r="DG79" s="40"/>
      <c r="DH79" s="40"/>
      <c r="DI79" s="40"/>
      <c r="DJ79" s="40"/>
      <c r="DK79" s="40"/>
      <c r="DL79" s="40"/>
      <c r="DM79" s="40"/>
      <c r="DN79" s="40"/>
      <c r="DO79" s="40"/>
      <c r="DP79" s="40"/>
      <c r="DQ79" s="40"/>
      <c r="DR79" s="40"/>
      <c r="DS79" s="40"/>
      <c r="DT79" s="40"/>
      <c r="DU79" s="40"/>
      <c r="DV79" s="40"/>
      <c r="DW79" s="40"/>
      <c r="DX79" s="40"/>
      <c r="DY79" s="121"/>
      <c r="DZ79" s="121"/>
      <c r="EA79" s="121"/>
      <c r="EB79" s="121"/>
      <c r="EC79" s="121"/>
      <c r="ED79" s="121"/>
      <c r="EE79" s="121"/>
      <c r="EF79" s="121"/>
    </row>
    <row r="80" spans="1:136" s="92" customFormat="1" x14ac:dyDescent="0.2">
      <c r="A80" s="93"/>
      <c r="B80" s="93"/>
      <c r="C80" s="93"/>
      <c r="D80" s="93"/>
      <c r="E80" s="40"/>
      <c r="F80" s="40"/>
      <c r="G80" s="40"/>
      <c r="H80" s="40"/>
      <c r="I80" s="40"/>
      <c r="J80" s="40"/>
      <c r="K80" s="40"/>
      <c r="L80" s="40"/>
      <c r="M80" s="40"/>
      <c r="N80" s="40"/>
      <c r="O80" s="40"/>
      <c r="P80" s="40"/>
      <c r="Q80" s="40"/>
      <c r="R80" s="40"/>
      <c r="S80" s="40"/>
      <c r="T80" s="40"/>
      <c r="U80" s="40"/>
      <c r="V80" s="40"/>
      <c r="W80" s="40"/>
      <c r="X80" s="40"/>
      <c r="Y80" s="40"/>
      <c r="Z80" s="40"/>
      <c r="AA80" s="40"/>
      <c r="AB80" s="40"/>
      <c r="AC80" s="40"/>
      <c r="AD80" s="40"/>
      <c r="AE80" s="40"/>
      <c r="AF80" s="40"/>
      <c r="AG80" s="40"/>
      <c r="AH80" s="40"/>
      <c r="AI80" s="40"/>
      <c r="AJ80" s="40"/>
      <c r="AK80" s="40"/>
      <c r="AL80" s="40"/>
      <c r="AM80" s="40"/>
      <c r="AN80" s="40"/>
      <c r="AO80" s="40"/>
      <c r="AP80" s="40"/>
      <c r="AQ80" s="40"/>
      <c r="AR80" s="40"/>
      <c r="AS80" s="40"/>
      <c r="AT80" s="40"/>
      <c r="AU80" s="40"/>
      <c r="AV80" s="40"/>
      <c r="AW80" s="40"/>
      <c r="AX80" s="40"/>
      <c r="AY80" s="40"/>
      <c r="AZ80" s="40"/>
      <c r="BA80" s="40"/>
      <c r="BB80" s="40"/>
      <c r="BC80" s="40"/>
      <c r="BD80" s="40"/>
      <c r="BE80" s="40"/>
      <c r="BF80" s="40"/>
      <c r="BG80" s="40"/>
      <c r="BH80" s="40"/>
      <c r="BI80" s="40"/>
      <c r="BJ80" s="40"/>
      <c r="BK80" s="40"/>
      <c r="BL80" s="40"/>
      <c r="BM80" s="40"/>
      <c r="BN80" s="40"/>
      <c r="BO80" s="40"/>
      <c r="BP80" s="40"/>
      <c r="BQ80" s="40"/>
      <c r="BR80" s="40"/>
      <c r="BS80" s="40"/>
      <c r="BT80" s="40"/>
      <c r="BU80" s="40"/>
      <c r="BV80" s="40"/>
      <c r="BW80" s="40"/>
      <c r="BX80" s="40"/>
      <c r="BY80" s="40"/>
      <c r="BZ80" s="40"/>
      <c r="CA80" s="40"/>
      <c r="CB80" s="40"/>
      <c r="CC80" s="40"/>
      <c r="CD80" s="40"/>
      <c r="CE80" s="40"/>
      <c r="CF80" s="40"/>
      <c r="CG80" s="40"/>
      <c r="CH80" s="40"/>
      <c r="CI80" s="40"/>
      <c r="CJ80" s="40"/>
      <c r="CK80" s="40"/>
      <c r="CL80" s="40"/>
      <c r="CM80" s="40"/>
      <c r="CN80" s="40"/>
      <c r="CO80" s="40"/>
      <c r="CP80" s="40"/>
      <c r="CQ80" s="40"/>
      <c r="CR80" s="40"/>
      <c r="CS80" s="40"/>
      <c r="CT80" s="40"/>
      <c r="CU80" s="40"/>
      <c r="CV80" s="40"/>
      <c r="CW80" s="40"/>
      <c r="CX80" s="40"/>
      <c r="CY80" s="40"/>
      <c r="CZ80" s="40"/>
      <c r="DA80" s="40"/>
      <c r="DB80" s="40"/>
      <c r="DC80" s="40"/>
      <c r="DD80" s="40"/>
      <c r="DE80" s="40"/>
      <c r="DF80" s="40"/>
      <c r="DG80" s="40"/>
      <c r="DH80" s="40"/>
      <c r="DI80" s="40"/>
      <c r="DJ80" s="40"/>
      <c r="DK80" s="40"/>
      <c r="DL80" s="40"/>
      <c r="DM80" s="40"/>
      <c r="DN80" s="40"/>
      <c r="DO80" s="40"/>
      <c r="DP80" s="40"/>
      <c r="DQ80" s="40"/>
      <c r="DR80" s="40"/>
      <c r="DS80" s="40"/>
      <c r="DT80" s="40"/>
      <c r="DU80" s="40"/>
      <c r="DV80" s="40"/>
      <c r="DW80" s="40"/>
      <c r="DX80" s="40"/>
      <c r="DY80" s="121"/>
      <c r="DZ80" s="121"/>
      <c r="EA80" s="121"/>
      <c r="EB80" s="121"/>
      <c r="EC80" s="121"/>
      <c r="ED80" s="121"/>
      <c r="EE80" s="121"/>
      <c r="EF80" s="121"/>
    </row>
    <row r="81" spans="1:136" s="92" customFormat="1" x14ac:dyDescent="0.2">
      <c r="A81" s="93"/>
      <c r="B81" s="93"/>
      <c r="C81" s="93"/>
      <c r="D81" s="93"/>
      <c r="E81" s="40"/>
      <c r="F81" s="40"/>
      <c r="G81" s="40"/>
      <c r="H81" s="40"/>
      <c r="I81" s="40"/>
      <c r="J81" s="40"/>
      <c r="K81" s="40"/>
      <c r="L81" s="40"/>
      <c r="M81" s="40"/>
      <c r="N81" s="40"/>
      <c r="O81" s="40"/>
      <c r="P81" s="40"/>
      <c r="Q81" s="40"/>
      <c r="R81" s="40"/>
      <c r="S81" s="40"/>
      <c r="T81" s="40"/>
      <c r="U81" s="40"/>
      <c r="V81" s="40"/>
      <c r="W81" s="40"/>
      <c r="X81" s="40"/>
      <c r="Y81" s="40"/>
      <c r="Z81" s="40"/>
      <c r="AA81" s="40"/>
      <c r="AB81" s="40"/>
      <c r="AC81" s="40"/>
      <c r="AD81" s="40"/>
      <c r="AE81" s="40"/>
      <c r="AF81" s="40"/>
      <c r="AG81" s="40"/>
      <c r="AH81" s="40"/>
      <c r="AI81" s="40"/>
      <c r="AJ81" s="40"/>
      <c r="AK81" s="40"/>
      <c r="AL81" s="40"/>
      <c r="AM81" s="40"/>
      <c r="AN81" s="40"/>
      <c r="AO81" s="40"/>
      <c r="AP81" s="40"/>
      <c r="AQ81" s="40"/>
      <c r="AR81" s="40"/>
      <c r="AS81" s="40"/>
      <c r="AT81" s="40"/>
      <c r="AU81" s="40"/>
      <c r="AV81" s="40"/>
      <c r="AW81" s="40"/>
      <c r="AX81" s="40"/>
      <c r="AY81" s="40"/>
      <c r="AZ81" s="40"/>
      <c r="BA81" s="40"/>
      <c r="BB81" s="40"/>
      <c r="BC81" s="40"/>
      <c r="BD81" s="40"/>
      <c r="BE81" s="40"/>
      <c r="BF81" s="40"/>
      <c r="BG81" s="40"/>
      <c r="BH81" s="40"/>
      <c r="BI81" s="40"/>
      <c r="BJ81" s="40"/>
      <c r="BK81" s="40"/>
      <c r="BL81" s="40"/>
      <c r="BM81" s="40"/>
      <c r="BN81" s="40"/>
      <c r="BO81" s="40"/>
      <c r="BP81" s="40"/>
      <c r="BQ81" s="40"/>
      <c r="BR81" s="40"/>
      <c r="BS81" s="40"/>
      <c r="BT81" s="40"/>
      <c r="BU81" s="40"/>
      <c r="BV81" s="40"/>
      <c r="BW81" s="40"/>
      <c r="BX81" s="40"/>
      <c r="BY81" s="40"/>
      <c r="BZ81" s="40"/>
      <c r="CA81" s="40"/>
      <c r="CB81" s="40"/>
      <c r="CC81" s="40"/>
      <c r="CD81" s="40"/>
      <c r="CE81" s="40"/>
      <c r="CF81" s="40"/>
      <c r="CG81" s="40"/>
      <c r="CH81" s="40"/>
      <c r="CI81" s="40"/>
      <c r="CJ81" s="40"/>
      <c r="CK81" s="40"/>
      <c r="CL81" s="40"/>
      <c r="CM81" s="40"/>
      <c r="CN81" s="40"/>
      <c r="CO81" s="40"/>
      <c r="CP81" s="40"/>
      <c r="CQ81" s="40"/>
      <c r="CR81" s="40"/>
      <c r="CS81" s="40"/>
      <c r="CT81" s="40"/>
      <c r="CU81" s="40"/>
      <c r="CV81" s="40"/>
      <c r="CW81" s="40"/>
      <c r="CX81" s="40"/>
      <c r="CY81" s="40"/>
      <c r="CZ81" s="40"/>
      <c r="DA81" s="40"/>
      <c r="DB81" s="40"/>
      <c r="DC81" s="40"/>
      <c r="DD81" s="40"/>
      <c r="DE81" s="40"/>
      <c r="DF81" s="40"/>
      <c r="DG81" s="40"/>
      <c r="DH81" s="40"/>
      <c r="DI81" s="40"/>
      <c r="DJ81" s="40"/>
      <c r="DK81" s="40"/>
      <c r="DL81" s="40"/>
      <c r="DM81" s="40"/>
      <c r="DN81" s="40"/>
      <c r="DO81" s="40"/>
      <c r="DP81" s="40"/>
      <c r="DQ81" s="40"/>
      <c r="DR81" s="40"/>
      <c r="DS81" s="40"/>
      <c r="DT81" s="40"/>
      <c r="DU81" s="40"/>
      <c r="DV81" s="40"/>
      <c r="DW81" s="40"/>
      <c r="DX81" s="40"/>
      <c r="DY81" s="121"/>
      <c r="DZ81" s="121"/>
      <c r="EA81" s="121"/>
      <c r="EB81" s="121"/>
      <c r="EC81" s="121"/>
      <c r="ED81" s="121"/>
      <c r="EE81" s="121"/>
      <c r="EF81" s="121"/>
    </row>
    <row r="82" spans="1:136" s="92" customFormat="1" x14ac:dyDescent="0.2">
      <c r="A82" s="93"/>
      <c r="B82" s="93"/>
      <c r="C82" s="93"/>
      <c r="D82" s="93"/>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121"/>
      <c r="DZ82" s="121"/>
      <c r="EA82" s="121"/>
      <c r="EB82" s="121"/>
      <c r="EC82" s="121"/>
      <c r="ED82" s="121"/>
      <c r="EE82" s="121"/>
      <c r="EF82" s="121"/>
    </row>
    <row r="83" spans="1:136" s="92" customFormat="1" x14ac:dyDescent="0.2">
      <c r="A83" s="93"/>
      <c r="B83" s="93"/>
      <c r="C83" s="93"/>
      <c r="D83" s="93"/>
      <c r="E83" s="40"/>
      <c r="F83" s="40"/>
      <c r="G83" s="40"/>
      <c r="H83" s="40"/>
      <c r="I83" s="40"/>
      <c r="J83" s="40"/>
      <c r="K83" s="40"/>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0"/>
      <c r="AS83" s="40"/>
      <c r="AT83" s="40"/>
      <c r="AU83" s="40"/>
      <c r="AV83" s="40"/>
      <c r="AW83" s="40"/>
      <c r="AX83" s="40"/>
      <c r="AY83" s="40"/>
      <c r="AZ83" s="40"/>
      <c r="BA83" s="40"/>
      <c r="BB83" s="40"/>
      <c r="BC83" s="40"/>
      <c r="BD83" s="40"/>
      <c r="BE83" s="40"/>
      <c r="BF83" s="40"/>
      <c r="BG83" s="40"/>
      <c r="BH83" s="40"/>
      <c r="BI83" s="40"/>
      <c r="BJ83" s="40"/>
      <c r="BK83" s="40"/>
      <c r="BL83" s="40"/>
      <c r="BM83" s="40"/>
      <c r="BN83" s="40"/>
      <c r="BO83" s="40"/>
      <c r="BP83" s="40"/>
      <c r="BQ83" s="40"/>
      <c r="BR83" s="40"/>
      <c r="BS83" s="40"/>
      <c r="BT83" s="40"/>
      <c r="BU83" s="40"/>
      <c r="BV83" s="40"/>
      <c r="BW83" s="40"/>
      <c r="BX83" s="40"/>
      <c r="BY83" s="40"/>
      <c r="BZ83" s="40"/>
      <c r="CA83" s="40"/>
      <c r="CB83" s="40"/>
      <c r="CC83" s="40"/>
      <c r="CD83" s="40"/>
      <c r="CE83" s="40"/>
      <c r="CF83" s="40"/>
      <c r="CG83" s="40"/>
      <c r="CH83" s="40"/>
      <c r="CI83" s="40"/>
      <c r="CJ83" s="40"/>
      <c r="CK83" s="40"/>
      <c r="CL83" s="40"/>
      <c r="CM83" s="40"/>
      <c r="CN83" s="40"/>
      <c r="CO83" s="40"/>
      <c r="CP83" s="40"/>
      <c r="CQ83" s="40"/>
      <c r="CR83" s="40"/>
      <c r="CS83" s="40"/>
      <c r="CT83" s="40"/>
      <c r="CU83" s="40"/>
      <c r="CV83" s="40"/>
      <c r="CW83" s="40"/>
      <c r="CX83" s="40"/>
      <c r="CY83" s="40"/>
      <c r="CZ83" s="40"/>
      <c r="DA83" s="40"/>
      <c r="DB83" s="40"/>
      <c r="DC83" s="40"/>
      <c r="DD83" s="40"/>
      <c r="DE83" s="40"/>
      <c r="DF83" s="40"/>
      <c r="DG83" s="40"/>
      <c r="DH83" s="40"/>
      <c r="DI83" s="40"/>
      <c r="DJ83" s="40"/>
      <c r="DK83" s="40"/>
      <c r="DL83" s="40"/>
      <c r="DM83" s="40"/>
      <c r="DN83" s="40"/>
      <c r="DO83" s="40"/>
      <c r="DP83" s="40"/>
      <c r="DQ83" s="40"/>
      <c r="DR83" s="40"/>
      <c r="DS83" s="40"/>
      <c r="DT83" s="40"/>
      <c r="DU83" s="40"/>
      <c r="DV83" s="40"/>
      <c r="DW83" s="40"/>
      <c r="DX83" s="40"/>
      <c r="DY83" s="121"/>
      <c r="DZ83" s="121"/>
      <c r="EA83" s="121"/>
      <c r="EB83" s="121"/>
      <c r="EC83" s="121"/>
      <c r="ED83" s="121"/>
      <c r="EE83" s="121"/>
      <c r="EF83" s="121"/>
    </row>
    <row r="84" spans="1:136" s="92" customFormat="1" x14ac:dyDescent="0.2">
      <c r="A84" s="93"/>
      <c r="B84" s="93"/>
      <c r="C84" s="93"/>
      <c r="D84" s="93"/>
      <c r="E84" s="40"/>
      <c r="F84" s="40"/>
      <c r="G84" s="40"/>
      <c r="H84" s="40"/>
      <c r="I84" s="40"/>
      <c r="J84" s="40"/>
      <c r="K84" s="40"/>
      <c r="L84" s="40"/>
      <c r="M84" s="40"/>
      <c r="N84" s="40"/>
      <c r="O84" s="40"/>
      <c r="P84" s="40"/>
      <c r="Q84" s="40"/>
      <c r="R84" s="40"/>
      <c r="S84" s="40"/>
      <c r="T84" s="40"/>
      <c r="U84" s="40"/>
      <c r="V84" s="40"/>
      <c r="W84" s="40"/>
      <c r="X84" s="40"/>
      <c r="Y84" s="40"/>
      <c r="Z84" s="40"/>
      <c r="AA84" s="40"/>
      <c r="AB84" s="40"/>
      <c r="AC84" s="40"/>
      <c r="AD84" s="40"/>
      <c r="AE84" s="40"/>
      <c r="AF84" s="40"/>
      <c r="AG84" s="40"/>
      <c r="AH84" s="40"/>
      <c r="AI84" s="40"/>
      <c r="AJ84" s="40"/>
      <c r="AK84" s="40"/>
      <c r="AL84" s="40"/>
      <c r="AM84" s="40"/>
      <c r="AN84" s="40"/>
      <c r="AO84" s="40"/>
      <c r="AP84" s="40"/>
      <c r="AQ84" s="40"/>
      <c r="AR84" s="40"/>
      <c r="AS84" s="40"/>
      <c r="AT84" s="40"/>
      <c r="AU84" s="40"/>
      <c r="AV84" s="40"/>
      <c r="AW84" s="40"/>
      <c r="AX84" s="40"/>
      <c r="AY84" s="40"/>
      <c r="AZ84" s="40"/>
      <c r="BA84" s="40"/>
      <c r="BB84" s="40"/>
      <c r="BC84" s="40"/>
      <c r="BD84" s="40"/>
      <c r="BE84" s="40"/>
      <c r="BF84" s="40"/>
      <c r="BG84" s="40"/>
      <c r="BH84" s="40"/>
      <c r="BI84" s="40"/>
      <c r="BJ84" s="40"/>
      <c r="BK84" s="40"/>
      <c r="BL84" s="40"/>
      <c r="BM84" s="40"/>
      <c r="BN84" s="40"/>
      <c r="BO84" s="40"/>
      <c r="BP84" s="40"/>
      <c r="BQ84" s="40"/>
      <c r="BR84" s="40"/>
      <c r="BS84" s="40"/>
      <c r="BT84" s="40"/>
      <c r="BU84" s="40"/>
      <c r="BV84" s="40"/>
      <c r="BW84" s="40"/>
      <c r="BX84" s="40"/>
      <c r="BY84" s="40"/>
      <c r="BZ84" s="40"/>
      <c r="CA84" s="40"/>
      <c r="CB84" s="40"/>
      <c r="CC84" s="40"/>
      <c r="CD84" s="40"/>
      <c r="CE84" s="40"/>
      <c r="CF84" s="40"/>
      <c r="CG84" s="40"/>
      <c r="CH84" s="40"/>
      <c r="CI84" s="40"/>
      <c r="CJ84" s="40"/>
      <c r="CK84" s="40"/>
      <c r="CL84" s="40"/>
      <c r="CM84" s="40"/>
      <c r="CN84" s="40"/>
      <c r="CO84" s="40"/>
      <c r="CP84" s="40"/>
      <c r="CQ84" s="40"/>
      <c r="CR84" s="40"/>
      <c r="CS84" s="40"/>
      <c r="CT84" s="40"/>
      <c r="CU84" s="40"/>
      <c r="CV84" s="40"/>
      <c r="CW84" s="40"/>
      <c r="CX84" s="40"/>
      <c r="CY84" s="40"/>
      <c r="CZ84" s="40"/>
      <c r="DA84" s="40"/>
      <c r="DB84" s="40"/>
      <c r="DC84" s="40"/>
      <c r="DD84" s="40"/>
      <c r="DE84" s="40"/>
      <c r="DF84" s="40"/>
      <c r="DG84" s="40"/>
      <c r="DH84" s="40"/>
      <c r="DI84" s="40"/>
      <c r="DJ84" s="40"/>
      <c r="DK84" s="40"/>
      <c r="DL84" s="40"/>
      <c r="DM84" s="40"/>
      <c r="DN84" s="40"/>
      <c r="DO84" s="40"/>
      <c r="DP84" s="40"/>
      <c r="DQ84" s="40"/>
      <c r="DR84" s="40"/>
      <c r="DS84" s="40"/>
      <c r="DT84" s="40"/>
      <c r="DU84" s="40"/>
      <c r="DV84" s="40"/>
      <c r="DW84" s="40"/>
      <c r="DX84" s="40"/>
      <c r="DY84" s="121"/>
      <c r="DZ84" s="121"/>
      <c r="EA84" s="121"/>
      <c r="EB84" s="121"/>
      <c r="EC84" s="121"/>
      <c r="ED84" s="121"/>
      <c r="EE84" s="121"/>
      <c r="EF84" s="121"/>
    </row>
    <row r="85" spans="1:136" s="92" customFormat="1" x14ac:dyDescent="0.2">
      <c r="A85" s="93"/>
      <c r="B85" s="93"/>
      <c r="C85" s="93"/>
      <c r="D85" s="93"/>
      <c r="E85" s="40"/>
      <c r="F85" s="40"/>
      <c r="G85" s="40"/>
      <c r="H85" s="40"/>
      <c r="I85" s="40"/>
      <c r="J85" s="40"/>
      <c r="K85" s="40"/>
      <c r="L85" s="40"/>
      <c r="M85" s="40"/>
      <c r="N85" s="40"/>
      <c r="O85" s="40"/>
      <c r="P85" s="40"/>
      <c r="Q85" s="40"/>
      <c r="R85" s="40"/>
      <c r="S85" s="40"/>
      <c r="T85" s="40"/>
      <c r="U85" s="40"/>
      <c r="V85" s="40"/>
      <c r="W85" s="40"/>
      <c r="X85" s="40"/>
      <c r="Y85" s="40"/>
      <c r="Z85" s="40"/>
      <c r="AA85" s="40"/>
      <c r="AB85" s="40"/>
      <c r="AC85" s="40"/>
      <c r="AD85" s="40"/>
      <c r="AE85" s="40"/>
      <c r="AF85" s="40"/>
      <c r="AG85" s="40"/>
      <c r="AH85" s="40"/>
      <c r="AI85" s="40"/>
      <c r="AJ85" s="40"/>
      <c r="AK85" s="40"/>
      <c r="AL85" s="40"/>
      <c r="AM85" s="40"/>
      <c r="AN85" s="40"/>
      <c r="AO85" s="40"/>
      <c r="AP85" s="40"/>
      <c r="AQ85" s="40"/>
      <c r="AR85" s="40"/>
      <c r="AS85" s="40"/>
      <c r="AT85" s="40"/>
      <c r="AU85" s="40"/>
      <c r="AV85" s="40"/>
      <c r="AW85" s="40"/>
      <c r="AX85" s="40"/>
      <c r="AY85" s="40"/>
      <c r="AZ85" s="40"/>
      <c r="BA85" s="40"/>
      <c r="BB85" s="40"/>
      <c r="BC85" s="40"/>
      <c r="BD85" s="40"/>
      <c r="BE85" s="40"/>
      <c r="BF85" s="40"/>
      <c r="BG85" s="40"/>
      <c r="BH85" s="40"/>
      <c r="BI85" s="40"/>
      <c r="BJ85" s="40"/>
      <c r="BK85" s="40"/>
      <c r="BL85" s="40"/>
      <c r="BM85" s="40"/>
      <c r="BN85" s="40"/>
      <c r="BO85" s="40"/>
      <c r="BP85" s="40"/>
      <c r="BQ85" s="40"/>
      <c r="BR85" s="40"/>
      <c r="BS85" s="40"/>
      <c r="BT85" s="40"/>
      <c r="BU85" s="40"/>
      <c r="BV85" s="40"/>
      <c r="BW85" s="40"/>
      <c r="BX85" s="40"/>
      <c r="BY85" s="40"/>
      <c r="BZ85" s="40"/>
      <c r="CA85" s="40"/>
      <c r="CB85" s="40"/>
      <c r="CC85" s="40"/>
      <c r="CD85" s="40"/>
      <c r="CE85" s="40"/>
      <c r="CF85" s="40"/>
      <c r="CG85" s="40"/>
      <c r="CH85" s="40"/>
      <c r="CI85" s="40"/>
      <c r="CJ85" s="40"/>
      <c r="CK85" s="40"/>
      <c r="CL85" s="40"/>
      <c r="CM85" s="40"/>
      <c r="CN85" s="40"/>
      <c r="CO85" s="40"/>
      <c r="CP85" s="40"/>
      <c r="CQ85" s="40"/>
      <c r="CR85" s="40"/>
      <c r="CS85" s="40"/>
      <c r="CT85" s="40"/>
      <c r="CU85" s="40"/>
      <c r="CV85" s="40"/>
      <c r="CW85" s="40"/>
      <c r="CX85" s="40"/>
      <c r="CY85" s="40"/>
      <c r="CZ85" s="40"/>
      <c r="DA85" s="40"/>
      <c r="DB85" s="40"/>
      <c r="DC85" s="40"/>
      <c r="DD85" s="40"/>
      <c r="DE85" s="40"/>
      <c r="DF85" s="40"/>
      <c r="DG85" s="40"/>
      <c r="DH85" s="40"/>
      <c r="DI85" s="40"/>
      <c r="DJ85" s="40"/>
      <c r="DK85" s="40"/>
      <c r="DL85" s="40"/>
      <c r="DM85" s="40"/>
      <c r="DN85" s="40"/>
      <c r="DO85" s="40"/>
      <c r="DP85" s="40"/>
      <c r="DQ85" s="40"/>
      <c r="DR85" s="40"/>
      <c r="DS85" s="40"/>
      <c r="DT85" s="40"/>
      <c r="DU85" s="40"/>
      <c r="DV85" s="40"/>
      <c r="DW85" s="40"/>
      <c r="DX85" s="40"/>
      <c r="DY85" s="121"/>
      <c r="DZ85" s="121"/>
      <c r="EA85" s="121"/>
      <c r="EB85" s="121"/>
      <c r="EC85" s="121"/>
      <c r="ED85" s="121"/>
      <c r="EE85" s="121"/>
      <c r="EF85" s="121"/>
    </row>
    <row r="86" spans="1:136" s="92" customFormat="1" x14ac:dyDescent="0.2">
      <c r="A86" s="93"/>
      <c r="B86" s="93"/>
      <c r="C86" s="93"/>
      <c r="D86" s="93"/>
      <c r="E86" s="40"/>
      <c r="F86" s="40"/>
      <c r="G86" s="40"/>
      <c r="H86" s="40"/>
      <c r="I86" s="40"/>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40"/>
      <c r="AQ86" s="40"/>
      <c r="AR86" s="40"/>
      <c r="AS86" s="40"/>
      <c r="AT86" s="40"/>
      <c r="AU86" s="40"/>
      <c r="AV86" s="40"/>
      <c r="AW86" s="40"/>
      <c r="AX86" s="40"/>
      <c r="AY86" s="40"/>
      <c r="AZ86" s="40"/>
      <c r="BA86" s="40"/>
      <c r="BB86" s="40"/>
      <c r="BC86" s="40"/>
      <c r="BD86" s="40"/>
      <c r="BE86" s="40"/>
      <c r="BF86" s="40"/>
      <c r="BG86" s="40"/>
      <c r="BH86" s="40"/>
      <c r="BI86" s="40"/>
      <c r="BJ86" s="40"/>
      <c r="BK86" s="40"/>
      <c r="BL86" s="40"/>
      <c r="BM86" s="40"/>
      <c r="BN86" s="40"/>
      <c r="BO86" s="40"/>
      <c r="BP86" s="40"/>
      <c r="BQ86" s="40"/>
      <c r="BR86" s="40"/>
      <c r="BS86" s="40"/>
      <c r="BT86" s="40"/>
      <c r="BU86" s="40"/>
      <c r="BV86" s="40"/>
      <c r="BW86" s="40"/>
      <c r="BX86" s="40"/>
      <c r="BY86" s="40"/>
      <c r="BZ86" s="40"/>
      <c r="CA86" s="40"/>
      <c r="CB86" s="40"/>
      <c r="CC86" s="40"/>
      <c r="CD86" s="40"/>
      <c r="CE86" s="40"/>
      <c r="CF86" s="40"/>
      <c r="CG86" s="40"/>
      <c r="CH86" s="40"/>
      <c r="CI86" s="40"/>
      <c r="CJ86" s="40"/>
      <c r="CK86" s="40"/>
      <c r="CL86" s="40"/>
      <c r="CM86" s="40"/>
      <c r="CN86" s="40"/>
      <c r="CO86" s="40"/>
      <c r="CP86" s="40"/>
      <c r="CQ86" s="40"/>
      <c r="CR86" s="40"/>
      <c r="CS86" s="40"/>
      <c r="CT86" s="40"/>
      <c r="CU86" s="40"/>
      <c r="CV86" s="40"/>
      <c r="CW86" s="40"/>
      <c r="CX86" s="40"/>
      <c r="CY86" s="40"/>
      <c r="CZ86" s="40"/>
      <c r="DA86" s="40"/>
      <c r="DB86" s="40"/>
      <c r="DC86" s="40"/>
      <c r="DD86" s="40"/>
      <c r="DE86" s="40"/>
      <c r="DF86" s="40"/>
      <c r="DG86" s="40"/>
      <c r="DH86" s="40"/>
      <c r="DI86" s="40"/>
      <c r="DJ86" s="40"/>
      <c r="DK86" s="40"/>
      <c r="DL86" s="40"/>
      <c r="DM86" s="40"/>
      <c r="DN86" s="40"/>
      <c r="DO86" s="40"/>
      <c r="DP86" s="40"/>
      <c r="DQ86" s="40"/>
      <c r="DR86" s="40"/>
      <c r="DS86" s="40"/>
      <c r="DT86" s="40"/>
      <c r="DU86" s="40"/>
      <c r="DV86" s="40"/>
      <c r="DW86" s="40"/>
      <c r="DX86" s="40"/>
      <c r="DY86" s="121"/>
      <c r="DZ86" s="121"/>
      <c r="EA86" s="121"/>
      <c r="EB86" s="121"/>
      <c r="EC86" s="121"/>
      <c r="ED86" s="121"/>
      <c r="EE86" s="121"/>
      <c r="EF86" s="121"/>
    </row>
    <row r="87" spans="1:136" s="92" customFormat="1" x14ac:dyDescent="0.2">
      <c r="A87" s="93"/>
      <c r="B87" s="93"/>
      <c r="C87" s="93"/>
      <c r="D87" s="93"/>
      <c r="E87" s="40"/>
      <c r="F87" s="40"/>
      <c r="G87" s="40"/>
      <c r="H87" s="40"/>
      <c r="I87" s="40"/>
      <c r="J87" s="40"/>
      <c r="K87" s="40"/>
      <c r="L87" s="40"/>
      <c r="M87" s="40"/>
      <c r="N87" s="40"/>
      <c r="O87" s="40"/>
      <c r="P87" s="40"/>
      <c r="Q87" s="40"/>
      <c r="R87" s="40"/>
      <c r="S87" s="40"/>
      <c r="T87" s="40"/>
      <c r="U87" s="40"/>
      <c r="V87" s="40"/>
      <c r="W87" s="40"/>
      <c r="X87" s="40"/>
      <c r="Y87" s="40"/>
      <c r="Z87" s="40"/>
      <c r="AA87" s="40"/>
      <c r="AB87" s="40"/>
      <c r="AC87" s="40"/>
      <c r="AD87" s="40"/>
      <c r="AE87" s="40"/>
      <c r="AF87" s="40"/>
      <c r="AG87" s="40"/>
      <c r="AH87" s="40"/>
      <c r="AI87" s="40"/>
      <c r="AJ87" s="40"/>
      <c r="AK87" s="40"/>
      <c r="AL87" s="40"/>
      <c r="AM87" s="40"/>
      <c r="AN87" s="40"/>
      <c r="AO87" s="40"/>
      <c r="AP87" s="40"/>
      <c r="AQ87" s="40"/>
      <c r="AR87" s="40"/>
      <c r="AS87" s="40"/>
      <c r="AT87" s="40"/>
      <c r="AU87" s="40"/>
      <c r="AV87" s="40"/>
      <c r="AW87" s="40"/>
      <c r="AX87" s="40"/>
      <c r="AY87" s="40"/>
      <c r="AZ87" s="40"/>
      <c r="BA87" s="40"/>
      <c r="BB87" s="40"/>
      <c r="BC87" s="40"/>
      <c r="BD87" s="40"/>
      <c r="BE87" s="40"/>
      <c r="BF87" s="40"/>
      <c r="BG87" s="40"/>
      <c r="BH87" s="40"/>
      <c r="BI87" s="40"/>
      <c r="BJ87" s="40"/>
      <c r="BK87" s="40"/>
      <c r="BL87" s="40"/>
      <c r="BM87" s="40"/>
      <c r="BN87" s="40"/>
      <c r="BO87" s="40"/>
      <c r="BP87" s="40"/>
      <c r="BQ87" s="40"/>
      <c r="BR87" s="40"/>
      <c r="BS87" s="40"/>
      <c r="BT87" s="40"/>
      <c r="BU87" s="40"/>
      <c r="BV87" s="40"/>
      <c r="BW87" s="40"/>
      <c r="BX87" s="40"/>
      <c r="BY87" s="40"/>
      <c r="BZ87" s="40"/>
      <c r="CA87" s="40"/>
      <c r="CB87" s="40"/>
      <c r="CC87" s="40"/>
      <c r="CD87" s="40"/>
      <c r="CE87" s="40"/>
      <c r="CF87" s="40"/>
      <c r="CG87" s="40"/>
      <c r="CH87" s="40"/>
      <c r="CI87" s="40"/>
      <c r="CJ87" s="40"/>
      <c r="CK87" s="40"/>
      <c r="CL87" s="40"/>
      <c r="CM87" s="40"/>
      <c r="CN87" s="40"/>
      <c r="CO87" s="40"/>
      <c r="CP87" s="40"/>
      <c r="CQ87" s="40"/>
      <c r="CR87" s="40"/>
      <c r="CS87" s="40"/>
      <c r="CT87" s="40"/>
      <c r="CU87" s="40"/>
      <c r="CV87" s="40"/>
      <c r="CW87" s="40"/>
      <c r="CX87" s="40"/>
      <c r="CY87" s="40"/>
      <c r="CZ87" s="40"/>
      <c r="DA87" s="40"/>
      <c r="DB87" s="40"/>
      <c r="DC87" s="40"/>
      <c r="DD87" s="40"/>
      <c r="DE87" s="40"/>
      <c r="DF87" s="40"/>
      <c r="DG87" s="40"/>
      <c r="DH87" s="40"/>
      <c r="DI87" s="40"/>
      <c r="DJ87" s="40"/>
      <c r="DK87" s="40"/>
      <c r="DL87" s="40"/>
      <c r="DM87" s="40"/>
      <c r="DN87" s="40"/>
      <c r="DO87" s="40"/>
      <c r="DP87" s="40"/>
      <c r="DQ87" s="40"/>
      <c r="DR87" s="40"/>
      <c r="DS87" s="40"/>
      <c r="DT87" s="40"/>
      <c r="DU87" s="40"/>
      <c r="DV87" s="40"/>
      <c r="DW87" s="40"/>
      <c r="DX87" s="40"/>
      <c r="DY87" s="121"/>
      <c r="DZ87" s="121"/>
      <c r="EA87" s="121"/>
      <c r="EB87" s="121"/>
      <c r="EC87" s="121"/>
      <c r="ED87" s="121"/>
      <c r="EE87" s="121"/>
      <c r="EF87" s="121"/>
    </row>
    <row r="88" spans="1:136" s="92" customFormat="1" x14ac:dyDescent="0.2">
      <c r="A88" s="93"/>
      <c r="B88" s="93"/>
      <c r="C88" s="93"/>
      <c r="D88" s="93"/>
      <c r="E88" s="40"/>
      <c r="F88" s="40"/>
      <c r="G88" s="40"/>
      <c r="H88" s="40"/>
      <c r="I88" s="40"/>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40"/>
      <c r="AQ88" s="40"/>
      <c r="AR88" s="40"/>
      <c r="AS88" s="40"/>
      <c r="AT88" s="40"/>
      <c r="AU88" s="40"/>
      <c r="AV88" s="40"/>
      <c r="AW88" s="40"/>
      <c r="AX88" s="40"/>
      <c r="AY88" s="40"/>
      <c r="AZ88" s="40"/>
      <c r="BA88" s="40"/>
      <c r="BB88" s="40"/>
      <c r="BC88" s="40"/>
      <c r="BD88" s="40"/>
      <c r="BE88" s="40"/>
      <c r="BF88" s="40"/>
      <c r="BG88" s="40"/>
      <c r="BH88" s="40"/>
      <c r="BI88" s="40"/>
      <c r="BJ88" s="40"/>
      <c r="BK88" s="40"/>
      <c r="BL88" s="40"/>
      <c r="BM88" s="40"/>
      <c r="BN88" s="40"/>
      <c r="BO88" s="40"/>
      <c r="BP88" s="40"/>
      <c r="BQ88" s="40"/>
      <c r="BR88" s="40"/>
      <c r="BS88" s="40"/>
      <c r="BT88" s="40"/>
      <c r="BU88" s="40"/>
      <c r="BV88" s="40"/>
      <c r="BW88" s="40"/>
      <c r="BX88" s="40"/>
      <c r="BY88" s="40"/>
      <c r="BZ88" s="40"/>
      <c r="CA88" s="40"/>
      <c r="CB88" s="40"/>
      <c r="CC88" s="40"/>
      <c r="CD88" s="40"/>
      <c r="CE88" s="40"/>
      <c r="CF88" s="40"/>
      <c r="CG88" s="40"/>
      <c r="CH88" s="40"/>
      <c r="CI88" s="40"/>
      <c r="CJ88" s="40"/>
      <c r="CK88" s="40"/>
      <c r="CL88" s="40"/>
      <c r="CM88" s="40"/>
      <c r="CN88" s="40"/>
      <c r="CO88" s="40"/>
      <c r="CP88" s="40"/>
      <c r="CQ88" s="40"/>
      <c r="CR88" s="40"/>
      <c r="CS88" s="40"/>
      <c r="CT88" s="40"/>
      <c r="CU88" s="40"/>
      <c r="CV88" s="40"/>
      <c r="CW88" s="40"/>
      <c r="CX88" s="40"/>
      <c r="CY88" s="40"/>
      <c r="CZ88" s="40"/>
      <c r="DA88" s="40"/>
      <c r="DB88" s="40"/>
      <c r="DC88" s="40"/>
      <c r="DD88" s="40"/>
      <c r="DE88" s="40"/>
      <c r="DF88" s="40"/>
      <c r="DG88" s="40"/>
      <c r="DH88" s="40"/>
      <c r="DI88" s="40"/>
      <c r="DJ88" s="40"/>
      <c r="DK88" s="40"/>
      <c r="DL88" s="40"/>
      <c r="DM88" s="40"/>
      <c r="DN88" s="40"/>
      <c r="DO88" s="40"/>
      <c r="DP88" s="40"/>
      <c r="DQ88" s="40"/>
      <c r="DR88" s="40"/>
      <c r="DS88" s="40"/>
      <c r="DT88" s="40"/>
      <c r="DU88" s="40"/>
      <c r="DV88" s="40"/>
      <c r="DW88" s="40"/>
      <c r="DX88" s="40"/>
      <c r="DY88" s="121"/>
      <c r="DZ88" s="121"/>
      <c r="EA88" s="121"/>
      <c r="EB88" s="121"/>
      <c r="EC88" s="121"/>
      <c r="ED88" s="121"/>
      <c r="EE88" s="121"/>
      <c r="EF88" s="121"/>
    </row>
    <row r="89" spans="1:136" s="92" customFormat="1" x14ac:dyDescent="0.2">
      <c r="A89" s="93"/>
      <c r="B89" s="93"/>
      <c r="C89" s="93"/>
      <c r="D89" s="93"/>
      <c r="E89" s="40"/>
      <c r="F89" s="40"/>
      <c r="G89" s="40"/>
      <c r="H89" s="40"/>
      <c r="I89" s="40"/>
      <c r="J89" s="40"/>
      <c r="K89" s="40"/>
      <c r="L89" s="40"/>
      <c r="M89" s="40"/>
      <c r="N89" s="40"/>
      <c r="O89" s="40"/>
      <c r="P89" s="40"/>
      <c r="Q89" s="40"/>
      <c r="R89" s="40"/>
      <c r="S89" s="40"/>
      <c r="T89" s="40"/>
      <c r="U89" s="40"/>
      <c r="V89" s="40"/>
      <c r="W89" s="40"/>
      <c r="X89" s="40"/>
      <c r="Y89" s="40"/>
      <c r="Z89" s="40"/>
      <c r="AA89" s="40"/>
      <c r="AB89" s="40"/>
      <c r="AC89" s="40"/>
      <c r="AD89" s="40"/>
      <c r="AE89" s="40"/>
      <c r="AF89" s="40"/>
      <c r="AG89" s="40"/>
      <c r="AH89" s="40"/>
      <c r="AI89" s="40"/>
      <c r="AJ89" s="40"/>
      <c r="AK89" s="40"/>
      <c r="AL89" s="40"/>
      <c r="AM89" s="40"/>
      <c r="AN89" s="40"/>
      <c r="AO89" s="40"/>
      <c r="AP89" s="40"/>
      <c r="AQ89" s="40"/>
      <c r="AR89" s="40"/>
      <c r="AS89" s="40"/>
      <c r="AT89" s="40"/>
      <c r="AU89" s="40"/>
      <c r="AV89" s="40"/>
      <c r="AW89" s="40"/>
      <c r="AX89" s="40"/>
      <c r="AY89" s="40"/>
      <c r="AZ89" s="40"/>
      <c r="BA89" s="40"/>
      <c r="BB89" s="40"/>
      <c r="BC89" s="40"/>
      <c r="BD89" s="40"/>
      <c r="BE89" s="40"/>
      <c r="BF89" s="40"/>
      <c r="BG89" s="40"/>
      <c r="BH89" s="40"/>
      <c r="BI89" s="40"/>
      <c r="BJ89" s="40"/>
      <c r="BK89" s="40"/>
      <c r="BL89" s="40"/>
      <c r="BM89" s="40"/>
      <c r="BN89" s="40"/>
      <c r="BO89" s="40"/>
      <c r="BP89" s="40"/>
      <c r="BQ89" s="40"/>
      <c r="BR89" s="40"/>
      <c r="BS89" s="40"/>
      <c r="BT89" s="40"/>
      <c r="BU89" s="40"/>
      <c r="BV89" s="40"/>
      <c r="BW89" s="40"/>
      <c r="BX89" s="40"/>
      <c r="BY89" s="40"/>
      <c r="BZ89" s="40"/>
      <c r="CA89" s="40"/>
      <c r="CB89" s="40"/>
      <c r="CC89" s="40"/>
      <c r="CD89" s="40"/>
      <c r="CE89" s="40"/>
      <c r="CF89" s="40"/>
      <c r="CG89" s="40"/>
      <c r="CH89" s="40"/>
      <c r="CI89" s="40"/>
      <c r="CJ89" s="40"/>
      <c r="CK89" s="40"/>
      <c r="CL89" s="40"/>
      <c r="CM89" s="40"/>
      <c r="CN89" s="40"/>
      <c r="CO89" s="40"/>
      <c r="CP89" s="40"/>
      <c r="CQ89" s="40"/>
      <c r="CR89" s="40"/>
      <c r="CS89" s="40"/>
      <c r="CT89" s="40"/>
      <c r="CU89" s="40"/>
      <c r="CV89" s="40"/>
      <c r="CW89" s="40"/>
      <c r="CX89" s="40"/>
      <c r="CY89" s="40"/>
      <c r="CZ89" s="40"/>
      <c r="DA89" s="40"/>
      <c r="DB89" s="40"/>
      <c r="DC89" s="40"/>
      <c r="DD89" s="40"/>
      <c r="DE89" s="40"/>
      <c r="DF89" s="40"/>
      <c r="DG89" s="40"/>
      <c r="DH89" s="40"/>
      <c r="DI89" s="40"/>
      <c r="DJ89" s="40"/>
      <c r="DK89" s="40"/>
      <c r="DL89" s="40"/>
      <c r="DM89" s="40"/>
      <c r="DN89" s="40"/>
      <c r="DO89" s="40"/>
      <c r="DP89" s="40"/>
      <c r="DQ89" s="40"/>
      <c r="DR89" s="40"/>
      <c r="DS89" s="40"/>
      <c r="DT89" s="40"/>
      <c r="DU89" s="40"/>
      <c r="DV89" s="40"/>
      <c r="DW89" s="40"/>
      <c r="DX89" s="40"/>
      <c r="DY89" s="121"/>
      <c r="DZ89" s="121"/>
      <c r="EA89" s="121"/>
      <c r="EB89" s="121"/>
      <c r="EC89" s="121"/>
      <c r="ED89" s="121"/>
      <c r="EE89" s="121"/>
      <c r="EF89" s="121"/>
    </row>
    <row r="90" spans="1:136" s="92" customFormat="1" x14ac:dyDescent="0.2">
      <c r="A90" s="93"/>
      <c r="B90" s="93"/>
      <c r="C90" s="93"/>
      <c r="D90" s="93"/>
      <c r="E90" s="40"/>
      <c r="F90" s="40"/>
      <c r="G90" s="40"/>
      <c r="H90" s="40"/>
      <c r="I90" s="40"/>
      <c r="J90" s="40"/>
      <c r="K90" s="40"/>
      <c r="L90" s="40"/>
      <c r="M90" s="40"/>
      <c r="N90" s="40"/>
      <c r="O90" s="40"/>
      <c r="P90" s="40"/>
      <c r="Q90" s="40"/>
      <c r="R90" s="40"/>
      <c r="S90" s="40"/>
      <c r="T90" s="40"/>
      <c r="U90" s="40"/>
      <c r="V90" s="40"/>
      <c r="W90" s="40"/>
      <c r="X90" s="40"/>
      <c r="Y90" s="40"/>
      <c r="Z90" s="40"/>
      <c r="AA90" s="40"/>
      <c r="AB90" s="40"/>
      <c r="AC90" s="40"/>
      <c r="AD90" s="40"/>
      <c r="AE90" s="40"/>
      <c r="AF90" s="40"/>
      <c r="AG90" s="40"/>
      <c r="AH90" s="40"/>
      <c r="AI90" s="40"/>
      <c r="AJ90" s="40"/>
      <c r="AK90" s="40"/>
      <c r="AL90" s="40"/>
      <c r="AM90" s="40"/>
      <c r="AN90" s="40"/>
      <c r="AO90" s="40"/>
      <c r="AP90" s="40"/>
      <c r="AQ90" s="40"/>
      <c r="AR90" s="40"/>
      <c r="AS90" s="40"/>
      <c r="AT90" s="40"/>
      <c r="AU90" s="40"/>
      <c r="AV90" s="40"/>
      <c r="AW90" s="40"/>
      <c r="AX90" s="40"/>
      <c r="AY90" s="40"/>
      <c r="AZ90" s="40"/>
      <c r="BA90" s="40"/>
      <c r="BB90" s="40"/>
      <c r="BC90" s="40"/>
      <c r="BD90" s="40"/>
      <c r="BE90" s="40"/>
      <c r="BF90" s="40"/>
      <c r="BG90" s="40"/>
      <c r="BH90" s="40"/>
      <c r="BI90" s="40"/>
      <c r="BJ90" s="40"/>
      <c r="BK90" s="40"/>
      <c r="BL90" s="40"/>
      <c r="BM90" s="40"/>
      <c r="BN90" s="40"/>
      <c r="BO90" s="40"/>
      <c r="BP90" s="40"/>
      <c r="BQ90" s="40"/>
      <c r="BR90" s="40"/>
      <c r="BS90" s="40"/>
      <c r="BT90" s="40"/>
      <c r="BU90" s="40"/>
      <c r="BV90" s="40"/>
      <c r="BW90" s="40"/>
      <c r="BX90" s="40"/>
      <c r="BY90" s="40"/>
      <c r="BZ90" s="40"/>
      <c r="CA90" s="40"/>
      <c r="CB90" s="40"/>
      <c r="CC90" s="40"/>
      <c r="CD90" s="40"/>
      <c r="CE90" s="40"/>
      <c r="CF90" s="40"/>
      <c r="CG90" s="40"/>
      <c r="CH90" s="40"/>
      <c r="CI90" s="40"/>
      <c r="CJ90" s="40"/>
      <c r="CK90" s="40"/>
      <c r="CL90" s="40"/>
      <c r="CM90" s="40"/>
      <c r="CN90" s="40"/>
      <c r="CO90" s="40"/>
      <c r="CP90" s="40"/>
      <c r="CQ90" s="40"/>
      <c r="CR90" s="40"/>
      <c r="CS90" s="40"/>
      <c r="CT90" s="40"/>
      <c r="CU90" s="40"/>
      <c r="CV90" s="40"/>
      <c r="CW90" s="40"/>
      <c r="CX90" s="40"/>
      <c r="CY90" s="40"/>
      <c r="CZ90" s="40"/>
      <c r="DA90" s="40"/>
      <c r="DB90" s="40"/>
      <c r="DC90" s="40"/>
      <c r="DD90" s="40"/>
      <c r="DE90" s="40"/>
      <c r="DF90" s="40"/>
      <c r="DG90" s="40"/>
      <c r="DH90" s="40"/>
      <c r="DI90" s="40"/>
      <c r="DJ90" s="40"/>
      <c r="DK90" s="40"/>
      <c r="DL90" s="40"/>
      <c r="DM90" s="40"/>
      <c r="DN90" s="40"/>
      <c r="DO90" s="40"/>
      <c r="DP90" s="40"/>
      <c r="DQ90" s="40"/>
      <c r="DR90" s="40"/>
      <c r="DS90" s="40"/>
      <c r="DT90" s="40"/>
      <c r="DU90" s="40"/>
      <c r="DV90" s="40"/>
      <c r="DW90" s="40"/>
      <c r="DX90" s="40"/>
      <c r="DY90" s="121"/>
      <c r="DZ90" s="121"/>
      <c r="EA90" s="121"/>
      <c r="EB90" s="121"/>
      <c r="EC90" s="121"/>
      <c r="ED90" s="121"/>
      <c r="EE90" s="121"/>
      <c r="EF90" s="121"/>
    </row>
    <row r="91" spans="1:136" s="92" customFormat="1" x14ac:dyDescent="0.2">
      <c r="A91" s="93"/>
      <c r="B91" s="93"/>
      <c r="C91" s="93"/>
      <c r="D91" s="93"/>
      <c r="E91" s="40"/>
      <c r="F91" s="40"/>
      <c r="G91" s="40"/>
      <c r="H91" s="40"/>
      <c r="I91" s="40"/>
      <c r="J91" s="40"/>
      <c r="K91" s="40"/>
      <c r="L91" s="40"/>
      <c r="M91" s="40"/>
      <c r="N91" s="40"/>
      <c r="O91" s="40"/>
      <c r="P91" s="40"/>
      <c r="Q91" s="40"/>
      <c r="R91" s="40"/>
      <c r="S91" s="40"/>
      <c r="T91" s="40"/>
      <c r="U91" s="40"/>
      <c r="V91" s="40"/>
      <c r="W91" s="40"/>
      <c r="X91" s="40"/>
      <c r="Y91" s="40"/>
      <c r="Z91" s="40"/>
      <c r="AA91" s="40"/>
      <c r="AB91" s="40"/>
      <c r="AC91" s="40"/>
      <c r="AD91" s="40"/>
      <c r="AE91" s="40"/>
      <c r="AF91" s="40"/>
      <c r="AG91" s="40"/>
      <c r="AH91" s="40"/>
      <c r="AI91" s="40"/>
      <c r="AJ91" s="40"/>
      <c r="AK91" s="40"/>
      <c r="AL91" s="40"/>
      <c r="AM91" s="40"/>
      <c r="AN91" s="40"/>
      <c r="AO91" s="40"/>
      <c r="AP91" s="40"/>
      <c r="AQ91" s="40"/>
      <c r="AR91" s="40"/>
      <c r="AS91" s="40"/>
      <c r="AT91" s="40"/>
      <c r="AU91" s="40"/>
      <c r="AV91" s="40"/>
      <c r="AW91" s="40"/>
      <c r="AX91" s="40"/>
      <c r="AY91" s="40"/>
      <c r="AZ91" s="40"/>
      <c r="BA91" s="40"/>
      <c r="BB91" s="40"/>
      <c r="BC91" s="40"/>
      <c r="BD91" s="40"/>
      <c r="BE91" s="40"/>
      <c r="BF91" s="40"/>
      <c r="BG91" s="40"/>
      <c r="BH91" s="40"/>
      <c r="BI91" s="40"/>
      <c r="BJ91" s="40"/>
      <c r="BK91" s="40"/>
      <c r="BL91" s="40"/>
      <c r="BM91" s="40"/>
      <c r="BN91" s="40"/>
      <c r="BO91" s="40"/>
      <c r="BP91" s="40"/>
      <c r="BQ91" s="40"/>
      <c r="BR91" s="40"/>
      <c r="BS91" s="40"/>
      <c r="BT91" s="40"/>
      <c r="BU91" s="40"/>
      <c r="BV91" s="40"/>
      <c r="BW91" s="40"/>
      <c r="BX91" s="40"/>
      <c r="BY91" s="40"/>
      <c r="BZ91" s="40"/>
      <c r="CA91" s="40"/>
      <c r="CB91" s="40"/>
      <c r="CC91" s="40"/>
      <c r="CD91" s="40"/>
      <c r="CE91" s="40"/>
      <c r="CF91" s="40"/>
      <c r="CG91" s="40"/>
      <c r="CH91" s="40"/>
      <c r="CI91" s="40"/>
      <c r="CJ91" s="40"/>
      <c r="CK91" s="40"/>
      <c r="CL91" s="40"/>
      <c r="CM91" s="40"/>
      <c r="CN91" s="40"/>
      <c r="CO91" s="40"/>
      <c r="CP91" s="40"/>
      <c r="CQ91" s="40"/>
      <c r="CR91" s="40"/>
      <c r="CS91" s="40"/>
      <c r="CT91" s="40"/>
      <c r="CU91" s="40"/>
      <c r="CV91" s="40"/>
      <c r="CW91" s="40"/>
      <c r="CX91" s="40"/>
      <c r="CY91" s="40"/>
      <c r="CZ91" s="40"/>
      <c r="DA91" s="40"/>
      <c r="DB91" s="40"/>
      <c r="DC91" s="40"/>
      <c r="DD91" s="40"/>
      <c r="DE91" s="40"/>
      <c r="DF91" s="40"/>
      <c r="DG91" s="40"/>
      <c r="DH91" s="40"/>
      <c r="DI91" s="40"/>
      <c r="DJ91" s="40"/>
      <c r="DK91" s="40"/>
      <c r="DL91" s="40"/>
      <c r="DM91" s="40"/>
      <c r="DN91" s="40"/>
      <c r="DO91" s="40"/>
      <c r="DP91" s="40"/>
      <c r="DQ91" s="40"/>
      <c r="DR91" s="40"/>
      <c r="DS91" s="40"/>
      <c r="DT91" s="40"/>
      <c r="DU91" s="40"/>
      <c r="DV91" s="40"/>
      <c r="DW91" s="40"/>
      <c r="DX91" s="40"/>
      <c r="DY91" s="121"/>
      <c r="DZ91" s="121"/>
      <c r="EA91" s="121"/>
      <c r="EB91" s="121"/>
      <c r="EC91" s="121"/>
      <c r="ED91" s="121"/>
      <c r="EE91" s="121"/>
      <c r="EF91" s="121"/>
    </row>
    <row r="92" spans="1:136" s="92" customFormat="1" x14ac:dyDescent="0.2">
      <c r="A92" s="93"/>
      <c r="B92" s="93"/>
      <c r="C92" s="93"/>
      <c r="D92" s="93"/>
      <c r="E92" s="40"/>
      <c r="F92" s="40"/>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0"/>
      <c r="BD92" s="40"/>
      <c r="BE92" s="40"/>
      <c r="BF92" s="40"/>
      <c r="BG92" s="40"/>
      <c r="BH92" s="40"/>
      <c r="BI92" s="40"/>
      <c r="BJ92" s="40"/>
      <c r="BK92" s="40"/>
      <c r="BL92" s="40"/>
      <c r="BM92" s="40"/>
      <c r="BN92" s="40"/>
      <c r="BO92" s="40"/>
      <c r="BP92" s="40"/>
      <c r="BQ92" s="40"/>
      <c r="BR92" s="40"/>
      <c r="BS92" s="40"/>
      <c r="BT92" s="40"/>
      <c r="BU92" s="40"/>
      <c r="BV92" s="40"/>
      <c r="BW92" s="40"/>
      <c r="BX92" s="40"/>
      <c r="BY92" s="40"/>
      <c r="BZ92" s="40"/>
      <c r="CA92" s="40"/>
      <c r="CB92" s="40"/>
      <c r="CC92" s="40"/>
      <c r="CD92" s="40"/>
      <c r="CE92" s="40"/>
      <c r="CF92" s="40"/>
      <c r="CG92" s="40"/>
      <c r="CH92" s="40"/>
      <c r="CI92" s="40"/>
      <c r="CJ92" s="40"/>
      <c r="CK92" s="40"/>
      <c r="CL92" s="40"/>
      <c r="CM92" s="40"/>
      <c r="CN92" s="40"/>
      <c r="CO92" s="40"/>
      <c r="CP92" s="40"/>
      <c r="CQ92" s="40"/>
      <c r="CR92" s="40"/>
      <c r="CS92" s="40"/>
      <c r="CT92" s="40"/>
      <c r="CU92" s="40"/>
      <c r="CV92" s="40"/>
      <c r="CW92" s="40"/>
      <c r="CX92" s="40"/>
      <c r="CY92" s="40"/>
      <c r="CZ92" s="40"/>
      <c r="DA92" s="40"/>
      <c r="DB92" s="40"/>
      <c r="DC92" s="40"/>
      <c r="DD92" s="40"/>
      <c r="DE92" s="40"/>
      <c r="DF92" s="40"/>
      <c r="DG92" s="40"/>
      <c r="DH92" s="40"/>
      <c r="DI92" s="40"/>
      <c r="DJ92" s="40"/>
      <c r="DK92" s="40"/>
      <c r="DL92" s="40"/>
      <c r="DM92" s="40"/>
      <c r="DN92" s="40"/>
      <c r="DO92" s="40"/>
      <c r="DP92" s="40"/>
      <c r="DQ92" s="40"/>
      <c r="DR92" s="40"/>
      <c r="DS92" s="40"/>
      <c r="DT92" s="40"/>
      <c r="DU92" s="40"/>
      <c r="DV92" s="40"/>
      <c r="DW92" s="40"/>
      <c r="DX92" s="40"/>
      <c r="DY92" s="121"/>
      <c r="DZ92" s="121"/>
      <c r="EA92" s="121"/>
      <c r="EB92" s="121"/>
      <c r="EC92" s="121"/>
      <c r="ED92" s="121"/>
      <c r="EE92" s="121"/>
      <c r="EF92" s="121"/>
    </row>
    <row r="93" spans="1:136" s="92" customFormat="1" x14ac:dyDescent="0.2">
      <c r="A93" s="93"/>
      <c r="B93" s="93"/>
      <c r="C93" s="93"/>
      <c r="D93" s="93"/>
      <c r="E93" s="40"/>
      <c r="F93" s="40"/>
      <c r="G93" s="40"/>
      <c r="H93" s="40"/>
      <c r="I93" s="40"/>
      <c r="J93" s="40"/>
      <c r="K93" s="40"/>
      <c r="L93" s="40"/>
      <c r="M93" s="40"/>
      <c r="N93" s="40"/>
      <c r="O93" s="40"/>
      <c r="P93" s="40"/>
      <c r="Q93" s="40"/>
      <c r="R93" s="40"/>
      <c r="S93" s="40"/>
      <c r="T93" s="40"/>
      <c r="U93" s="40"/>
      <c r="V93" s="40"/>
      <c r="W93" s="40"/>
      <c r="X93" s="40"/>
      <c r="Y93" s="40"/>
      <c r="Z93" s="40"/>
      <c r="AA93" s="40"/>
      <c r="AB93" s="40"/>
      <c r="AC93" s="40"/>
      <c r="AD93" s="40"/>
      <c r="AE93" s="40"/>
      <c r="AF93" s="40"/>
      <c r="AG93" s="40"/>
      <c r="AH93" s="40"/>
      <c r="AI93" s="40"/>
      <c r="AJ93" s="40"/>
      <c r="AK93" s="40"/>
      <c r="AL93" s="40"/>
      <c r="AM93" s="40"/>
      <c r="AN93" s="40"/>
      <c r="AO93" s="40"/>
      <c r="AP93" s="40"/>
      <c r="AQ93" s="40"/>
      <c r="AR93" s="40"/>
      <c r="AS93" s="40"/>
      <c r="AT93" s="40"/>
      <c r="AU93" s="40"/>
      <c r="AV93" s="40"/>
      <c r="AW93" s="40"/>
      <c r="AX93" s="40"/>
      <c r="AY93" s="40"/>
      <c r="AZ93" s="40"/>
      <c r="BA93" s="40"/>
      <c r="BB93" s="40"/>
      <c r="BC93" s="40"/>
      <c r="BD93" s="40"/>
      <c r="BE93" s="40"/>
      <c r="BF93" s="40"/>
      <c r="BG93" s="40"/>
      <c r="BH93" s="40"/>
      <c r="BI93" s="40"/>
      <c r="BJ93" s="40"/>
      <c r="BK93" s="40"/>
      <c r="BL93" s="40"/>
      <c r="BM93" s="40"/>
      <c r="BN93" s="40"/>
      <c r="BO93" s="40"/>
      <c r="BP93" s="40"/>
      <c r="BQ93" s="40"/>
      <c r="BR93" s="40"/>
      <c r="BS93" s="40"/>
      <c r="BT93" s="40"/>
      <c r="BU93" s="40"/>
      <c r="BV93" s="40"/>
      <c r="BW93" s="40"/>
      <c r="BX93" s="40"/>
      <c r="BY93" s="40"/>
      <c r="BZ93" s="40"/>
      <c r="CA93" s="40"/>
      <c r="CB93" s="40"/>
      <c r="CC93" s="40"/>
      <c r="CD93" s="40"/>
      <c r="CE93" s="40"/>
      <c r="CF93" s="40"/>
      <c r="CG93" s="40"/>
      <c r="CH93" s="40"/>
      <c r="CI93" s="40"/>
      <c r="CJ93" s="40"/>
      <c r="CK93" s="40"/>
      <c r="CL93" s="40"/>
      <c r="CM93" s="40"/>
      <c r="CN93" s="40"/>
      <c r="CO93" s="40"/>
      <c r="CP93" s="40"/>
      <c r="CQ93" s="40"/>
      <c r="CR93" s="40"/>
      <c r="CS93" s="40"/>
      <c r="CT93" s="40"/>
      <c r="CU93" s="40"/>
      <c r="CV93" s="40"/>
      <c r="CW93" s="40"/>
      <c r="CX93" s="40"/>
      <c r="CY93" s="40"/>
      <c r="CZ93" s="40"/>
      <c r="DA93" s="40"/>
      <c r="DB93" s="40"/>
      <c r="DC93" s="40"/>
      <c r="DD93" s="40"/>
      <c r="DE93" s="40"/>
      <c r="DF93" s="40"/>
      <c r="DG93" s="40"/>
      <c r="DH93" s="40"/>
      <c r="DI93" s="40"/>
      <c r="DJ93" s="40"/>
      <c r="DK93" s="40"/>
      <c r="DL93" s="40"/>
      <c r="DM93" s="40"/>
      <c r="DN93" s="40"/>
      <c r="DO93" s="40"/>
      <c r="DP93" s="40"/>
      <c r="DQ93" s="40"/>
      <c r="DR93" s="40"/>
      <c r="DS93" s="40"/>
      <c r="DT93" s="40"/>
      <c r="DU93" s="40"/>
      <c r="DV93" s="40"/>
      <c r="DW93" s="40"/>
      <c r="DX93" s="40"/>
      <c r="DY93" s="121"/>
      <c r="DZ93" s="121"/>
      <c r="EA93" s="121"/>
      <c r="EB93" s="121"/>
      <c r="EC93" s="121"/>
      <c r="ED93" s="121"/>
      <c r="EE93" s="121"/>
      <c r="EF93" s="121"/>
    </row>
    <row r="94" spans="1:136" s="92" customFormat="1" x14ac:dyDescent="0.2">
      <c r="A94" s="93"/>
      <c r="B94" s="93"/>
      <c r="C94" s="93"/>
      <c r="D94" s="93"/>
      <c r="E94" s="40"/>
      <c r="F94" s="40"/>
      <c r="G94" s="40"/>
      <c r="H94" s="40"/>
      <c r="I94" s="40"/>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c r="AZ94" s="40"/>
      <c r="BA94" s="40"/>
      <c r="BB94" s="40"/>
      <c r="BC94" s="40"/>
      <c r="BD94" s="40"/>
      <c r="BE94" s="40"/>
      <c r="BF94" s="40"/>
      <c r="BG94" s="40"/>
      <c r="BH94" s="40"/>
      <c r="BI94" s="40"/>
      <c r="BJ94" s="40"/>
      <c r="BK94" s="40"/>
      <c r="BL94" s="40"/>
      <c r="BM94" s="40"/>
      <c r="BN94" s="40"/>
      <c r="BO94" s="40"/>
      <c r="BP94" s="40"/>
      <c r="BQ94" s="40"/>
      <c r="BR94" s="40"/>
      <c r="BS94" s="40"/>
      <c r="BT94" s="40"/>
      <c r="BU94" s="40"/>
      <c r="BV94" s="40"/>
      <c r="BW94" s="40"/>
      <c r="BX94" s="40"/>
      <c r="BY94" s="40"/>
      <c r="BZ94" s="40"/>
      <c r="CA94" s="40"/>
      <c r="CB94" s="40"/>
      <c r="CC94" s="40"/>
      <c r="CD94" s="40"/>
      <c r="CE94" s="40"/>
      <c r="CF94" s="40"/>
      <c r="CG94" s="40"/>
      <c r="CH94" s="40"/>
      <c r="CI94" s="40"/>
      <c r="CJ94" s="40"/>
      <c r="CK94" s="40"/>
      <c r="CL94" s="40"/>
      <c r="CM94" s="40"/>
      <c r="CN94" s="40"/>
      <c r="CO94" s="40"/>
      <c r="CP94" s="40"/>
      <c r="CQ94" s="40"/>
      <c r="CR94" s="40"/>
      <c r="CS94" s="40"/>
      <c r="CT94" s="40"/>
      <c r="CU94" s="40"/>
      <c r="CV94" s="40"/>
      <c r="CW94" s="40"/>
      <c r="CX94" s="40"/>
      <c r="CY94" s="40"/>
      <c r="CZ94" s="40"/>
      <c r="DA94" s="40"/>
      <c r="DB94" s="40"/>
      <c r="DC94" s="40"/>
      <c r="DD94" s="40"/>
      <c r="DE94" s="40"/>
      <c r="DF94" s="40"/>
      <c r="DG94" s="40"/>
      <c r="DH94" s="40"/>
      <c r="DI94" s="40"/>
      <c r="DJ94" s="40"/>
      <c r="DK94" s="40"/>
      <c r="DL94" s="40"/>
      <c r="DM94" s="40"/>
      <c r="DN94" s="40"/>
      <c r="DO94" s="40"/>
      <c r="DP94" s="40"/>
      <c r="DQ94" s="40"/>
      <c r="DR94" s="40"/>
      <c r="DS94" s="40"/>
      <c r="DT94" s="40"/>
      <c r="DU94" s="40"/>
      <c r="DV94" s="40"/>
      <c r="DW94" s="40"/>
      <c r="DX94" s="40"/>
      <c r="DY94" s="121"/>
      <c r="DZ94" s="121"/>
      <c r="EA94" s="121"/>
      <c r="EB94" s="121"/>
      <c r="EC94" s="121"/>
      <c r="ED94" s="121"/>
      <c r="EE94" s="121"/>
      <c r="EF94" s="121"/>
    </row>
    <row r="95" spans="1:136" s="92" customFormat="1" x14ac:dyDescent="0.2">
      <c r="A95" s="93"/>
      <c r="B95" s="93"/>
      <c r="C95" s="93"/>
      <c r="D95" s="93"/>
      <c r="E95" s="40"/>
      <c r="F95" s="40"/>
      <c r="G95" s="40"/>
      <c r="H95" s="40"/>
      <c r="I95" s="40"/>
      <c r="J95" s="40"/>
      <c r="K95" s="40"/>
      <c r="L95" s="40"/>
      <c r="M95" s="40"/>
      <c r="N95" s="40"/>
      <c r="O95" s="40"/>
      <c r="P95" s="40"/>
      <c r="Q95" s="40"/>
      <c r="R95" s="40"/>
      <c r="S95" s="40"/>
      <c r="T95" s="40"/>
      <c r="U95" s="40"/>
      <c r="V95" s="40"/>
      <c r="W95" s="40"/>
      <c r="X95" s="40"/>
      <c r="Y95" s="40"/>
      <c r="Z95" s="40"/>
      <c r="AA95" s="40"/>
      <c r="AB95" s="40"/>
      <c r="AC95" s="40"/>
      <c r="AD95" s="40"/>
      <c r="AE95" s="40"/>
      <c r="AF95" s="40"/>
      <c r="AG95" s="40"/>
      <c r="AH95" s="40"/>
      <c r="AI95" s="40"/>
      <c r="AJ95" s="40"/>
      <c r="AK95" s="40"/>
      <c r="AL95" s="40"/>
      <c r="AM95" s="40"/>
      <c r="AN95" s="40"/>
      <c r="AO95" s="40"/>
      <c r="AP95" s="40"/>
      <c r="AQ95" s="40"/>
      <c r="AR95" s="40"/>
      <c r="AS95" s="40"/>
      <c r="AT95" s="40"/>
      <c r="AU95" s="40"/>
      <c r="AV95" s="40"/>
      <c r="AW95" s="40"/>
      <c r="AX95" s="40"/>
      <c r="AY95" s="40"/>
      <c r="AZ95" s="40"/>
      <c r="BA95" s="40"/>
      <c r="BB95" s="40"/>
      <c r="BC95" s="40"/>
      <c r="BD95" s="40"/>
      <c r="BE95" s="40"/>
      <c r="BF95" s="40"/>
      <c r="BG95" s="40"/>
      <c r="BH95" s="40"/>
      <c r="BI95" s="40"/>
      <c r="BJ95" s="40"/>
      <c r="BK95" s="40"/>
      <c r="BL95" s="40"/>
      <c r="BM95" s="40"/>
      <c r="BN95" s="40"/>
      <c r="BO95" s="40"/>
      <c r="BP95" s="40"/>
      <c r="BQ95" s="40"/>
      <c r="BR95" s="40"/>
      <c r="BS95" s="40"/>
      <c r="BT95" s="40"/>
      <c r="BU95" s="40"/>
      <c r="BV95" s="40"/>
      <c r="BW95" s="40"/>
      <c r="BX95" s="40"/>
      <c r="BY95" s="40"/>
      <c r="BZ95" s="40"/>
      <c r="CA95" s="40"/>
      <c r="CB95" s="40"/>
      <c r="CC95" s="40"/>
      <c r="CD95" s="40"/>
      <c r="CE95" s="40"/>
      <c r="CF95" s="40"/>
      <c r="CG95" s="40"/>
      <c r="CH95" s="40"/>
      <c r="CI95" s="40"/>
      <c r="CJ95" s="40"/>
      <c r="CK95" s="40"/>
      <c r="CL95" s="40"/>
      <c r="CM95" s="40"/>
      <c r="CN95" s="40"/>
      <c r="CO95" s="40"/>
      <c r="CP95" s="40"/>
      <c r="CQ95" s="40"/>
      <c r="CR95" s="40"/>
      <c r="CS95" s="40"/>
      <c r="CT95" s="40"/>
      <c r="CU95" s="40"/>
      <c r="CV95" s="40"/>
      <c r="CW95" s="40"/>
      <c r="CX95" s="40"/>
      <c r="CY95" s="40"/>
      <c r="CZ95" s="40"/>
      <c r="DA95" s="40"/>
      <c r="DB95" s="40"/>
      <c r="DC95" s="40"/>
      <c r="DD95" s="40"/>
      <c r="DE95" s="40"/>
      <c r="DF95" s="40"/>
      <c r="DG95" s="40"/>
      <c r="DH95" s="40"/>
      <c r="DI95" s="40"/>
      <c r="DJ95" s="40"/>
      <c r="DK95" s="40"/>
      <c r="DL95" s="40"/>
      <c r="DM95" s="40"/>
      <c r="DN95" s="40"/>
      <c r="DO95" s="40"/>
      <c r="DP95" s="40"/>
      <c r="DQ95" s="40"/>
      <c r="DR95" s="40"/>
      <c r="DS95" s="40"/>
      <c r="DT95" s="40"/>
      <c r="DU95" s="40"/>
      <c r="DV95" s="40"/>
      <c r="DW95" s="40"/>
      <c r="DX95" s="40"/>
      <c r="DY95" s="121"/>
      <c r="DZ95" s="121"/>
      <c r="EA95" s="121"/>
      <c r="EB95" s="121"/>
      <c r="EC95" s="121"/>
      <c r="ED95" s="121"/>
      <c r="EE95" s="121"/>
      <c r="EF95" s="121"/>
    </row>
    <row r="96" spans="1:136" s="92" customFormat="1" x14ac:dyDescent="0.2">
      <c r="A96" s="93"/>
      <c r="B96" s="93"/>
      <c r="C96" s="93"/>
      <c r="D96" s="93"/>
      <c r="E96" s="40"/>
      <c r="F96" s="40"/>
      <c r="G96" s="40"/>
      <c r="H96" s="40"/>
      <c r="I96" s="40"/>
      <c r="J96" s="40"/>
      <c r="K96" s="40"/>
      <c r="L96" s="40"/>
      <c r="M96" s="40"/>
      <c r="N96" s="40"/>
      <c r="O96" s="40"/>
      <c r="P96" s="40"/>
      <c r="Q96" s="40"/>
      <c r="R96" s="40"/>
      <c r="S96" s="40"/>
      <c r="T96" s="40"/>
      <c r="U96" s="40"/>
      <c r="V96" s="40"/>
      <c r="W96" s="40"/>
      <c r="X96" s="40"/>
      <c r="Y96" s="40"/>
      <c r="Z96" s="40"/>
      <c r="AA96" s="40"/>
      <c r="AB96" s="40"/>
      <c r="AC96" s="40"/>
      <c r="AD96" s="40"/>
      <c r="AE96" s="40"/>
      <c r="AF96" s="40"/>
      <c r="AG96" s="40"/>
      <c r="AH96" s="40"/>
      <c r="AI96" s="40"/>
      <c r="AJ96" s="40"/>
      <c r="AK96" s="40"/>
      <c r="AL96" s="40"/>
      <c r="AM96" s="40"/>
      <c r="AN96" s="40"/>
      <c r="AO96" s="40"/>
      <c r="AP96" s="40"/>
      <c r="AQ96" s="40"/>
      <c r="AR96" s="40"/>
      <c r="AS96" s="40"/>
      <c r="AT96" s="40"/>
      <c r="AU96" s="40"/>
      <c r="AV96" s="40"/>
      <c r="AW96" s="40"/>
      <c r="AX96" s="40"/>
      <c r="AY96" s="40"/>
      <c r="AZ96" s="40"/>
      <c r="BA96" s="40"/>
      <c r="BB96" s="40"/>
      <c r="BC96" s="40"/>
      <c r="BD96" s="40"/>
      <c r="BE96" s="40"/>
      <c r="BF96" s="40"/>
      <c r="BG96" s="40"/>
      <c r="BH96" s="40"/>
      <c r="BI96" s="40"/>
      <c r="BJ96" s="40"/>
      <c r="BK96" s="40"/>
      <c r="BL96" s="40"/>
      <c r="BM96" s="40"/>
      <c r="BN96" s="40"/>
      <c r="BO96" s="40"/>
      <c r="BP96" s="40"/>
      <c r="BQ96" s="40"/>
      <c r="BR96" s="40"/>
      <c r="BS96" s="40"/>
      <c r="BT96" s="40"/>
      <c r="BU96" s="40"/>
      <c r="BV96" s="40"/>
      <c r="BW96" s="40"/>
      <c r="BX96" s="40"/>
      <c r="BY96" s="40"/>
      <c r="BZ96" s="40"/>
      <c r="CA96" s="40"/>
      <c r="CB96" s="40"/>
      <c r="CC96" s="40"/>
      <c r="CD96" s="40"/>
      <c r="CE96" s="40"/>
      <c r="CF96" s="40"/>
      <c r="CG96" s="40"/>
      <c r="CH96" s="40"/>
      <c r="CI96" s="40"/>
      <c r="CJ96" s="40"/>
      <c r="CK96" s="40"/>
      <c r="CL96" s="40"/>
      <c r="CM96" s="40"/>
      <c r="CN96" s="40"/>
      <c r="CO96" s="40"/>
      <c r="CP96" s="40"/>
      <c r="CQ96" s="40"/>
      <c r="CR96" s="40"/>
      <c r="CS96" s="40"/>
      <c r="CT96" s="40"/>
      <c r="CU96" s="40"/>
      <c r="CV96" s="40"/>
      <c r="CW96" s="40"/>
      <c r="CX96" s="40"/>
      <c r="CY96" s="40"/>
      <c r="CZ96" s="40"/>
      <c r="DA96" s="40"/>
      <c r="DB96" s="40"/>
      <c r="DC96" s="40"/>
      <c r="DD96" s="40"/>
      <c r="DE96" s="40"/>
      <c r="DF96" s="40"/>
      <c r="DG96" s="40"/>
      <c r="DH96" s="40"/>
      <c r="DI96" s="40"/>
      <c r="DJ96" s="40"/>
      <c r="DK96" s="40"/>
      <c r="DL96" s="40"/>
      <c r="DM96" s="40"/>
      <c r="DN96" s="40"/>
      <c r="DO96" s="40"/>
      <c r="DP96" s="40"/>
      <c r="DQ96" s="40"/>
      <c r="DR96" s="40"/>
      <c r="DS96" s="40"/>
      <c r="DT96" s="40"/>
      <c r="DU96" s="40"/>
      <c r="DV96" s="40"/>
      <c r="DW96" s="40"/>
      <c r="DX96" s="40"/>
      <c r="DY96" s="121"/>
      <c r="DZ96" s="121"/>
      <c r="EA96" s="121"/>
      <c r="EB96" s="121"/>
      <c r="EC96" s="121"/>
      <c r="ED96" s="121"/>
      <c r="EE96" s="121"/>
      <c r="EF96" s="121"/>
    </row>
    <row r="97" spans="1:136" s="92" customFormat="1" x14ac:dyDescent="0.2">
      <c r="A97" s="93"/>
      <c r="B97" s="93"/>
      <c r="C97" s="93"/>
      <c r="D97" s="93"/>
      <c r="E97" s="40"/>
      <c r="F97" s="40"/>
      <c r="G97" s="40"/>
      <c r="H97" s="40"/>
      <c r="I97" s="40"/>
      <c r="J97" s="40"/>
      <c r="K97" s="40"/>
      <c r="L97" s="40"/>
      <c r="M97" s="40"/>
      <c r="N97" s="40"/>
      <c r="O97" s="40"/>
      <c r="P97" s="40"/>
      <c r="Q97" s="40"/>
      <c r="R97" s="40"/>
      <c r="S97" s="40"/>
      <c r="T97" s="40"/>
      <c r="U97" s="40"/>
      <c r="V97" s="40"/>
      <c r="W97" s="40"/>
      <c r="X97" s="40"/>
      <c r="Y97" s="40"/>
      <c r="Z97" s="40"/>
      <c r="AA97" s="40"/>
      <c r="AB97" s="40"/>
      <c r="AC97" s="40"/>
      <c r="AD97" s="40"/>
      <c r="AE97" s="40"/>
      <c r="AF97" s="40"/>
      <c r="AG97" s="40"/>
      <c r="AH97" s="40"/>
      <c r="AI97" s="40"/>
      <c r="AJ97" s="40"/>
      <c r="AK97" s="40"/>
      <c r="AL97" s="40"/>
      <c r="AM97" s="40"/>
      <c r="AN97" s="40"/>
      <c r="AO97" s="40"/>
      <c r="AP97" s="40"/>
      <c r="AQ97" s="40"/>
      <c r="AR97" s="40"/>
      <c r="AS97" s="40"/>
      <c r="AT97" s="40"/>
      <c r="AU97" s="40"/>
      <c r="AV97" s="40"/>
      <c r="AW97" s="40"/>
      <c r="AX97" s="40"/>
      <c r="AY97" s="40"/>
      <c r="AZ97" s="40"/>
      <c r="BA97" s="40"/>
      <c r="BB97" s="40"/>
      <c r="BC97" s="40"/>
      <c r="BD97" s="40"/>
      <c r="BE97" s="40"/>
      <c r="BF97" s="40"/>
      <c r="BG97" s="40"/>
      <c r="BH97" s="40"/>
      <c r="BI97" s="40"/>
      <c r="BJ97" s="40"/>
      <c r="BK97" s="40"/>
      <c r="BL97" s="40"/>
      <c r="BM97" s="40"/>
      <c r="BN97" s="40"/>
      <c r="BO97" s="40"/>
      <c r="BP97" s="40"/>
      <c r="BQ97" s="40"/>
      <c r="BR97" s="40"/>
      <c r="BS97" s="40"/>
      <c r="BT97" s="40"/>
      <c r="BU97" s="40"/>
      <c r="BV97" s="40"/>
      <c r="BW97" s="40"/>
      <c r="BX97" s="40"/>
      <c r="BY97" s="40"/>
      <c r="BZ97" s="40"/>
      <c r="CA97" s="40"/>
      <c r="CB97" s="40"/>
      <c r="CC97" s="40"/>
      <c r="CD97" s="40"/>
      <c r="CE97" s="40"/>
      <c r="CF97" s="40"/>
      <c r="CG97" s="40"/>
      <c r="CH97" s="40"/>
      <c r="CI97" s="40"/>
      <c r="CJ97" s="40"/>
      <c r="CK97" s="40"/>
      <c r="CL97" s="40"/>
      <c r="CM97" s="40"/>
      <c r="CN97" s="40"/>
      <c r="CO97" s="40"/>
      <c r="CP97" s="40"/>
      <c r="CQ97" s="40"/>
      <c r="CR97" s="40"/>
      <c r="CS97" s="40"/>
      <c r="CT97" s="40"/>
      <c r="CU97" s="40"/>
      <c r="CV97" s="40"/>
      <c r="CW97" s="40"/>
      <c r="CX97" s="40"/>
      <c r="CY97" s="40"/>
      <c r="CZ97" s="40"/>
      <c r="DA97" s="40"/>
      <c r="DB97" s="40"/>
      <c r="DC97" s="40"/>
      <c r="DD97" s="40"/>
      <c r="DE97" s="40"/>
      <c r="DF97" s="40"/>
      <c r="DG97" s="40"/>
      <c r="DH97" s="40"/>
      <c r="DI97" s="40"/>
      <c r="DJ97" s="40"/>
      <c r="DK97" s="40"/>
      <c r="DL97" s="40"/>
      <c r="DM97" s="40"/>
      <c r="DN97" s="40"/>
      <c r="DO97" s="40"/>
      <c r="DP97" s="40"/>
      <c r="DQ97" s="40"/>
      <c r="DR97" s="40"/>
      <c r="DS97" s="40"/>
      <c r="DT97" s="40"/>
      <c r="DU97" s="40"/>
      <c r="DV97" s="40"/>
      <c r="DW97" s="40"/>
      <c r="DX97" s="40"/>
      <c r="DY97" s="121"/>
      <c r="DZ97" s="121"/>
      <c r="EA97" s="121"/>
      <c r="EB97" s="121"/>
      <c r="EC97" s="121"/>
      <c r="ED97" s="121"/>
      <c r="EE97" s="121"/>
      <c r="EF97" s="121"/>
    </row>
    <row r="98" spans="1:136" s="92" customFormat="1" x14ac:dyDescent="0.2">
      <c r="A98" s="93"/>
      <c r="B98" s="93"/>
      <c r="C98" s="93"/>
      <c r="D98" s="93"/>
      <c r="E98" s="40"/>
      <c r="F98" s="40"/>
      <c r="G98" s="40"/>
      <c r="H98" s="40"/>
      <c r="I98" s="40"/>
      <c r="J98" s="40"/>
      <c r="K98" s="40"/>
      <c r="L98" s="40"/>
      <c r="M98" s="40"/>
      <c r="N98" s="40"/>
      <c r="O98" s="40"/>
      <c r="P98" s="40"/>
      <c r="Q98" s="40"/>
      <c r="R98" s="40"/>
      <c r="S98" s="40"/>
      <c r="T98" s="40"/>
      <c r="U98" s="40"/>
      <c r="V98" s="40"/>
      <c r="W98" s="40"/>
      <c r="X98" s="40"/>
      <c r="Y98" s="40"/>
      <c r="Z98" s="40"/>
      <c r="AA98" s="40"/>
      <c r="AB98" s="40"/>
      <c r="AC98" s="40"/>
      <c r="AD98" s="40"/>
      <c r="AE98" s="40"/>
      <c r="AF98" s="40"/>
      <c r="AG98" s="40"/>
      <c r="AH98" s="40"/>
      <c r="AI98" s="40"/>
      <c r="AJ98" s="40"/>
      <c r="AK98" s="40"/>
      <c r="AL98" s="40"/>
      <c r="AM98" s="40"/>
      <c r="AN98" s="40"/>
      <c r="AO98" s="40"/>
      <c r="AP98" s="40"/>
      <c r="AQ98" s="40"/>
      <c r="AR98" s="40"/>
      <c r="AS98" s="40"/>
      <c r="AT98" s="40"/>
      <c r="AU98" s="40"/>
      <c r="AV98" s="40"/>
      <c r="AW98" s="40"/>
      <c r="AX98" s="40"/>
      <c r="AY98" s="40"/>
      <c r="AZ98" s="40"/>
      <c r="BA98" s="40"/>
      <c r="BB98" s="40"/>
      <c r="BC98" s="40"/>
      <c r="BD98" s="40"/>
      <c r="BE98" s="40"/>
      <c r="BF98" s="40"/>
      <c r="BG98" s="40"/>
      <c r="BH98" s="40"/>
      <c r="BI98" s="40"/>
      <c r="BJ98" s="40"/>
      <c r="BK98" s="40"/>
      <c r="BL98" s="40"/>
      <c r="BM98" s="40"/>
      <c r="BN98" s="40"/>
      <c r="BO98" s="40"/>
      <c r="BP98" s="40"/>
      <c r="BQ98" s="40"/>
      <c r="BR98" s="40"/>
      <c r="BS98" s="40"/>
      <c r="BT98" s="40"/>
      <c r="BU98" s="40"/>
      <c r="BV98" s="40"/>
      <c r="BW98" s="40"/>
      <c r="BX98" s="40"/>
      <c r="BY98" s="40"/>
      <c r="BZ98" s="40"/>
      <c r="CA98" s="40"/>
      <c r="CB98" s="40"/>
      <c r="CC98" s="40"/>
      <c r="CD98" s="40"/>
      <c r="CE98" s="40"/>
      <c r="CF98" s="40"/>
      <c r="CG98" s="40"/>
      <c r="CH98" s="40"/>
      <c r="CI98" s="40"/>
      <c r="CJ98" s="40"/>
      <c r="CK98" s="40"/>
      <c r="CL98" s="40"/>
      <c r="CM98" s="40"/>
      <c r="CN98" s="40"/>
      <c r="CO98" s="40"/>
      <c r="CP98" s="40"/>
      <c r="CQ98" s="40"/>
      <c r="CR98" s="40"/>
      <c r="CS98" s="40"/>
      <c r="CT98" s="40"/>
      <c r="CU98" s="40"/>
      <c r="CV98" s="40"/>
      <c r="CW98" s="40"/>
      <c r="CX98" s="40"/>
      <c r="CY98" s="40"/>
      <c r="CZ98" s="40"/>
      <c r="DA98" s="40"/>
      <c r="DB98" s="40"/>
      <c r="DC98" s="40"/>
      <c r="DD98" s="40"/>
      <c r="DE98" s="40"/>
      <c r="DF98" s="40"/>
      <c r="DG98" s="40"/>
      <c r="DH98" s="40"/>
      <c r="DI98" s="40"/>
      <c r="DJ98" s="40"/>
      <c r="DK98" s="40"/>
      <c r="DL98" s="40"/>
      <c r="DM98" s="40"/>
      <c r="DN98" s="40"/>
      <c r="DO98" s="40"/>
      <c r="DP98" s="40"/>
      <c r="DQ98" s="40"/>
      <c r="DR98" s="40"/>
      <c r="DS98" s="40"/>
      <c r="DT98" s="40"/>
      <c r="DU98" s="40"/>
      <c r="DV98" s="40"/>
      <c r="DW98" s="40"/>
      <c r="DX98" s="40"/>
      <c r="DY98" s="121"/>
      <c r="DZ98" s="121"/>
      <c r="EA98" s="121"/>
      <c r="EB98" s="121"/>
      <c r="EC98" s="121"/>
      <c r="ED98" s="121"/>
      <c r="EE98" s="121"/>
      <c r="EF98" s="121"/>
    </row>
    <row r="99" spans="1:136" s="92" customFormat="1" x14ac:dyDescent="0.2">
      <c r="A99" s="93"/>
      <c r="B99" s="93"/>
      <c r="C99" s="93"/>
      <c r="D99" s="93"/>
      <c r="E99" s="40"/>
      <c r="F99" s="40"/>
      <c r="G99" s="40"/>
      <c r="H99" s="40"/>
      <c r="I99" s="40"/>
      <c r="J99" s="40"/>
      <c r="K99" s="40"/>
      <c r="L99" s="40"/>
      <c r="M99" s="40"/>
      <c r="N99" s="40"/>
      <c r="O99" s="40"/>
      <c r="P99" s="40"/>
      <c r="Q99" s="40"/>
      <c r="R99" s="40"/>
      <c r="S99" s="40"/>
      <c r="T99" s="40"/>
      <c r="U99" s="40"/>
      <c r="V99" s="40"/>
      <c r="W99" s="40"/>
      <c r="X99" s="40"/>
      <c r="Y99" s="40"/>
      <c r="Z99" s="40"/>
      <c r="AA99" s="40"/>
      <c r="AB99" s="40"/>
      <c r="AC99" s="40"/>
      <c r="AD99" s="40"/>
      <c r="AE99" s="40"/>
      <c r="AF99" s="40"/>
      <c r="AG99" s="40"/>
      <c r="AH99" s="40"/>
      <c r="AI99" s="40"/>
      <c r="AJ99" s="40"/>
      <c r="AK99" s="40"/>
      <c r="AL99" s="40"/>
      <c r="AM99" s="40"/>
      <c r="AN99" s="40"/>
      <c r="AO99" s="40"/>
      <c r="AP99" s="40"/>
      <c r="AQ99" s="40"/>
      <c r="AR99" s="40"/>
      <c r="AS99" s="40"/>
      <c r="AT99" s="40"/>
      <c r="AU99" s="40"/>
      <c r="AV99" s="40"/>
      <c r="AW99" s="40"/>
      <c r="AX99" s="40"/>
      <c r="AY99" s="40"/>
      <c r="AZ99" s="40"/>
      <c r="BA99" s="40"/>
      <c r="BB99" s="40"/>
      <c r="BC99" s="40"/>
      <c r="BD99" s="40"/>
      <c r="BE99" s="40"/>
      <c r="BF99" s="40"/>
      <c r="BG99" s="40"/>
      <c r="BH99" s="40"/>
      <c r="BI99" s="40"/>
      <c r="BJ99" s="40"/>
      <c r="BK99" s="40"/>
      <c r="BL99" s="40"/>
      <c r="BM99" s="40"/>
      <c r="BN99" s="40"/>
      <c r="BO99" s="40"/>
      <c r="BP99" s="40"/>
      <c r="BQ99" s="40"/>
      <c r="BR99" s="40"/>
      <c r="BS99" s="40"/>
      <c r="BT99" s="40"/>
      <c r="BU99" s="40"/>
      <c r="BV99" s="40"/>
      <c r="BW99" s="40"/>
      <c r="BX99" s="40"/>
      <c r="BY99" s="40"/>
      <c r="BZ99" s="40"/>
      <c r="CA99" s="40"/>
      <c r="CB99" s="40"/>
      <c r="CC99" s="40"/>
      <c r="CD99" s="40"/>
      <c r="CE99" s="40"/>
      <c r="CF99" s="40"/>
      <c r="CG99" s="40"/>
      <c r="CH99" s="40"/>
      <c r="CI99" s="40"/>
      <c r="CJ99" s="40"/>
      <c r="CK99" s="40"/>
      <c r="CL99" s="40"/>
      <c r="CM99" s="40"/>
      <c r="CN99" s="40"/>
      <c r="CO99" s="40"/>
      <c r="CP99" s="40"/>
      <c r="CQ99" s="40"/>
      <c r="CR99" s="40"/>
      <c r="CS99" s="40"/>
      <c r="CT99" s="40"/>
      <c r="CU99" s="40"/>
      <c r="CV99" s="40"/>
      <c r="CW99" s="40"/>
      <c r="CX99" s="40"/>
      <c r="CY99" s="40"/>
      <c r="CZ99" s="40"/>
      <c r="DA99" s="40"/>
      <c r="DB99" s="40"/>
      <c r="DC99" s="40"/>
      <c r="DD99" s="40"/>
      <c r="DE99" s="40"/>
      <c r="DF99" s="40"/>
      <c r="DG99" s="40"/>
      <c r="DH99" s="40"/>
      <c r="DI99" s="40"/>
      <c r="DJ99" s="40"/>
      <c r="DK99" s="40"/>
      <c r="DL99" s="40"/>
      <c r="DM99" s="40"/>
      <c r="DN99" s="40"/>
      <c r="DO99" s="40"/>
      <c r="DP99" s="40"/>
      <c r="DQ99" s="40"/>
      <c r="DR99" s="40"/>
      <c r="DS99" s="40"/>
      <c r="DT99" s="40"/>
      <c r="DU99" s="40"/>
      <c r="DV99" s="40"/>
      <c r="DW99" s="40"/>
      <c r="DX99" s="40"/>
      <c r="DY99" s="121"/>
      <c r="DZ99" s="121"/>
      <c r="EA99" s="121"/>
      <c r="EB99" s="121"/>
      <c r="EC99" s="121"/>
      <c r="ED99" s="121"/>
      <c r="EE99" s="121"/>
      <c r="EF99" s="121"/>
    </row>
    <row r="100" spans="1:136" s="92" customFormat="1" x14ac:dyDescent="0.2">
      <c r="A100" s="93"/>
      <c r="B100" s="93"/>
      <c r="C100" s="93"/>
      <c r="D100" s="93"/>
      <c r="E100" s="40"/>
      <c r="F100" s="40"/>
      <c r="G100" s="40"/>
      <c r="H100" s="40"/>
      <c r="I100" s="40"/>
      <c r="J100" s="40"/>
      <c r="K100" s="40"/>
      <c r="L100" s="40"/>
      <c r="M100" s="40"/>
      <c r="N100" s="40"/>
      <c r="O100" s="40"/>
      <c r="P100" s="40"/>
      <c r="Q100" s="40"/>
      <c r="R100" s="40"/>
      <c r="S100" s="40"/>
      <c r="T100" s="40"/>
      <c r="U100" s="40"/>
      <c r="V100" s="40"/>
      <c r="W100" s="40"/>
      <c r="X100" s="40"/>
      <c r="Y100" s="40"/>
      <c r="Z100" s="40"/>
      <c r="AA100" s="40"/>
      <c r="AB100" s="40"/>
      <c r="AC100" s="40"/>
      <c r="AD100" s="40"/>
      <c r="AE100" s="40"/>
      <c r="AF100" s="40"/>
      <c r="AG100" s="40"/>
      <c r="AH100" s="40"/>
      <c r="AI100" s="40"/>
      <c r="AJ100" s="40"/>
      <c r="AK100" s="40"/>
      <c r="AL100" s="40"/>
      <c r="AM100" s="40"/>
      <c r="AN100" s="40"/>
      <c r="AO100" s="40"/>
      <c r="AP100" s="40"/>
      <c r="AQ100" s="40"/>
      <c r="AR100" s="40"/>
      <c r="AS100" s="40"/>
      <c r="AT100" s="40"/>
      <c r="AU100" s="40"/>
      <c r="AV100" s="40"/>
      <c r="AW100" s="40"/>
      <c r="AX100" s="40"/>
      <c r="AY100" s="40"/>
      <c r="AZ100" s="40"/>
      <c r="BA100" s="40"/>
      <c r="BB100" s="40"/>
      <c r="BC100" s="40"/>
      <c r="BD100" s="40"/>
      <c r="BE100" s="40"/>
      <c r="BF100" s="40"/>
      <c r="BG100" s="40"/>
      <c r="BH100" s="40"/>
      <c r="BI100" s="40"/>
      <c r="BJ100" s="40"/>
      <c r="BK100" s="40"/>
      <c r="BL100" s="40"/>
      <c r="BM100" s="40"/>
      <c r="BN100" s="40"/>
      <c r="BO100" s="40"/>
      <c r="BP100" s="40"/>
      <c r="BQ100" s="40"/>
      <c r="BR100" s="40"/>
      <c r="BS100" s="40"/>
      <c r="BT100" s="40"/>
      <c r="BU100" s="40"/>
      <c r="BV100" s="40"/>
      <c r="BW100" s="40"/>
      <c r="BX100" s="40"/>
      <c r="BY100" s="40"/>
      <c r="BZ100" s="40"/>
      <c r="CA100" s="40"/>
      <c r="CB100" s="40"/>
      <c r="CC100" s="40"/>
      <c r="CD100" s="40"/>
      <c r="CE100" s="40"/>
      <c r="CF100" s="40"/>
      <c r="CG100" s="40"/>
      <c r="CH100" s="40"/>
      <c r="CI100" s="40"/>
      <c r="CJ100" s="40"/>
      <c r="CK100" s="40"/>
      <c r="CL100" s="40"/>
      <c r="CM100" s="40"/>
      <c r="CN100" s="40"/>
      <c r="CO100" s="40"/>
      <c r="CP100" s="40"/>
      <c r="CQ100" s="40"/>
      <c r="CR100" s="40"/>
      <c r="CS100" s="40"/>
      <c r="CT100" s="40"/>
      <c r="CU100" s="40"/>
      <c r="CV100" s="40"/>
      <c r="CW100" s="40"/>
      <c r="CX100" s="40"/>
      <c r="CY100" s="40"/>
      <c r="CZ100" s="40"/>
      <c r="DA100" s="40"/>
      <c r="DB100" s="40"/>
      <c r="DC100" s="40"/>
      <c r="DD100" s="40"/>
      <c r="DE100" s="40"/>
      <c r="DF100" s="40"/>
      <c r="DG100" s="40"/>
      <c r="DH100" s="40"/>
      <c r="DI100" s="40"/>
      <c r="DJ100" s="40"/>
      <c r="DK100" s="40"/>
      <c r="DL100" s="40"/>
      <c r="DM100" s="40"/>
      <c r="DN100" s="40"/>
      <c r="DO100" s="40"/>
      <c r="DP100" s="40"/>
      <c r="DQ100" s="40"/>
      <c r="DR100" s="40"/>
      <c r="DS100" s="40"/>
      <c r="DT100" s="40"/>
      <c r="DU100" s="40"/>
      <c r="DV100" s="40"/>
      <c r="DW100" s="40"/>
      <c r="DX100" s="40"/>
      <c r="DY100" s="121"/>
      <c r="DZ100" s="121"/>
      <c r="EA100" s="121"/>
      <c r="EB100" s="121"/>
      <c r="EC100" s="121"/>
      <c r="ED100" s="121"/>
      <c r="EE100" s="121"/>
      <c r="EF100" s="121"/>
    </row>
    <row r="101" spans="1:136" s="92" customFormat="1" x14ac:dyDescent="0.2">
      <c r="A101" s="93"/>
      <c r="B101" s="93"/>
      <c r="C101" s="93"/>
      <c r="D101" s="93"/>
      <c r="E101" s="40"/>
      <c r="F101" s="40"/>
      <c r="G101" s="40"/>
      <c r="H101" s="40"/>
      <c r="I101" s="40"/>
      <c r="J101" s="40"/>
      <c r="K101" s="40"/>
      <c r="L101" s="40"/>
      <c r="M101" s="40"/>
      <c r="N101" s="40"/>
      <c r="O101" s="40"/>
      <c r="P101" s="40"/>
      <c r="Q101" s="40"/>
      <c r="R101" s="40"/>
      <c r="S101" s="40"/>
      <c r="T101" s="40"/>
      <c r="U101" s="40"/>
      <c r="V101" s="40"/>
      <c r="W101" s="40"/>
      <c r="X101" s="40"/>
      <c r="Y101" s="40"/>
      <c r="Z101" s="40"/>
      <c r="AA101" s="40"/>
      <c r="AB101" s="40"/>
      <c r="AC101" s="40"/>
      <c r="AD101" s="40"/>
      <c r="AE101" s="40"/>
      <c r="AF101" s="40"/>
      <c r="AG101" s="40"/>
      <c r="AH101" s="40"/>
      <c r="AI101" s="40"/>
      <c r="AJ101" s="40"/>
      <c r="AK101" s="40"/>
      <c r="AL101" s="40"/>
      <c r="AM101" s="40"/>
      <c r="AN101" s="40"/>
      <c r="AO101" s="40"/>
      <c r="AP101" s="40"/>
      <c r="AQ101" s="40"/>
      <c r="AR101" s="40"/>
      <c r="AS101" s="40"/>
      <c r="AT101" s="40"/>
      <c r="AU101" s="40"/>
      <c r="AV101" s="40"/>
      <c r="AW101" s="40"/>
      <c r="AX101" s="40"/>
      <c r="AY101" s="40"/>
      <c r="AZ101" s="40"/>
      <c r="BA101" s="40"/>
      <c r="BB101" s="40"/>
      <c r="BC101" s="40"/>
      <c r="BD101" s="40"/>
      <c r="BE101" s="40"/>
      <c r="BF101" s="40"/>
      <c r="BG101" s="40"/>
      <c r="BH101" s="40"/>
      <c r="BI101" s="40"/>
      <c r="BJ101" s="40"/>
      <c r="BK101" s="40"/>
      <c r="BL101" s="40"/>
      <c r="BM101" s="40"/>
      <c r="BN101" s="40"/>
      <c r="BO101" s="40"/>
      <c r="BP101" s="40"/>
      <c r="BQ101" s="40"/>
      <c r="BR101" s="40"/>
      <c r="BS101" s="40"/>
      <c r="BT101" s="40"/>
      <c r="BU101" s="40"/>
      <c r="BV101" s="40"/>
      <c r="BW101" s="40"/>
      <c r="BX101" s="40"/>
      <c r="BY101" s="40"/>
      <c r="BZ101" s="40"/>
      <c r="CA101" s="40"/>
      <c r="CB101" s="40"/>
      <c r="CC101" s="40"/>
      <c r="CD101" s="40"/>
      <c r="CE101" s="40"/>
      <c r="CF101" s="40"/>
      <c r="CG101" s="40"/>
      <c r="CH101" s="40"/>
      <c r="CI101" s="40"/>
      <c r="CJ101" s="40"/>
      <c r="CK101" s="40"/>
      <c r="CL101" s="40"/>
      <c r="CM101" s="40"/>
      <c r="CN101" s="40"/>
      <c r="CO101" s="40"/>
      <c r="CP101" s="40"/>
      <c r="CQ101" s="40"/>
      <c r="CR101" s="40"/>
      <c r="CS101" s="40"/>
      <c r="CT101" s="40"/>
      <c r="CU101" s="40"/>
      <c r="CV101" s="40"/>
      <c r="CW101" s="40"/>
      <c r="CX101" s="40"/>
      <c r="CY101" s="40"/>
      <c r="CZ101" s="40"/>
      <c r="DA101" s="40"/>
      <c r="DB101" s="40"/>
      <c r="DC101" s="40"/>
      <c r="DD101" s="40"/>
      <c r="DE101" s="40"/>
      <c r="DF101" s="40"/>
      <c r="DG101" s="40"/>
      <c r="DH101" s="40"/>
      <c r="DI101" s="40"/>
      <c r="DJ101" s="40"/>
      <c r="DK101" s="40"/>
      <c r="DL101" s="40"/>
      <c r="DM101" s="40"/>
      <c r="DN101" s="40"/>
      <c r="DO101" s="40"/>
      <c r="DP101" s="40"/>
      <c r="DQ101" s="40"/>
      <c r="DR101" s="40"/>
      <c r="DS101" s="40"/>
      <c r="DT101" s="40"/>
      <c r="DU101" s="40"/>
      <c r="DV101" s="40"/>
      <c r="DW101" s="40"/>
      <c r="DX101" s="40"/>
      <c r="DY101" s="121"/>
      <c r="DZ101" s="121"/>
      <c r="EA101" s="121"/>
      <c r="EB101" s="121"/>
      <c r="EC101" s="121"/>
      <c r="ED101" s="121"/>
      <c r="EE101" s="121"/>
      <c r="EF101" s="121"/>
    </row>
    <row r="102" spans="1:136" s="92" customFormat="1" x14ac:dyDescent="0.2">
      <c r="A102" s="93"/>
      <c r="B102" s="93"/>
      <c r="C102" s="93"/>
      <c r="D102" s="93"/>
      <c r="E102" s="40"/>
      <c r="F102" s="40"/>
      <c r="G102" s="40"/>
      <c r="H102" s="40"/>
      <c r="I102" s="40"/>
      <c r="J102" s="40"/>
      <c r="K102" s="40"/>
      <c r="L102" s="40"/>
      <c r="M102" s="40"/>
      <c r="N102" s="40"/>
      <c r="O102" s="40"/>
      <c r="P102" s="40"/>
      <c r="Q102" s="40"/>
      <c r="R102" s="40"/>
      <c r="S102" s="40"/>
      <c r="T102" s="40"/>
      <c r="U102" s="40"/>
      <c r="V102" s="40"/>
      <c r="W102" s="40"/>
      <c r="X102" s="40"/>
      <c r="Y102" s="40"/>
      <c r="Z102" s="40"/>
      <c r="AA102" s="40"/>
      <c r="AB102" s="40"/>
      <c r="AC102" s="40"/>
      <c r="AD102" s="40"/>
      <c r="AE102" s="40"/>
      <c r="AF102" s="40"/>
      <c r="AG102" s="40"/>
      <c r="AH102" s="40"/>
      <c r="AI102" s="40"/>
      <c r="AJ102" s="40"/>
      <c r="AK102" s="40"/>
      <c r="AL102" s="40"/>
      <c r="AM102" s="40"/>
      <c r="AN102" s="40"/>
      <c r="AO102" s="40"/>
      <c r="AP102" s="40"/>
      <c r="AQ102" s="40"/>
      <c r="AR102" s="40"/>
      <c r="AS102" s="40"/>
      <c r="AT102" s="40"/>
      <c r="AU102" s="40"/>
      <c r="AV102" s="40"/>
      <c r="AW102" s="40"/>
      <c r="AX102" s="40"/>
      <c r="AY102" s="40"/>
      <c r="AZ102" s="40"/>
      <c r="BA102" s="40"/>
      <c r="BB102" s="40"/>
      <c r="BC102" s="40"/>
      <c r="BD102" s="40"/>
      <c r="BE102" s="40"/>
      <c r="BF102" s="40"/>
      <c r="BG102" s="40"/>
      <c r="BH102" s="40"/>
      <c r="BI102" s="40"/>
      <c r="BJ102" s="40"/>
      <c r="BK102" s="40"/>
      <c r="BL102" s="40"/>
      <c r="BM102" s="40"/>
      <c r="BN102" s="40"/>
      <c r="BO102" s="40"/>
      <c r="BP102" s="40"/>
      <c r="BQ102" s="40"/>
      <c r="BR102" s="40"/>
      <c r="BS102" s="40"/>
      <c r="BT102" s="40"/>
      <c r="BU102" s="40"/>
      <c r="BV102" s="40"/>
      <c r="BW102" s="40"/>
      <c r="BX102" s="40"/>
      <c r="BY102" s="40"/>
      <c r="BZ102" s="40"/>
      <c r="CA102" s="40"/>
      <c r="CB102" s="40"/>
      <c r="CC102" s="40"/>
      <c r="CD102" s="40"/>
      <c r="CE102" s="40"/>
      <c r="CF102" s="40"/>
      <c r="CG102" s="40"/>
      <c r="CH102" s="40"/>
      <c r="CI102" s="40"/>
      <c r="CJ102" s="40"/>
      <c r="CK102" s="40"/>
      <c r="CL102" s="40"/>
      <c r="CM102" s="40"/>
      <c r="CN102" s="40"/>
      <c r="CO102" s="40"/>
      <c r="CP102" s="40"/>
      <c r="CQ102" s="40"/>
      <c r="CR102" s="40"/>
      <c r="CS102" s="40"/>
      <c r="CT102" s="40"/>
      <c r="CU102" s="40"/>
      <c r="CV102" s="40"/>
      <c r="CW102" s="40"/>
      <c r="CX102" s="40"/>
      <c r="CY102" s="40"/>
      <c r="CZ102" s="40"/>
      <c r="DA102" s="40"/>
      <c r="DB102" s="40"/>
      <c r="DC102" s="40"/>
      <c r="DD102" s="40"/>
      <c r="DE102" s="40"/>
      <c r="DF102" s="40"/>
      <c r="DG102" s="40"/>
      <c r="DH102" s="40"/>
      <c r="DI102" s="40"/>
      <c r="DJ102" s="40"/>
      <c r="DK102" s="40"/>
      <c r="DL102" s="40"/>
      <c r="DM102" s="40"/>
      <c r="DN102" s="40"/>
      <c r="DO102" s="40"/>
      <c r="DP102" s="40"/>
      <c r="DQ102" s="40"/>
      <c r="DR102" s="40"/>
      <c r="DS102" s="40"/>
      <c r="DT102" s="40"/>
      <c r="DU102" s="40"/>
      <c r="DV102" s="40"/>
      <c r="DW102" s="40"/>
      <c r="DX102" s="40"/>
      <c r="DY102" s="121"/>
      <c r="DZ102" s="121"/>
      <c r="EA102" s="121"/>
      <c r="EB102" s="121"/>
      <c r="EC102" s="121"/>
      <c r="ED102" s="121"/>
      <c r="EE102" s="121"/>
      <c r="EF102" s="121"/>
    </row>
    <row r="103" spans="1:136" s="92" customFormat="1" x14ac:dyDescent="0.2">
      <c r="A103" s="93"/>
      <c r="B103" s="93"/>
      <c r="C103" s="93"/>
      <c r="D103" s="93"/>
      <c r="E103" s="40"/>
      <c r="F103" s="40"/>
      <c r="G103" s="40"/>
      <c r="H103" s="40"/>
      <c r="I103" s="40"/>
      <c r="J103" s="40"/>
      <c r="K103" s="40"/>
      <c r="L103" s="40"/>
      <c r="M103" s="40"/>
      <c r="N103" s="40"/>
      <c r="O103" s="40"/>
      <c r="P103" s="40"/>
      <c r="Q103" s="40"/>
      <c r="R103" s="40"/>
      <c r="S103" s="40"/>
      <c r="T103" s="40"/>
      <c r="U103" s="40"/>
      <c r="V103" s="40"/>
      <c r="W103" s="40"/>
      <c r="X103" s="40"/>
      <c r="Y103" s="40"/>
      <c r="Z103" s="40"/>
      <c r="AA103" s="40"/>
      <c r="AB103" s="40"/>
      <c r="AC103" s="40"/>
      <c r="AD103" s="40"/>
      <c r="AE103" s="40"/>
      <c r="AF103" s="40"/>
      <c r="AG103" s="40"/>
      <c r="AH103" s="40"/>
      <c r="AI103" s="40"/>
      <c r="AJ103" s="40"/>
      <c r="AK103" s="40"/>
      <c r="AL103" s="40"/>
      <c r="AM103" s="40"/>
      <c r="AN103" s="40"/>
      <c r="AO103" s="40"/>
      <c r="AP103" s="40"/>
      <c r="AQ103" s="40"/>
      <c r="AR103" s="40"/>
      <c r="AS103" s="40"/>
      <c r="AT103" s="40"/>
      <c r="AU103" s="40"/>
      <c r="AV103" s="40"/>
      <c r="AW103" s="40"/>
      <c r="AX103" s="40"/>
      <c r="AY103" s="40"/>
      <c r="AZ103" s="40"/>
      <c r="BA103" s="40"/>
      <c r="BB103" s="40"/>
      <c r="BC103" s="40"/>
      <c r="BD103" s="40"/>
      <c r="BE103" s="40"/>
      <c r="BF103" s="40"/>
      <c r="BG103" s="40"/>
      <c r="BH103" s="40"/>
      <c r="BI103" s="40"/>
      <c r="BJ103" s="40"/>
      <c r="BK103" s="40"/>
      <c r="BL103" s="40"/>
      <c r="BM103" s="40"/>
      <c r="BN103" s="40"/>
      <c r="BO103" s="40"/>
      <c r="BP103" s="40"/>
      <c r="BQ103" s="40"/>
      <c r="BR103" s="40"/>
      <c r="BS103" s="40"/>
      <c r="BT103" s="40"/>
      <c r="BU103" s="40"/>
      <c r="BV103" s="40"/>
      <c r="BW103" s="40"/>
      <c r="BX103" s="40"/>
      <c r="BY103" s="40"/>
      <c r="BZ103" s="40"/>
      <c r="CA103" s="40"/>
      <c r="CB103" s="40"/>
      <c r="CC103" s="40"/>
      <c r="CD103" s="40"/>
      <c r="CE103" s="40"/>
      <c r="CF103" s="40"/>
      <c r="CG103" s="40"/>
      <c r="CH103" s="40"/>
      <c r="CI103" s="40"/>
      <c r="CJ103" s="40"/>
      <c r="CK103" s="40"/>
      <c r="CL103" s="40"/>
      <c r="CM103" s="40"/>
      <c r="CN103" s="40"/>
      <c r="CO103" s="40"/>
      <c r="CP103" s="40"/>
      <c r="CQ103" s="40"/>
      <c r="CR103" s="40"/>
      <c r="CS103" s="40"/>
      <c r="CT103" s="40"/>
      <c r="CU103" s="40"/>
      <c r="CV103" s="40"/>
      <c r="CW103" s="40"/>
      <c r="CX103" s="40"/>
      <c r="CY103" s="40"/>
      <c r="CZ103" s="40"/>
      <c r="DA103" s="40"/>
      <c r="DB103" s="40"/>
      <c r="DC103" s="40"/>
      <c r="DD103" s="40"/>
      <c r="DE103" s="40"/>
      <c r="DF103" s="40"/>
      <c r="DG103" s="40"/>
      <c r="DH103" s="40"/>
      <c r="DI103" s="40"/>
      <c r="DJ103" s="40"/>
      <c r="DK103" s="40"/>
      <c r="DL103" s="40"/>
      <c r="DM103" s="40"/>
      <c r="DN103" s="40"/>
      <c r="DO103" s="40"/>
      <c r="DP103" s="40"/>
      <c r="DQ103" s="40"/>
      <c r="DR103" s="40"/>
      <c r="DS103" s="40"/>
      <c r="DT103" s="40"/>
      <c r="DU103" s="40"/>
      <c r="DV103" s="40"/>
      <c r="DW103" s="40"/>
      <c r="DX103" s="40"/>
      <c r="DY103" s="121"/>
      <c r="DZ103" s="121"/>
      <c r="EA103" s="121"/>
      <c r="EB103" s="121"/>
      <c r="EC103" s="121"/>
      <c r="ED103" s="121"/>
      <c r="EE103" s="121"/>
      <c r="EF103" s="121"/>
    </row>
    <row r="104" spans="1:136" s="92" customFormat="1" x14ac:dyDescent="0.2">
      <c r="A104" s="93"/>
      <c r="B104" s="93"/>
      <c r="C104" s="93"/>
      <c r="D104" s="93"/>
      <c r="E104" s="40"/>
      <c r="F104" s="40"/>
      <c r="G104" s="40"/>
      <c r="H104" s="40"/>
      <c r="I104" s="40"/>
      <c r="J104" s="40"/>
      <c r="K104" s="40"/>
      <c r="L104" s="40"/>
      <c r="M104" s="40"/>
      <c r="N104" s="40"/>
      <c r="O104" s="40"/>
      <c r="P104" s="40"/>
      <c r="Q104" s="40"/>
      <c r="R104" s="40"/>
      <c r="S104" s="40"/>
      <c r="T104" s="40"/>
      <c r="U104" s="40"/>
      <c r="V104" s="40"/>
      <c r="W104" s="40"/>
      <c r="X104" s="40"/>
      <c r="Y104" s="40"/>
      <c r="Z104" s="40"/>
      <c r="AA104" s="40"/>
      <c r="AB104" s="40"/>
      <c r="AC104" s="40"/>
      <c r="AD104" s="40"/>
      <c r="AE104" s="40"/>
      <c r="AF104" s="40"/>
      <c r="AG104" s="40"/>
      <c r="AH104" s="40"/>
      <c r="AI104" s="40"/>
      <c r="AJ104" s="40"/>
      <c r="AK104" s="40"/>
      <c r="AL104" s="40"/>
      <c r="AM104" s="40"/>
      <c r="AN104" s="40"/>
      <c r="AO104" s="40"/>
      <c r="AP104" s="40"/>
      <c r="AQ104" s="40"/>
      <c r="AR104" s="40"/>
      <c r="AS104" s="40"/>
      <c r="AT104" s="40"/>
      <c r="AU104" s="40"/>
      <c r="AV104" s="40"/>
      <c r="AW104" s="40"/>
      <c r="AX104" s="40"/>
      <c r="AY104" s="40"/>
      <c r="AZ104" s="40"/>
      <c r="BA104" s="40"/>
      <c r="BB104" s="40"/>
      <c r="BC104" s="40"/>
      <c r="BD104" s="40"/>
      <c r="BE104" s="40"/>
      <c r="BF104" s="40"/>
      <c r="BG104" s="40"/>
      <c r="BH104" s="40"/>
      <c r="BI104" s="40"/>
      <c r="BJ104" s="40"/>
      <c r="BK104" s="40"/>
      <c r="BL104" s="40"/>
      <c r="BM104" s="40"/>
      <c r="BN104" s="40"/>
      <c r="BO104" s="40"/>
      <c r="BP104" s="40"/>
      <c r="BQ104" s="40"/>
      <c r="BR104" s="40"/>
      <c r="BS104" s="40"/>
      <c r="BT104" s="40"/>
      <c r="BU104" s="40"/>
      <c r="BV104" s="40"/>
      <c r="BW104" s="40"/>
      <c r="BX104" s="40"/>
      <c r="BY104" s="40"/>
      <c r="BZ104" s="40"/>
      <c r="CA104" s="40"/>
      <c r="CB104" s="40"/>
      <c r="CC104" s="40"/>
      <c r="CD104" s="40"/>
      <c r="CE104" s="40"/>
      <c r="CF104" s="40"/>
      <c r="CG104" s="40"/>
      <c r="CH104" s="40"/>
      <c r="CI104" s="40"/>
      <c r="CJ104" s="40"/>
      <c r="CK104" s="40"/>
      <c r="CL104" s="40"/>
      <c r="CM104" s="40"/>
      <c r="CN104" s="40"/>
      <c r="CO104" s="40"/>
      <c r="CP104" s="40"/>
      <c r="CQ104" s="40"/>
      <c r="CR104" s="40"/>
      <c r="CS104" s="40"/>
      <c r="CT104" s="40"/>
      <c r="CU104" s="40"/>
      <c r="CV104" s="40"/>
      <c r="CW104" s="40"/>
      <c r="CX104" s="40"/>
      <c r="CY104" s="40"/>
      <c r="CZ104" s="40"/>
      <c r="DA104" s="40"/>
      <c r="DB104" s="40"/>
      <c r="DC104" s="40"/>
      <c r="DD104" s="40"/>
      <c r="DE104" s="40"/>
      <c r="DF104" s="40"/>
      <c r="DG104" s="40"/>
      <c r="DH104" s="40"/>
      <c r="DI104" s="40"/>
      <c r="DJ104" s="40"/>
      <c r="DK104" s="40"/>
      <c r="DL104" s="40"/>
      <c r="DM104" s="40"/>
      <c r="DN104" s="40"/>
      <c r="DO104" s="40"/>
      <c r="DP104" s="40"/>
      <c r="DQ104" s="40"/>
      <c r="DR104" s="40"/>
      <c r="DS104" s="40"/>
      <c r="DT104" s="40"/>
      <c r="DU104" s="40"/>
      <c r="DV104" s="40"/>
      <c r="DW104" s="40"/>
      <c r="DX104" s="40"/>
      <c r="DY104" s="121"/>
      <c r="DZ104" s="121"/>
      <c r="EA104" s="121"/>
      <c r="EB104" s="121"/>
      <c r="EC104" s="121"/>
      <c r="ED104" s="121"/>
      <c r="EE104" s="121"/>
      <c r="EF104" s="121"/>
    </row>
    <row r="105" spans="1:136" s="92" customFormat="1" x14ac:dyDescent="0.2">
      <c r="A105" s="93"/>
      <c r="B105" s="93"/>
      <c r="C105" s="93"/>
      <c r="D105" s="93"/>
      <c r="E105" s="40"/>
      <c r="F105" s="40"/>
      <c r="G105" s="40"/>
      <c r="H105" s="40"/>
      <c r="I105" s="40"/>
      <c r="J105" s="40"/>
      <c r="K105" s="40"/>
      <c r="L105" s="40"/>
      <c r="M105" s="40"/>
      <c r="N105" s="40"/>
      <c r="O105" s="40"/>
      <c r="P105" s="40"/>
      <c r="Q105" s="40"/>
      <c r="R105" s="40"/>
      <c r="S105" s="40"/>
      <c r="T105" s="40"/>
      <c r="U105" s="40"/>
      <c r="V105" s="40"/>
      <c r="W105" s="40"/>
      <c r="X105" s="40"/>
      <c r="Y105" s="40"/>
      <c r="Z105" s="40"/>
      <c r="AA105" s="40"/>
      <c r="AB105" s="40"/>
      <c r="AC105" s="40"/>
      <c r="AD105" s="40"/>
      <c r="AE105" s="40"/>
      <c r="AF105" s="40"/>
      <c r="AG105" s="40"/>
      <c r="AH105" s="40"/>
      <c r="AI105" s="40"/>
      <c r="AJ105" s="40"/>
      <c r="AK105" s="40"/>
      <c r="AL105" s="40"/>
      <c r="AM105" s="40"/>
      <c r="AN105" s="40"/>
      <c r="AO105" s="40"/>
      <c r="AP105" s="40"/>
      <c r="AQ105" s="40"/>
      <c r="AR105" s="40"/>
      <c r="AS105" s="40"/>
      <c r="AT105" s="40"/>
      <c r="AU105" s="40"/>
      <c r="AV105" s="40"/>
      <c r="AW105" s="40"/>
      <c r="AX105" s="40"/>
      <c r="AY105" s="40"/>
      <c r="AZ105" s="40"/>
      <c r="BA105" s="40"/>
      <c r="BB105" s="40"/>
      <c r="BC105" s="40"/>
      <c r="BD105" s="40"/>
      <c r="BE105" s="40"/>
      <c r="BF105" s="40"/>
      <c r="BG105" s="40"/>
      <c r="BH105" s="40"/>
      <c r="BI105" s="40"/>
      <c r="BJ105" s="40"/>
      <c r="BK105" s="40"/>
      <c r="BL105" s="40"/>
      <c r="BM105" s="40"/>
      <c r="BN105" s="40"/>
      <c r="BO105" s="40"/>
      <c r="BP105" s="40"/>
      <c r="BQ105" s="40"/>
      <c r="BR105" s="40"/>
      <c r="BS105" s="40"/>
      <c r="BT105" s="40"/>
      <c r="BU105" s="40"/>
      <c r="BV105" s="40"/>
      <c r="BW105" s="40"/>
      <c r="BX105" s="40"/>
      <c r="BY105" s="40"/>
      <c r="BZ105" s="40"/>
      <c r="CA105" s="40"/>
      <c r="CB105" s="40"/>
      <c r="CC105" s="40"/>
      <c r="CD105" s="40"/>
      <c r="CE105" s="40"/>
      <c r="CF105" s="40"/>
      <c r="CG105" s="40"/>
      <c r="CH105" s="40"/>
      <c r="CI105" s="40"/>
      <c r="CJ105" s="40"/>
      <c r="CK105" s="40"/>
      <c r="CL105" s="40"/>
      <c r="CM105" s="40"/>
      <c r="CN105" s="40"/>
      <c r="CO105" s="40"/>
      <c r="CP105" s="40"/>
      <c r="CQ105" s="40"/>
      <c r="CR105" s="40"/>
      <c r="CS105" s="40"/>
      <c r="CT105" s="40"/>
      <c r="CU105" s="40"/>
      <c r="CV105" s="40"/>
      <c r="CW105" s="40"/>
      <c r="CX105" s="40"/>
      <c r="CY105" s="40"/>
      <c r="CZ105" s="40"/>
      <c r="DA105" s="40"/>
      <c r="DB105" s="40"/>
      <c r="DC105" s="40"/>
      <c r="DD105" s="40"/>
      <c r="DE105" s="40"/>
      <c r="DF105" s="40"/>
      <c r="DG105" s="40"/>
      <c r="DH105" s="40"/>
      <c r="DI105" s="40"/>
      <c r="DJ105" s="40"/>
      <c r="DK105" s="40"/>
      <c r="DL105" s="40"/>
      <c r="DM105" s="40"/>
      <c r="DN105" s="40"/>
      <c r="DO105" s="40"/>
      <c r="DP105" s="40"/>
      <c r="DQ105" s="40"/>
      <c r="DR105" s="40"/>
      <c r="DS105" s="40"/>
      <c r="DT105" s="40"/>
      <c r="DU105" s="40"/>
      <c r="DV105" s="40"/>
      <c r="DW105" s="40"/>
      <c r="DX105" s="40"/>
      <c r="DY105" s="121"/>
      <c r="DZ105" s="121"/>
      <c r="EA105" s="121"/>
      <c r="EB105" s="121"/>
      <c r="EC105" s="121"/>
      <c r="ED105" s="121"/>
      <c r="EE105" s="121"/>
      <c r="EF105" s="121"/>
    </row>
    <row r="106" spans="1:136" s="92" customFormat="1" x14ac:dyDescent="0.2">
      <c r="A106" s="93"/>
      <c r="B106" s="93"/>
      <c r="C106" s="93"/>
      <c r="D106" s="93"/>
      <c r="E106" s="40"/>
      <c r="F106" s="40"/>
      <c r="G106" s="40"/>
      <c r="H106" s="40"/>
      <c r="I106" s="40"/>
      <c r="J106" s="40"/>
      <c r="K106" s="40"/>
      <c r="L106" s="40"/>
      <c r="M106" s="40"/>
      <c r="N106" s="40"/>
      <c r="O106" s="40"/>
      <c r="P106" s="40"/>
      <c r="Q106" s="40"/>
      <c r="R106" s="40"/>
      <c r="S106" s="40"/>
      <c r="T106" s="40"/>
      <c r="U106" s="40"/>
      <c r="V106" s="40"/>
      <c r="W106" s="40"/>
      <c r="X106" s="40"/>
      <c r="Y106" s="40"/>
      <c r="Z106" s="40"/>
      <c r="AA106" s="40"/>
      <c r="AB106" s="40"/>
      <c r="AC106" s="40"/>
      <c r="AD106" s="40"/>
      <c r="AE106" s="40"/>
      <c r="AF106" s="40"/>
      <c r="AG106" s="40"/>
      <c r="AH106" s="40"/>
      <c r="AI106" s="40"/>
      <c r="AJ106" s="40"/>
      <c r="AK106" s="40"/>
      <c r="AL106" s="40"/>
      <c r="AM106" s="40"/>
      <c r="AN106" s="40"/>
      <c r="AO106" s="40"/>
      <c r="AP106" s="40"/>
      <c r="AQ106" s="40"/>
      <c r="AR106" s="40"/>
      <c r="AS106" s="40"/>
      <c r="AT106" s="40"/>
      <c r="AU106" s="40"/>
      <c r="AV106" s="40"/>
      <c r="AW106" s="40"/>
      <c r="AX106" s="40"/>
      <c r="AY106" s="40"/>
      <c r="AZ106" s="40"/>
      <c r="BA106" s="40"/>
      <c r="BB106" s="40"/>
      <c r="BC106" s="40"/>
      <c r="BD106" s="40"/>
      <c r="BE106" s="40"/>
      <c r="BF106" s="40"/>
      <c r="BG106" s="40"/>
      <c r="BH106" s="40"/>
      <c r="BI106" s="40"/>
      <c r="BJ106" s="40"/>
      <c r="BK106" s="40"/>
      <c r="BL106" s="40"/>
      <c r="BM106" s="40"/>
      <c r="BN106" s="40"/>
      <c r="BO106" s="40"/>
      <c r="BP106" s="40"/>
      <c r="BQ106" s="40"/>
      <c r="BR106" s="40"/>
      <c r="BS106" s="40"/>
      <c r="BT106" s="40"/>
      <c r="BU106" s="40"/>
      <c r="BV106" s="40"/>
      <c r="BW106" s="40"/>
      <c r="BX106" s="40"/>
      <c r="BY106" s="40"/>
      <c r="BZ106" s="40"/>
      <c r="CA106" s="40"/>
      <c r="CB106" s="40"/>
      <c r="CC106" s="40"/>
      <c r="CD106" s="40"/>
      <c r="CE106" s="40"/>
      <c r="CF106" s="40"/>
      <c r="CG106" s="40"/>
      <c r="CH106" s="40"/>
      <c r="CI106" s="40"/>
      <c r="CJ106" s="40"/>
      <c r="CK106" s="40"/>
      <c r="CL106" s="40"/>
      <c r="CM106" s="40"/>
      <c r="CN106" s="40"/>
      <c r="CO106" s="40"/>
      <c r="CP106" s="40"/>
      <c r="CQ106" s="40"/>
      <c r="CR106" s="40"/>
      <c r="CS106" s="40"/>
      <c r="CT106" s="40"/>
      <c r="CU106" s="40"/>
      <c r="CV106" s="40"/>
      <c r="CW106" s="40"/>
      <c r="CX106" s="40"/>
      <c r="CY106" s="40"/>
      <c r="CZ106" s="40"/>
      <c r="DA106" s="40"/>
      <c r="DB106" s="40"/>
      <c r="DC106" s="40"/>
      <c r="DD106" s="40"/>
      <c r="DE106" s="40"/>
      <c r="DF106" s="40"/>
      <c r="DG106" s="40"/>
      <c r="DH106" s="40"/>
      <c r="DI106" s="40"/>
      <c r="DJ106" s="40"/>
      <c r="DK106" s="40"/>
      <c r="DL106" s="40"/>
      <c r="DM106" s="40"/>
      <c r="DN106" s="40"/>
      <c r="DO106" s="40"/>
      <c r="DP106" s="40"/>
      <c r="DQ106" s="40"/>
      <c r="DR106" s="40"/>
      <c r="DS106" s="40"/>
      <c r="DT106" s="40"/>
      <c r="DU106" s="40"/>
      <c r="DV106" s="40"/>
      <c r="DW106" s="40"/>
      <c r="DX106" s="40"/>
      <c r="DY106" s="121"/>
      <c r="DZ106" s="121"/>
      <c r="EA106" s="121"/>
      <c r="EB106" s="121"/>
      <c r="EC106" s="121"/>
      <c r="ED106" s="121"/>
      <c r="EE106" s="121"/>
      <c r="EF106" s="121"/>
    </row>
    <row r="107" spans="1:136" s="92" customFormat="1" x14ac:dyDescent="0.2">
      <c r="A107" s="93"/>
      <c r="B107" s="93"/>
      <c r="C107" s="93"/>
      <c r="D107" s="93"/>
      <c r="E107" s="40"/>
      <c r="F107" s="40"/>
      <c r="G107" s="40"/>
      <c r="H107" s="40"/>
      <c r="I107" s="40"/>
      <c r="J107" s="40"/>
      <c r="K107" s="40"/>
      <c r="L107" s="40"/>
      <c r="M107" s="40"/>
      <c r="N107" s="40"/>
      <c r="O107" s="40"/>
      <c r="P107" s="40"/>
      <c r="Q107" s="40"/>
      <c r="R107" s="40"/>
      <c r="S107" s="40"/>
      <c r="T107" s="40"/>
      <c r="U107" s="40"/>
      <c r="V107" s="40"/>
      <c r="W107" s="40"/>
      <c r="X107" s="40"/>
      <c r="Y107" s="40"/>
      <c r="Z107" s="40"/>
      <c r="AA107" s="40"/>
      <c r="AB107" s="40"/>
      <c r="AC107" s="40"/>
      <c r="AD107" s="40"/>
      <c r="AE107" s="40"/>
      <c r="AF107" s="40"/>
      <c r="AG107" s="40"/>
      <c r="AH107" s="40"/>
      <c r="AI107" s="40"/>
      <c r="AJ107" s="40"/>
      <c r="AK107" s="40"/>
      <c r="AL107" s="40"/>
      <c r="AM107" s="40"/>
      <c r="AN107" s="40"/>
      <c r="AO107" s="40"/>
      <c r="AP107" s="40"/>
      <c r="AQ107" s="40"/>
      <c r="AR107" s="40"/>
      <c r="AS107" s="40"/>
      <c r="AT107" s="40"/>
      <c r="AU107" s="40"/>
      <c r="AV107" s="40"/>
      <c r="AW107" s="40"/>
      <c r="AX107" s="40"/>
      <c r="AY107" s="40"/>
      <c r="AZ107" s="40"/>
      <c r="BA107" s="40"/>
      <c r="BB107" s="40"/>
      <c r="BC107" s="40"/>
      <c r="BD107" s="40"/>
      <c r="BE107" s="40"/>
      <c r="BF107" s="40"/>
      <c r="BG107" s="40"/>
      <c r="BH107" s="40"/>
      <c r="BI107" s="40"/>
      <c r="BJ107" s="40"/>
      <c r="BK107" s="40"/>
      <c r="BL107" s="40"/>
      <c r="BM107" s="40"/>
      <c r="BN107" s="40"/>
      <c r="BO107" s="40"/>
      <c r="BP107" s="40"/>
      <c r="BQ107" s="40"/>
      <c r="BR107" s="40"/>
      <c r="BS107" s="40"/>
      <c r="BT107" s="40"/>
      <c r="BU107" s="40"/>
      <c r="BV107" s="40"/>
      <c r="BW107" s="40"/>
      <c r="BX107" s="40"/>
      <c r="BY107" s="40"/>
      <c r="BZ107" s="40"/>
      <c r="CA107" s="40"/>
      <c r="CB107" s="40"/>
      <c r="CC107" s="40"/>
      <c r="CD107" s="40"/>
      <c r="CE107" s="40"/>
      <c r="CF107" s="40"/>
      <c r="CG107" s="40"/>
      <c r="CH107" s="40"/>
      <c r="CI107" s="40"/>
      <c r="CJ107" s="40"/>
      <c r="CK107" s="40"/>
      <c r="CL107" s="40"/>
      <c r="CM107" s="40"/>
      <c r="CN107" s="40"/>
      <c r="CO107" s="40"/>
      <c r="CP107" s="40"/>
      <c r="CQ107" s="40"/>
      <c r="CR107" s="40"/>
      <c r="CS107" s="40"/>
      <c r="CT107" s="40"/>
      <c r="CU107" s="40"/>
      <c r="CV107" s="40"/>
      <c r="CW107" s="40"/>
      <c r="CX107" s="40"/>
      <c r="CY107" s="40"/>
      <c r="CZ107" s="40"/>
      <c r="DA107" s="40"/>
      <c r="DB107" s="40"/>
      <c r="DC107" s="40"/>
      <c r="DD107" s="40"/>
      <c r="DE107" s="40"/>
      <c r="DF107" s="40"/>
      <c r="DG107" s="40"/>
      <c r="DH107" s="40"/>
      <c r="DI107" s="40"/>
      <c r="DJ107" s="40"/>
      <c r="DK107" s="40"/>
      <c r="DL107" s="40"/>
      <c r="DM107" s="40"/>
      <c r="DN107" s="40"/>
      <c r="DO107" s="40"/>
      <c r="DP107" s="40"/>
      <c r="DQ107" s="40"/>
      <c r="DR107" s="40"/>
      <c r="DS107" s="40"/>
      <c r="DT107" s="40"/>
      <c r="DU107" s="40"/>
      <c r="DV107" s="40"/>
      <c r="DW107" s="40"/>
      <c r="DX107" s="40"/>
      <c r="DY107" s="121"/>
      <c r="DZ107" s="121"/>
      <c r="EA107" s="121"/>
      <c r="EB107" s="121"/>
      <c r="EC107" s="121"/>
      <c r="ED107" s="121"/>
      <c r="EE107" s="121"/>
      <c r="EF107" s="121"/>
    </row>
    <row r="108" spans="1:136" s="92" customFormat="1" x14ac:dyDescent="0.2">
      <c r="A108" s="93"/>
      <c r="B108" s="93"/>
      <c r="C108" s="93"/>
      <c r="D108" s="93"/>
      <c r="E108" s="40"/>
      <c r="F108" s="40"/>
      <c r="G108" s="40"/>
      <c r="H108" s="40"/>
      <c r="I108" s="40"/>
      <c r="J108" s="40"/>
      <c r="K108" s="40"/>
      <c r="L108" s="40"/>
      <c r="M108" s="40"/>
      <c r="N108" s="40"/>
      <c r="O108" s="40"/>
      <c r="P108" s="40"/>
      <c r="Q108" s="40"/>
      <c r="R108" s="40"/>
      <c r="S108" s="40"/>
      <c r="T108" s="40"/>
      <c r="U108" s="40"/>
      <c r="V108" s="40"/>
      <c r="W108" s="40"/>
      <c r="X108" s="40"/>
      <c r="Y108" s="40"/>
      <c r="Z108" s="40"/>
      <c r="AA108" s="40"/>
      <c r="AB108" s="40"/>
      <c r="AC108" s="40"/>
      <c r="AD108" s="40"/>
      <c r="AE108" s="40"/>
      <c r="AF108" s="40"/>
      <c r="AG108" s="40"/>
      <c r="AH108" s="40"/>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c r="BJ108" s="40"/>
      <c r="BK108" s="40"/>
      <c r="BL108" s="40"/>
      <c r="BM108" s="40"/>
      <c r="BN108" s="40"/>
      <c r="BO108" s="40"/>
      <c r="BP108" s="40"/>
      <c r="BQ108" s="40"/>
      <c r="BR108" s="40"/>
      <c r="BS108" s="40"/>
      <c r="BT108" s="40"/>
      <c r="BU108" s="40"/>
      <c r="BV108" s="40"/>
      <c r="BW108" s="40"/>
      <c r="BX108" s="40"/>
      <c r="BY108" s="40"/>
      <c r="BZ108" s="40"/>
      <c r="CA108" s="40"/>
      <c r="CB108" s="40"/>
      <c r="CC108" s="40"/>
      <c r="CD108" s="40"/>
      <c r="CE108" s="40"/>
      <c r="CF108" s="40"/>
      <c r="CG108" s="40"/>
      <c r="CH108" s="40"/>
      <c r="CI108" s="40"/>
      <c r="CJ108" s="40"/>
      <c r="CK108" s="40"/>
      <c r="CL108" s="40"/>
      <c r="CM108" s="40"/>
      <c r="CN108" s="40"/>
      <c r="CO108" s="40"/>
      <c r="CP108" s="40"/>
      <c r="CQ108" s="40"/>
      <c r="CR108" s="40"/>
      <c r="CS108" s="40"/>
      <c r="CT108" s="40"/>
      <c r="CU108" s="40"/>
      <c r="CV108" s="40"/>
      <c r="CW108" s="40"/>
      <c r="CX108" s="40"/>
      <c r="CY108" s="40"/>
      <c r="CZ108" s="40"/>
      <c r="DA108" s="40"/>
      <c r="DB108" s="40"/>
      <c r="DC108" s="40"/>
      <c r="DD108" s="40"/>
      <c r="DE108" s="40"/>
      <c r="DF108" s="40"/>
      <c r="DG108" s="40"/>
      <c r="DH108" s="40"/>
      <c r="DI108" s="40"/>
      <c r="DJ108" s="40"/>
      <c r="DK108" s="40"/>
      <c r="DL108" s="40"/>
      <c r="DM108" s="40"/>
      <c r="DN108" s="40"/>
      <c r="DO108" s="40"/>
      <c r="DP108" s="40"/>
      <c r="DQ108" s="40"/>
      <c r="DR108" s="40"/>
      <c r="DS108" s="40"/>
      <c r="DT108" s="40"/>
      <c r="DU108" s="40"/>
      <c r="DV108" s="40"/>
      <c r="DW108" s="40"/>
      <c r="DX108" s="40"/>
      <c r="DY108" s="121"/>
      <c r="DZ108" s="121"/>
      <c r="EA108" s="121"/>
      <c r="EB108" s="121"/>
      <c r="EC108" s="121"/>
      <c r="ED108" s="121"/>
      <c r="EE108" s="121"/>
      <c r="EF108" s="121"/>
    </row>
    <row r="109" spans="1:136" s="92" customFormat="1" x14ac:dyDescent="0.2">
      <c r="A109" s="93"/>
      <c r="B109" s="93"/>
      <c r="C109" s="93"/>
      <c r="D109" s="93"/>
      <c r="E109" s="40"/>
      <c r="F109" s="40"/>
      <c r="G109" s="40"/>
      <c r="H109" s="40"/>
      <c r="I109" s="40"/>
      <c r="J109" s="40"/>
      <c r="K109" s="40"/>
      <c r="L109" s="40"/>
      <c r="M109" s="40"/>
      <c r="N109" s="40"/>
      <c r="O109" s="40"/>
      <c r="P109" s="40"/>
      <c r="Q109" s="40"/>
      <c r="R109" s="40"/>
      <c r="S109" s="40"/>
      <c r="T109" s="40"/>
      <c r="U109" s="40"/>
      <c r="V109" s="40"/>
      <c r="W109" s="40"/>
      <c r="X109" s="40"/>
      <c r="Y109" s="40"/>
      <c r="Z109" s="40"/>
      <c r="AA109" s="40"/>
      <c r="AB109" s="40"/>
      <c r="AC109" s="40"/>
      <c r="AD109" s="40"/>
      <c r="AE109" s="40"/>
      <c r="AF109" s="40"/>
      <c r="AG109" s="40"/>
      <c r="AH109" s="40"/>
      <c r="AI109" s="40"/>
      <c r="AJ109" s="40"/>
      <c r="AK109" s="40"/>
      <c r="AL109" s="40"/>
      <c r="AM109" s="40"/>
      <c r="AN109" s="40"/>
      <c r="AO109" s="40"/>
      <c r="AP109" s="40"/>
      <c r="AQ109" s="40"/>
      <c r="AR109" s="40"/>
      <c r="AS109" s="40"/>
      <c r="AT109" s="40"/>
      <c r="AU109" s="40"/>
      <c r="AV109" s="40"/>
      <c r="AW109" s="40"/>
      <c r="AX109" s="40"/>
      <c r="AY109" s="40"/>
      <c r="AZ109" s="40"/>
      <c r="BA109" s="40"/>
      <c r="BB109" s="40"/>
      <c r="BC109" s="40"/>
      <c r="BD109" s="40"/>
      <c r="BE109" s="40"/>
      <c r="BF109" s="40"/>
      <c r="BG109" s="40"/>
      <c r="BH109" s="40"/>
      <c r="BI109" s="40"/>
      <c r="BJ109" s="40"/>
      <c r="BK109" s="40"/>
      <c r="BL109" s="40"/>
      <c r="BM109" s="40"/>
      <c r="BN109" s="40"/>
      <c r="BO109" s="40"/>
      <c r="BP109" s="40"/>
      <c r="BQ109" s="40"/>
      <c r="BR109" s="40"/>
      <c r="BS109" s="40"/>
      <c r="BT109" s="40"/>
      <c r="BU109" s="40"/>
      <c r="BV109" s="40"/>
      <c r="BW109" s="40"/>
      <c r="BX109" s="40"/>
      <c r="BY109" s="40"/>
      <c r="BZ109" s="40"/>
      <c r="CA109" s="40"/>
      <c r="CB109" s="40"/>
      <c r="CC109" s="40"/>
      <c r="CD109" s="40"/>
      <c r="CE109" s="40"/>
      <c r="CF109" s="40"/>
      <c r="CG109" s="40"/>
      <c r="CH109" s="40"/>
      <c r="CI109" s="40"/>
      <c r="CJ109" s="40"/>
      <c r="CK109" s="40"/>
      <c r="CL109" s="40"/>
      <c r="CM109" s="40"/>
      <c r="CN109" s="40"/>
      <c r="CO109" s="40"/>
      <c r="CP109" s="40"/>
      <c r="CQ109" s="40"/>
      <c r="CR109" s="40"/>
      <c r="CS109" s="40"/>
      <c r="CT109" s="40"/>
      <c r="CU109" s="40"/>
      <c r="CV109" s="40"/>
      <c r="CW109" s="40"/>
      <c r="CX109" s="40"/>
      <c r="CY109" s="40"/>
      <c r="CZ109" s="40"/>
      <c r="DA109" s="40"/>
      <c r="DB109" s="40"/>
      <c r="DC109" s="40"/>
      <c r="DD109" s="40"/>
      <c r="DE109" s="40"/>
      <c r="DF109" s="40"/>
      <c r="DG109" s="40"/>
      <c r="DH109" s="40"/>
      <c r="DI109" s="40"/>
      <c r="DJ109" s="40"/>
      <c r="DK109" s="40"/>
      <c r="DL109" s="40"/>
      <c r="DM109" s="40"/>
      <c r="DN109" s="40"/>
      <c r="DO109" s="40"/>
      <c r="DP109" s="40"/>
      <c r="DQ109" s="40"/>
      <c r="DR109" s="40"/>
      <c r="DS109" s="40"/>
      <c r="DT109" s="40"/>
      <c r="DU109" s="40"/>
      <c r="DV109" s="40"/>
      <c r="DW109" s="40"/>
      <c r="DX109" s="40"/>
      <c r="DY109" s="121"/>
      <c r="DZ109" s="121"/>
      <c r="EA109" s="121"/>
      <c r="EB109" s="121"/>
      <c r="EC109" s="121"/>
      <c r="ED109" s="121"/>
      <c r="EE109" s="121"/>
      <c r="EF109" s="121"/>
    </row>
    <row r="110" spans="1:136" s="92" customFormat="1" x14ac:dyDescent="0.2">
      <c r="A110" s="93"/>
      <c r="B110" s="93"/>
      <c r="C110" s="93"/>
      <c r="D110" s="93"/>
      <c r="E110" s="40"/>
      <c r="F110" s="40"/>
      <c r="G110" s="40"/>
      <c r="H110" s="40"/>
      <c r="I110" s="40"/>
      <c r="J110" s="40"/>
      <c r="K110" s="40"/>
      <c r="L110" s="40"/>
      <c r="M110" s="40"/>
      <c r="N110" s="40"/>
      <c r="O110" s="40"/>
      <c r="P110" s="40"/>
      <c r="Q110" s="40"/>
      <c r="R110" s="40"/>
      <c r="S110" s="40"/>
      <c r="T110" s="40"/>
      <c r="U110" s="40"/>
      <c r="V110" s="40"/>
      <c r="W110" s="40"/>
      <c r="X110" s="40"/>
      <c r="Y110" s="40"/>
      <c r="Z110" s="40"/>
      <c r="AA110" s="40"/>
      <c r="AB110" s="40"/>
      <c r="AC110" s="40"/>
      <c r="AD110" s="40"/>
      <c r="AE110" s="40"/>
      <c r="AF110" s="40"/>
      <c r="AG110" s="40"/>
      <c r="AH110" s="40"/>
      <c r="AI110" s="40"/>
      <c r="AJ110" s="40"/>
      <c r="AK110" s="40"/>
      <c r="AL110" s="40"/>
      <c r="AM110" s="40"/>
      <c r="AN110" s="40"/>
      <c r="AO110" s="40"/>
      <c r="AP110" s="40"/>
      <c r="AQ110" s="40"/>
      <c r="AR110" s="40"/>
      <c r="AS110" s="40"/>
      <c r="AT110" s="40"/>
      <c r="AU110" s="40"/>
      <c r="AV110" s="40"/>
      <c r="AW110" s="40"/>
      <c r="AX110" s="40"/>
      <c r="AY110" s="40"/>
      <c r="AZ110" s="40"/>
      <c r="BA110" s="40"/>
      <c r="BB110" s="40"/>
      <c r="BC110" s="40"/>
      <c r="BD110" s="40"/>
      <c r="BE110" s="40"/>
      <c r="BF110" s="40"/>
      <c r="BG110" s="40"/>
      <c r="BH110" s="40"/>
      <c r="BI110" s="40"/>
      <c r="BJ110" s="40"/>
      <c r="BK110" s="40"/>
      <c r="BL110" s="40"/>
      <c r="BM110" s="40"/>
      <c r="BN110" s="40"/>
      <c r="BO110" s="40"/>
      <c r="BP110" s="40"/>
      <c r="BQ110" s="40"/>
      <c r="BR110" s="40"/>
      <c r="BS110" s="40"/>
      <c r="BT110" s="40"/>
      <c r="BU110" s="40"/>
      <c r="BV110" s="40"/>
      <c r="BW110" s="40"/>
      <c r="BX110" s="40"/>
      <c r="BY110" s="40"/>
      <c r="BZ110" s="40"/>
      <c r="CA110" s="40"/>
      <c r="CB110" s="40"/>
      <c r="CC110" s="40"/>
      <c r="CD110" s="40"/>
      <c r="CE110" s="40"/>
      <c r="CF110" s="40"/>
      <c r="CG110" s="40"/>
      <c r="CH110" s="40"/>
      <c r="CI110" s="40"/>
      <c r="CJ110" s="40"/>
      <c r="CK110" s="40"/>
      <c r="CL110" s="40"/>
      <c r="CM110" s="40"/>
      <c r="CN110" s="40"/>
      <c r="CO110" s="40"/>
      <c r="CP110" s="40"/>
      <c r="CQ110" s="40"/>
      <c r="CR110" s="40"/>
      <c r="CS110" s="40"/>
      <c r="CT110" s="40"/>
      <c r="CU110" s="40"/>
      <c r="CV110" s="40"/>
      <c r="CW110" s="40"/>
      <c r="CX110" s="40"/>
      <c r="CY110" s="40"/>
      <c r="CZ110" s="40"/>
      <c r="DA110" s="40"/>
      <c r="DB110" s="40"/>
      <c r="DC110" s="40"/>
      <c r="DD110" s="40"/>
      <c r="DE110" s="40"/>
      <c r="DF110" s="40"/>
      <c r="DG110" s="40"/>
      <c r="DH110" s="40"/>
      <c r="DI110" s="40"/>
      <c r="DJ110" s="40"/>
      <c r="DK110" s="40"/>
      <c r="DL110" s="40"/>
      <c r="DM110" s="40"/>
      <c r="DN110" s="40"/>
      <c r="DO110" s="40"/>
      <c r="DP110" s="40"/>
      <c r="DQ110" s="40"/>
      <c r="DR110" s="40"/>
      <c r="DS110" s="40"/>
      <c r="DT110" s="40"/>
      <c r="DU110" s="40"/>
      <c r="DV110" s="40"/>
      <c r="DW110" s="40"/>
      <c r="DX110" s="40"/>
      <c r="DY110" s="121"/>
      <c r="DZ110" s="121"/>
      <c r="EA110" s="121"/>
      <c r="EB110" s="121"/>
      <c r="EC110" s="121"/>
      <c r="ED110" s="121"/>
      <c r="EE110" s="121"/>
      <c r="EF110" s="121"/>
    </row>
    <row r="111" spans="1:136" s="92" customFormat="1" x14ac:dyDescent="0.2">
      <c r="A111" s="93"/>
      <c r="B111" s="93"/>
      <c r="C111" s="93"/>
      <c r="D111" s="93"/>
      <c r="E111" s="40"/>
      <c r="F111" s="40"/>
      <c r="G111" s="40"/>
      <c r="H111" s="40"/>
      <c r="I111" s="40"/>
      <c r="J111" s="40"/>
      <c r="K111" s="40"/>
      <c r="L111" s="40"/>
      <c r="M111" s="40"/>
      <c r="N111" s="40"/>
      <c r="O111" s="40"/>
      <c r="P111" s="40"/>
      <c r="Q111" s="40"/>
      <c r="R111" s="40"/>
      <c r="S111" s="40"/>
      <c r="T111" s="40"/>
      <c r="U111" s="40"/>
      <c r="V111" s="40"/>
      <c r="W111" s="40"/>
      <c r="X111" s="40"/>
      <c r="Y111" s="40"/>
      <c r="Z111" s="40"/>
      <c r="AA111" s="40"/>
      <c r="AB111" s="40"/>
      <c r="AC111" s="40"/>
      <c r="AD111" s="40"/>
      <c r="AE111" s="40"/>
      <c r="AF111" s="40"/>
      <c r="AG111" s="40"/>
      <c r="AH111" s="40"/>
      <c r="AI111" s="40"/>
      <c r="AJ111" s="40"/>
      <c r="AK111" s="40"/>
      <c r="AL111" s="40"/>
      <c r="AM111" s="40"/>
      <c r="AN111" s="40"/>
      <c r="AO111" s="40"/>
      <c r="AP111" s="40"/>
      <c r="AQ111" s="40"/>
      <c r="AR111" s="40"/>
      <c r="AS111" s="40"/>
      <c r="AT111" s="40"/>
      <c r="AU111" s="40"/>
      <c r="AV111" s="40"/>
      <c r="AW111" s="40"/>
      <c r="AX111" s="40"/>
      <c r="AY111" s="40"/>
      <c r="AZ111" s="40"/>
      <c r="BA111" s="40"/>
      <c r="BB111" s="40"/>
      <c r="BC111" s="40"/>
      <c r="BD111" s="40"/>
      <c r="BE111" s="40"/>
      <c r="BF111" s="40"/>
      <c r="BG111" s="40"/>
      <c r="BH111" s="40"/>
      <c r="BI111" s="40"/>
      <c r="BJ111" s="40"/>
      <c r="BK111" s="40"/>
      <c r="BL111" s="40"/>
      <c r="BM111" s="40"/>
      <c r="BN111" s="40"/>
      <c r="BO111" s="40"/>
      <c r="BP111" s="40"/>
      <c r="BQ111" s="40"/>
      <c r="BR111" s="40"/>
      <c r="BS111" s="40"/>
      <c r="BT111" s="40"/>
      <c r="BU111" s="40"/>
      <c r="BV111" s="40"/>
      <c r="BW111" s="40"/>
      <c r="BX111" s="40"/>
      <c r="BY111" s="40"/>
      <c r="BZ111" s="40"/>
      <c r="CA111" s="40"/>
      <c r="CB111" s="40"/>
      <c r="CC111" s="40"/>
      <c r="CD111" s="40"/>
      <c r="CE111" s="40"/>
      <c r="CF111" s="40"/>
      <c r="CG111" s="40"/>
      <c r="CH111" s="40"/>
      <c r="CI111" s="40"/>
      <c r="CJ111" s="40"/>
      <c r="CK111" s="40"/>
      <c r="CL111" s="40"/>
      <c r="CM111" s="40"/>
      <c r="CN111" s="40"/>
      <c r="CO111" s="40"/>
      <c r="CP111" s="40"/>
      <c r="CQ111" s="40"/>
      <c r="CR111" s="40"/>
      <c r="CS111" s="40"/>
      <c r="CT111" s="40"/>
      <c r="CU111" s="40"/>
      <c r="CV111" s="40"/>
      <c r="CW111" s="40"/>
      <c r="CX111" s="40"/>
      <c r="CY111" s="40"/>
      <c r="CZ111" s="40"/>
      <c r="DA111" s="40"/>
      <c r="DB111" s="40"/>
      <c r="DC111" s="40"/>
      <c r="DD111" s="40"/>
      <c r="DE111" s="40"/>
      <c r="DF111" s="40"/>
      <c r="DG111" s="40"/>
      <c r="DH111" s="40"/>
      <c r="DI111" s="40"/>
      <c r="DJ111" s="40"/>
      <c r="DK111" s="40"/>
      <c r="DL111" s="40"/>
      <c r="DM111" s="40"/>
      <c r="DN111" s="40"/>
      <c r="DO111" s="40"/>
      <c r="DP111" s="40"/>
      <c r="DQ111" s="40"/>
      <c r="DR111" s="40"/>
      <c r="DS111" s="40"/>
      <c r="DT111" s="40"/>
      <c r="DU111" s="40"/>
      <c r="DV111" s="40"/>
      <c r="DW111" s="40"/>
      <c r="DX111" s="40"/>
      <c r="DY111" s="121"/>
      <c r="DZ111" s="121"/>
      <c r="EA111" s="121"/>
      <c r="EB111" s="121"/>
      <c r="EC111" s="121"/>
      <c r="ED111" s="121"/>
      <c r="EE111" s="121"/>
      <c r="EF111" s="121"/>
    </row>
    <row r="112" spans="1:136" s="92" customFormat="1" x14ac:dyDescent="0.2">
      <c r="A112" s="93"/>
      <c r="B112" s="93"/>
      <c r="C112" s="93"/>
      <c r="D112" s="93"/>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0"/>
      <c r="BD112" s="40"/>
      <c r="BE112" s="40"/>
      <c r="BF112" s="40"/>
      <c r="BG112" s="40"/>
      <c r="BH112" s="40"/>
      <c r="BI112" s="40"/>
      <c r="BJ112" s="40"/>
      <c r="BK112" s="40"/>
      <c r="BL112" s="40"/>
      <c r="BM112" s="40"/>
      <c r="BN112" s="40"/>
      <c r="BO112" s="40"/>
      <c r="BP112" s="40"/>
      <c r="BQ112" s="40"/>
      <c r="BR112" s="40"/>
      <c r="BS112" s="40"/>
      <c r="BT112" s="40"/>
      <c r="BU112" s="40"/>
      <c r="BV112" s="40"/>
      <c r="BW112" s="40"/>
      <c r="BX112" s="40"/>
      <c r="BY112" s="40"/>
      <c r="BZ112" s="40"/>
      <c r="CA112" s="40"/>
      <c r="CB112" s="40"/>
      <c r="CC112" s="40"/>
      <c r="CD112" s="40"/>
      <c r="CE112" s="40"/>
      <c r="CF112" s="40"/>
      <c r="CG112" s="40"/>
      <c r="CH112" s="40"/>
      <c r="CI112" s="40"/>
      <c r="CJ112" s="40"/>
      <c r="CK112" s="40"/>
      <c r="CL112" s="40"/>
      <c r="CM112" s="40"/>
      <c r="CN112" s="40"/>
      <c r="CO112" s="40"/>
      <c r="CP112" s="40"/>
      <c r="CQ112" s="40"/>
      <c r="CR112" s="40"/>
      <c r="CS112" s="40"/>
      <c r="CT112" s="40"/>
      <c r="CU112" s="40"/>
      <c r="CV112" s="40"/>
      <c r="CW112" s="40"/>
      <c r="CX112" s="40"/>
      <c r="CY112" s="40"/>
      <c r="CZ112" s="40"/>
      <c r="DA112" s="40"/>
      <c r="DB112" s="40"/>
      <c r="DC112" s="40"/>
      <c r="DD112" s="40"/>
      <c r="DE112" s="40"/>
      <c r="DF112" s="40"/>
      <c r="DG112" s="40"/>
      <c r="DH112" s="40"/>
      <c r="DI112" s="40"/>
      <c r="DJ112" s="40"/>
      <c r="DK112" s="40"/>
      <c r="DL112" s="40"/>
      <c r="DM112" s="40"/>
      <c r="DN112" s="40"/>
      <c r="DO112" s="40"/>
      <c r="DP112" s="40"/>
      <c r="DQ112" s="40"/>
      <c r="DR112" s="40"/>
      <c r="DS112" s="40"/>
      <c r="DT112" s="40"/>
      <c r="DU112" s="40"/>
      <c r="DV112" s="40"/>
      <c r="DW112" s="40"/>
      <c r="DX112" s="40"/>
      <c r="DY112" s="121"/>
      <c r="DZ112" s="121"/>
      <c r="EA112" s="121"/>
      <c r="EB112" s="121"/>
      <c r="EC112" s="121"/>
      <c r="ED112" s="121"/>
      <c r="EE112" s="121"/>
      <c r="EF112" s="121"/>
    </row>
    <row r="113" spans="1:136" s="92" customFormat="1" x14ac:dyDescent="0.2">
      <c r="A113" s="93"/>
      <c r="B113" s="93"/>
      <c r="C113" s="93"/>
      <c r="D113" s="93"/>
      <c r="E113" s="40"/>
      <c r="F113" s="40"/>
      <c r="G113" s="40"/>
      <c r="H113" s="40"/>
      <c r="I113" s="40"/>
      <c r="J113" s="40"/>
      <c r="K113" s="40"/>
      <c r="L113" s="40"/>
      <c r="M113" s="40"/>
      <c r="N113" s="40"/>
      <c r="O113" s="40"/>
      <c r="P113" s="40"/>
      <c r="Q113" s="40"/>
      <c r="R113" s="40"/>
      <c r="S113" s="40"/>
      <c r="T113" s="40"/>
      <c r="U113" s="40"/>
      <c r="V113" s="40"/>
      <c r="W113" s="40"/>
      <c r="X113" s="40"/>
      <c r="Y113" s="40"/>
      <c r="Z113" s="40"/>
      <c r="AA113" s="40"/>
      <c r="AB113" s="40"/>
      <c r="AC113" s="40"/>
      <c r="AD113" s="40"/>
      <c r="AE113" s="40"/>
      <c r="AF113" s="40"/>
      <c r="AG113" s="40"/>
      <c r="AH113" s="40"/>
      <c r="AI113" s="40"/>
      <c r="AJ113" s="40"/>
      <c r="AK113" s="40"/>
      <c r="AL113" s="40"/>
      <c r="AM113" s="40"/>
      <c r="AN113" s="40"/>
      <c r="AO113" s="40"/>
      <c r="AP113" s="40"/>
      <c r="AQ113" s="40"/>
      <c r="AR113" s="40"/>
      <c r="AS113" s="40"/>
      <c r="AT113" s="40"/>
      <c r="AU113" s="40"/>
      <c r="AV113" s="40"/>
      <c r="AW113" s="40"/>
      <c r="AX113" s="40"/>
      <c r="AY113" s="40"/>
      <c r="AZ113" s="40"/>
      <c r="BA113" s="40"/>
      <c r="BB113" s="40"/>
      <c r="BC113" s="40"/>
      <c r="BD113" s="40"/>
      <c r="BE113" s="40"/>
      <c r="BF113" s="40"/>
      <c r="BG113" s="40"/>
      <c r="BH113" s="40"/>
      <c r="BI113" s="40"/>
      <c r="BJ113" s="40"/>
      <c r="BK113" s="40"/>
      <c r="BL113" s="40"/>
      <c r="BM113" s="40"/>
      <c r="BN113" s="40"/>
      <c r="BO113" s="40"/>
      <c r="BP113" s="40"/>
      <c r="BQ113" s="40"/>
      <c r="BR113" s="40"/>
      <c r="BS113" s="40"/>
      <c r="BT113" s="40"/>
      <c r="BU113" s="40"/>
      <c r="BV113" s="40"/>
      <c r="BW113" s="40"/>
      <c r="BX113" s="40"/>
      <c r="BY113" s="40"/>
      <c r="BZ113" s="40"/>
      <c r="CA113" s="40"/>
      <c r="CB113" s="40"/>
      <c r="CC113" s="40"/>
      <c r="CD113" s="40"/>
      <c r="CE113" s="40"/>
      <c r="CF113" s="40"/>
      <c r="CG113" s="40"/>
      <c r="CH113" s="40"/>
      <c r="CI113" s="40"/>
      <c r="CJ113" s="40"/>
      <c r="CK113" s="40"/>
      <c r="CL113" s="40"/>
      <c r="CM113" s="40"/>
      <c r="CN113" s="40"/>
      <c r="CO113" s="40"/>
      <c r="CP113" s="40"/>
      <c r="CQ113" s="40"/>
      <c r="CR113" s="40"/>
      <c r="CS113" s="40"/>
      <c r="CT113" s="40"/>
      <c r="CU113" s="40"/>
      <c r="CV113" s="40"/>
      <c r="CW113" s="40"/>
      <c r="CX113" s="40"/>
      <c r="CY113" s="40"/>
      <c r="CZ113" s="40"/>
      <c r="DA113" s="40"/>
      <c r="DB113" s="40"/>
      <c r="DC113" s="40"/>
      <c r="DD113" s="40"/>
      <c r="DE113" s="40"/>
      <c r="DF113" s="40"/>
      <c r="DG113" s="40"/>
      <c r="DH113" s="40"/>
      <c r="DI113" s="40"/>
      <c r="DJ113" s="40"/>
      <c r="DK113" s="40"/>
      <c r="DL113" s="40"/>
      <c r="DM113" s="40"/>
      <c r="DN113" s="40"/>
      <c r="DO113" s="40"/>
      <c r="DP113" s="40"/>
      <c r="DQ113" s="40"/>
      <c r="DR113" s="40"/>
      <c r="DS113" s="40"/>
      <c r="DT113" s="40"/>
      <c r="DU113" s="40"/>
      <c r="DV113" s="40"/>
      <c r="DW113" s="40"/>
      <c r="DX113" s="40"/>
      <c r="DY113" s="121"/>
      <c r="DZ113" s="121"/>
      <c r="EA113" s="121"/>
      <c r="EB113" s="121"/>
      <c r="EC113" s="121"/>
      <c r="ED113" s="121"/>
      <c r="EE113" s="121"/>
      <c r="EF113" s="121"/>
    </row>
    <row r="114" spans="1:136" s="92" customFormat="1" x14ac:dyDescent="0.2">
      <c r="A114" s="93"/>
      <c r="B114" s="93"/>
      <c r="C114" s="93"/>
      <c r="D114" s="93"/>
      <c r="E114" s="40"/>
      <c r="F114" s="40"/>
      <c r="G114" s="40"/>
      <c r="H114" s="40"/>
      <c r="I114" s="40"/>
      <c r="J114" s="40"/>
      <c r="K114" s="40"/>
      <c r="L114" s="40"/>
      <c r="M114" s="40"/>
      <c r="N114" s="40"/>
      <c r="O114" s="40"/>
      <c r="P114" s="40"/>
      <c r="Q114" s="40"/>
      <c r="R114" s="40"/>
      <c r="S114" s="40"/>
      <c r="T114" s="40"/>
      <c r="U114" s="40"/>
      <c r="V114" s="40"/>
      <c r="W114" s="40"/>
      <c r="X114" s="40"/>
      <c r="Y114" s="40"/>
      <c r="Z114" s="40"/>
      <c r="AA114" s="40"/>
      <c r="AB114" s="40"/>
      <c r="AC114" s="40"/>
      <c r="AD114" s="40"/>
      <c r="AE114" s="40"/>
      <c r="AF114" s="40"/>
      <c r="AG114" s="40"/>
      <c r="AH114" s="40"/>
      <c r="AI114" s="40"/>
      <c r="AJ114" s="40"/>
      <c r="AK114" s="40"/>
      <c r="AL114" s="40"/>
      <c r="AM114" s="40"/>
      <c r="AN114" s="40"/>
      <c r="AO114" s="40"/>
      <c r="AP114" s="40"/>
      <c r="AQ114" s="40"/>
      <c r="AR114" s="40"/>
      <c r="AS114" s="40"/>
      <c r="AT114" s="40"/>
      <c r="AU114" s="40"/>
      <c r="AV114" s="40"/>
      <c r="AW114" s="40"/>
      <c r="AX114" s="40"/>
      <c r="AY114" s="40"/>
      <c r="AZ114" s="40"/>
      <c r="BA114" s="40"/>
      <c r="BB114" s="40"/>
      <c r="BC114" s="40"/>
      <c r="BD114" s="40"/>
      <c r="BE114" s="40"/>
      <c r="BF114" s="40"/>
      <c r="BG114" s="40"/>
      <c r="BH114" s="40"/>
      <c r="BI114" s="40"/>
      <c r="BJ114" s="40"/>
      <c r="BK114" s="40"/>
      <c r="BL114" s="40"/>
      <c r="BM114" s="40"/>
      <c r="BN114" s="40"/>
      <c r="BO114" s="40"/>
      <c r="BP114" s="40"/>
      <c r="BQ114" s="40"/>
      <c r="BR114" s="40"/>
      <c r="BS114" s="40"/>
      <c r="BT114" s="40"/>
      <c r="BU114" s="40"/>
      <c r="BV114" s="40"/>
      <c r="BW114" s="40"/>
      <c r="BX114" s="40"/>
      <c r="BY114" s="40"/>
      <c r="BZ114" s="40"/>
      <c r="CA114" s="40"/>
      <c r="CB114" s="40"/>
      <c r="CC114" s="40"/>
      <c r="CD114" s="40"/>
      <c r="CE114" s="40"/>
      <c r="CF114" s="40"/>
      <c r="CG114" s="40"/>
      <c r="CH114" s="40"/>
      <c r="CI114" s="40"/>
      <c r="CJ114" s="40"/>
      <c r="CK114" s="40"/>
      <c r="CL114" s="40"/>
      <c r="CM114" s="40"/>
      <c r="CN114" s="40"/>
      <c r="CO114" s="40"/>
      <c r="CP114" s="40"/>
      <c r="CQ114" s="40"/>
      <c r="CR114" s="40"/>
      <c r="CS114" s="40"/>
      <c r="CT114" s="40"/>
      <c r="CU114" s="40"/>
      <c r="CV114" s="40"/>
      <c r="CW114" s="40"/>
      <c r="CX114" s="40"/>
      <c r="CY114" s="40"/>
      <c r="CZ114" s="40"/>
      <c r="DA114" s="40"/>
      <c r="DB114" s="40"/>
      <c r="DC114" s="40"/>
      <c r="DD114" s="40"/>
      <c r="DE114" s="40"/>
      <c r="DF114" s="40"/>
      <c r="DG114" s="40"/>
      <c r="DH114" s="40"/>
      <c r="DI114" s="40"/>
      <c r="DJ114" s="40"/>
      <c r="DK114" s="40"/>
      <c r="DL114" s="40"/>
      <c r="DM114" s="40"/>
      <c r="DN114" s="40"/>
      <c r="DO114" s="40"/>
      <c r="DP114" s="40"/>
      <c r="DQ114" s="40"/>
      <c r="DR114" s="40"/>
      <c r="DS114" s="40"/>
      <c r="DT114" s="40"/>
      <c r="DU114" s="40"/>
      <c r="DV114" s="40"/>
      <c r="DW114" s="40"/>
      <c r="DX114" s="40"/>
      <c r="DY114" s="121"/>
      <c r="DZ114" s="121"/>
      <c r="EA114" s="121"/>
      <c r="EB114" s="121"/>
      <c r="EC114" s="121"/>
      <c r="ED114" s="121"/>
      <c r="EE114" s="121"/>
      <c r="EF114" s="121"/>
    </row>
    <row r="115" spans="1:136" s="92" customFormat="1" x14ac:dyDescent="0.2">
      <c r="A115" s="93"/>
      <c r="B115" s="93"/>
      <c r="C115" s="93"/>
      <c r="D115" s="93"/>
      <c r="E115" s="40"/>
      <c r="F115" s="40"/>
      <c r="G115" s="40"/>
      <c r="H115" s="40"/>
      <c r="I115" s="40"/>
      <c r="J115" s="40"/>
      <c r="K115" s="40"/>
      <c r="L115" s="40"/>
      <c r="M115" s="40"/>
      <c r="N115" s="40"/>
      <c r="O115" s="40"/>
      <c r="P115" s="40"/>
      <c r="Q115" s="40"/>
      <c r="R115" s="40"/>
      <c r="S115" s="40"/>
      <c r="T115" s="40"/>
      <c r="U115" s="40"/>
      <c r="V115" s="40"/>
      <c r="W115" s="40"/>
      <c r="X115" s="40"/>
      <c r="Y115" s="40"/>
      <c r="Z115" s="40"/>
      <c r="AA115" s="40"/>
      <c r="AB115" s="40"/>
      <c r="AC115" s="40"/>
      <c r="AD115" s="40"/>
      <c r="AE115" s="40"/>
      <c r="AF115" s="40"/>
      <c r="AG115" s="40"/>
      <c r="AH115" s="40"/>
      <c r="AI115" s="40"/>
      <c r="AJ115" s="40"/>
      <c r="AK115" s="40"/>
      <c r="AL115" s="40"/>
      <c r="AM115" s="40"/>
      <c r="AN115" s="40"/>
      <c r="AO115" s="40"/>
      <c r="AP115" s="40"/>
      <c r="AQ115" s="40"/>
      <c r="AR115" s="40"/>
      <c r="AS115" s="40"/>
      <c r="AT115" s="40"/>
      <c r="AU115" s="40"/>
      <c r="AV115" s="40"/>
      <c r="AW115" s="40"/>
      <c r="AX115" s="40"/>
      <c r="AY115" s="40"/>
      <c r="AZ115" s="40"/>
      <c r="BA115" s="40"/>
      <c r="BB115" s="40"/>
      <c r="BC115" s="40"/>
      <c r="BD115" s="40"/>
      <c r="BE115" s="40"/>
      <c r="BF115" s="40"/>
      <c r="BG115" s="40"/>
      <c r="BH115" s="40"/>
      <c r="BI115" s="40"/>
      <c r="BJ115" s="40"/>
      <c r="BK115" s="40"/>
      <c r="BL115" s="40"/>
      <c r="BM115" s="40"/>
      <c r="BN115" s="40"/>
      <c r="BO115" s="40"/>
      <c r="BP115" s="40"/>
      <c r="BQ115" s="40"/>
      <c r="BR115" s="40"/>
      <c r="BS115" s="40"/>
      <c r="BT115" s="40"/>
      <c r="BU115" s="40"/>
      <c r="BV115" s="40"/>
      <c r="BW115" s="40"/>
      <c r="BX115" s="40"/>
      <c r="BY115" s="40"/>
      <c r="BZ115" s="40"/>
      <c r="CA115" s="40"/>
      <c r="CB115" s="40"/>
      <c r="CC115" s="40"/>
      <c r="CD115" s="40"/>
      <c r="CE115" s="40"/>
      <c r="CF115" s="40"/>
      <c r="CG115" s="40"/>
      <c r="CH115" s="40"/>
      <c r="CI115" s="40"/>
      <c r="CJ115" s="40"/>
      <c r="CK115" s="40"/>
      <c r="CL115" s="40"/>
      <c r="CM115" s="40"/>
      <c r="CN115" s="40"/>
      <c r="CO115" s="40"/>
      <c r="CP115" s="40"/>
      <c r="CQ115" s="40"/>
      <c r="CR115" s="40"/>
      <c r="CS115" s="40"/>
      <c r="CT115" s="40"/>
      <c r="CU115" s="40"/>
      <c r="CV115" s="40"/>
      <c r="CW115" s="40"/>
      <c r="CX115" s="40"/>
      <c r="CY115" s="40"/>
      <c r="CZ115" s="40"/>
      <c r="DA115" s="40"/>
      <c r="DB115" s="40"/>
      <c r="DC115" s="40"/>
      <c r="DD115" s="40"/>
      <c r="DE115" s="40"/>
      <c r="DF115" s="40"/>
      <c r="DG115" s="40"/>
      <c r="DH115" s="40"/>
      <c r="DI115" s="40"/>
      <c r="DJ115" s="40"/>
      <c r="DK115" s="40"/>
      <c r="DL115" s="40"/>
      <c r="DM115" s="40"/>
      <c r="DN115" s="40"/>
      <c r="DO115" s="40"/>
      <c r="DP115" s="40"/>
      <c r="DQ115" s="40"/>
      <c r="DR115" s="40"/>
      <c r="DS115" s="40"/>
      <c r="DT115" s="40"/>
      <c r="DU115" s="40"/>
      <c r="DV115" s="40"/>
      <c r="DW115" s="40"/>
      <c r="DX115" s="40"/>
      <c r="DY115" s="121"/>
      <c r="DZ115" s="121"/>
      <c r="EA115" s="121"/>
      <c r="EB115" s="121"/>
      <c r="EC115" s="121"/>
      <c r="ED115" s="121"/>
      <c r="EE115" s="121"/>
      <c r="EF115" s="121"/>
    </row>
    <row r="116" spans="1:136" s="92" customFormat="1" x14ac:dyDescent="0.2">
      <c r="A116" s="93"/>
      <c r="B116" s="93"/>
      <c r="C116" s="93"/>
      <c r="D116" s="93"/>
      <c r="E116" s="40"/>
      <c r="F116" s="40"/>
      <c r="G116" s="40"/>
      <c r="H116" s="40"/>
      <c r="I116" s="40"/>
      <c r="J116" s="40"/>
      <c r="K116" s="40"/>
      <c r="L116" s="40"/>
      <c r="M116" s="40"/>
      <c r="N116" s="40"/>
      <c r="O116" s="40"/>
      <c r="P116" s="40"/>
      <c r="Q116" s="40"/>
      <c r="R116" s="40"/>
      <c r="S116" s="40"/>
      <c r="T116" s="40"/>
      <c r="U116" s="40"/>
      <c r="V116" s="40"/>
      <c r="W116" s="40"/>
      <c r="X116" s="40"/>
      <c r="Y116" s="40"/>
      <c r="Z116" s="40"/>
      <c r="AA116" s="40"/>
      <c r="AB116" s="40"/>
      <c r="AC116" s="40"/>
      <c r="AD116" s="40"/>
      <c r="AE116" s="40"/>
      <c r="AF116" s="40"/>
      <c r="AG116" s="40"/>
      <c r="AH116" s="40"/>
      <c r="AI116" s="40"/>
      <c r="AJ116" s="40"/>
      <c r="AK116" s="40"/>
      <c r="AL116" s="40"/>
      <c r="AM116" s="40"/>
      <c r="AN116" s="40"/>
      <c r="AO116" s="40"/>
      <c r="AP116" s="40"/>
      <c r="AQ116" s="40"/>
      <c r="AR116" s="40"/>
      <c r="AS116" s="40"/>
      <c r="AT116" s="40"/>
      <c r="AU116" s="40"/>
      <c r="AV116" s="40"/>
      <c r="AW116" s="40"/>
      <c r="AX116" s="40"/>
      <c r="AY116" s="40"/>
      <c r="AZ116" s="40"/>
      <c r="BA116" s="40"/>
      <c r="BB116" s="40"/>
      <c r="BC116" s="40"/>
      <c r="BD116" s="40"/>
      <c r="BE116" s="40"/>
      <c r="BF116" s="40"/>
      <c r="BG116" s="40"/>
      <c r="BH116" s="40"/>
      <c r="BI116" s="40"/>
      <c r="BJ116" s="40"/>
      <c r="BK116" s="40"/>
      <c r="BL116" s="40"/>
      <c r="BM116" s="40"/>
      <c r="BN116" s="40"/>
      <c r="BO116" s="40"/>
      <c r="BP116" s="40"/>
      <c r="BQ116" s="40"/>
      <c r="BR116" s="40"/>
      <c r="BS116" s="40"/>
      <c r="BT116" s="40"/>
      <c r="BU116" s="40"/>
      <c r="BV116" s="40"/>
      <c r="BW116" s="40"/>
      <c r="BX116" s="40"/>
      <c r="BY116" s="40"/>
      <c r="BZ116" s="40"/>
      <c r="CA116" s="40"/>
      <c r="CB116" s="40"/>
      <c r="CC116" s="40"/>
      <c r="CD116" s="40"/>
      <c r="CE116" s="40"/>
      <c r="CF116" s="40"/>
      <c r="CG116" s="40"/>
      <c r="CH116" s="40"/>
      <c r="CI116" s="40"/>
      <c r="CJ116" s="40"/>
      <c r="CK116" s="40"/>
      <c r="CL116" s="40"/>
      <c r="CM116" s="40"/>
      <c r="CN116" s="40"/>
      <c r="CO116" s="40"/>
      <c r="CP116" s="40"/>
      <c r="CQ116" s="40"/>
      <c r="CR116" s="40"/>
      <c r="CS116" s="40"/>
      <c r="CT116" s="40"/>
      <c r="CU116" s="40"/>
      <c r="CV116" s="40"/>
      <c r="CW116" s="40"/>
      <c r="CX116" s="40"/>
      <c r="CY116" s="40"/>
      <c r="CZ116" s="40"/>
      <c r="DA116" s="40"/>
      <c r="DB116" s="40"/>
      <c r="DC116" s="40"/>
      <c r="DD116" s="40"/>
      <c r="DE116" s="40"/>
      <c r="DF116" s="40"/>
      <c r="DG116" s="40"/>
      <c r="DH116" s="40"/>
      <c r="DI116" s="40"/>
      <c r="DJ116" s="40"/>
      <c r="DK116" s="40"/>
      <c r="DL116" s="40"/>
      <c r="DM116" s="40"/>
      <c r="DN116" s="40"/>
      <c r="DO116" s="40"/>
      <c r="DP116" s="40"/>
      <c r="DQ116" s="40"/>
      <c r="DR116" s="40"/>
      <c r="DS116" s="40"/>
      <c r="DT116" s="40"/>
      <c r="DU116" s="40"/>
      <c r="DV116" s="40"/>
      <c r="DW116" s="40"/>
      <c r="DX116" s="40"/>
      <c r="DY116" s="121"/>
      <c r="DZ116" s="121"/>
      <c r="EA116" s="121"/>
      <c r="EB116" s="121"/>
      <c r="EC116" s="121"/>
      <c r="ED116" s="121"/>
      <c r="EE116" s="121"/>
      <c r="EF116" s="121"/>
    </row>
    <row r="117" spans="1:136" s="92" customFormat="1" x14ac:dyDescent="0.2">
      <c r="A117" s="93"/>
      <c r="B117" s="93"/>
      <c r="C117" s="93"/>
      <c r="D117" s="93"/>
      <c r="E117" s="40"/>
      <c r="F117" s="40"/>
      <c r="G117" s="40"/>
      <c r="H117" s="40"/>
      <c r="I117" s="40"/>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c r="AG117" s="40"/>
      <c r="AH117" s="40"/>
      <c r="AI117" s="40"/>
      <c r="AJ117" s="40"/>
      <c r="AK117" s="40"/>
      <c r="AL117" s="40"/>
      <c r="AM117" s="40"/>
      <c r="AN117" s="40"/>
      <c r="AO117" s="40"/>
      <c r="AP117" s="40"/>
      <c r="AQ117" s="40"/>
      <c r="AR117" s="40"/>
      <c r="AS117" s="40"/>
      <c r="AT117" s="40"/>
      <c r="AU117" s="40"/>
      <c r="AV117" s="40"/>
      <c r="AW117" s="40"/>
      <c r="AX117" s="40"/>
      <c r="AY117" s="40"/>
      <c r="AZ117" s="40"/>
      <c r="BA117" s="40"/>
      <c r="BB117" s="40"/>
      <c r="BC117" s="40"/>
      <c r="BD117" s="40"/>
      <c r="BE117" s="40"/>
      <c r="BF117" s="40"/>
      <c r="BG117" s="40"/>
      <c r="BH117" s="40"/>
      <c r="BI117" s="40"/>
      <c r="BJ117" s="40"/>
      <c r="BK117" s="40"/>
      <c r="BL117" s="40"/>
      <c r="BM117" s="40"/>
      <c r="BN117" s="40"/>
      <c r="BO117" s="40"/>
      <c r="BP117" s="40"/>
      <c r="BQ117" s="40"/>
      <c r="BR117" s="40"/>
      <c r="BS117" s="40"/>
      <c r="BT117" s="40"/>
      <c r="BU117" s="40"/>
      <c r="BV117" s="40"/>
      <c r="BW117" s="40"/>
      <c r="BX117" s="40"/>
      <c r="BY117" s="40"/>
      <c r="BZ117" s="40"/>
      <c r="CA117" s="40"/>
      <c r="CB117" s="40"/>
      <c r="CC117" s="40"/>
      <c r="CD117" s="40"/>
      <c r="CE117" s="40"/>
      <c r="CF117" s="40"/>
      <c r="CG117" s="40"/>
      <c r="CH117" s="40"/>
      <c r="CI117" s="40"/>
      <c r="CJ117" s="40"/>
      <c r="CK117" s="40"/>
      <c r="CL117" s="40"/>
      <c r="CM117" s="40"/>
      <c r="CN117" s="40"/>
      <c r="CO117" s="40"/>
      <c r="CP117" s="40"/>
      <c r="CQ117" s="40"/>
      <c r="CR117" s="40"/>
      <c r="CS117" s="40"/>
      <c r="CT117" s="40"/>
      <c r="CU117" s="40"/>
      <c r="CV117" s="40"/>
      <c r="CW117" s="40"/>
      <c r="CX117" s="40"/>
      <c r="CY117" s="40"/>
      <c r="CZ117" s="40"/>
      <c r="DA117" s="40"/>
      <c r="DB117" s="40"/>
      <c r="DC117" s="40"/>
      <c r="DD117" s="40"/>
      <c r="DE117" s="40"/>
      <c r="DF117" s="40"/>
      <c r="DG117" s="40"/>
      <c r="DH117" s="40"/>
      <c r="DI117" s="40"/>
      <c r="DJ117" s="40"/>
      <c r="DK117" s="40"/>
      <c r="DL117" s="40"/>
      <c r="DM117" s="40"/>
      <c r="DN117" s="40"/>
      <c r="DO117" s="40"/>
      <c r="DP117" s="40"/>
      <c r="DQ117" s="40"/>
      <c r="DR117" s="40"/>
      <c r="DS117" s="40"/>
      <c r="DT117" s="40"/>
      <c r="DU117" s="40"/>
      <c r="DV117" s="40"/>
      <c r="DW117" s="40"/>
      <c r="DX117" s="40"/>
      <c r="DY117" s="121"/>
      <c r="DZ117" s="121"/>
      <c r="EA117" s="121"/>
      <c r="EB117" s="121"/>
      <c r="EC117" s="121"/>
      <c r="ED117" s="121"/>
      <c r="EE117" s="121"/>
      <c r="EF117" s="121"/>
    </row>
    <row r="118" spans="1:136" s="92" customFormat="1" x14ac:dyDescent="0.2">
      <c r="A118" s="93"/>
      <c r="B118" s="93"/>
      <c r="C118" s="93"/>
      <c r="D118" s="93"/>
      <c r="E118" s="40"/>
      <c r="F118" s="40"/>
      <c r="G118" s="40"/>
      <c r="H118" s="40"/>
      <c r="I118" s="40"/>
      <c r="J118" s="40"/>
      <c r="K118" s="40"/>
      <c r="L118" s="40"/>
      <c r="M118" s="40"/>
      <c r="N118" s="40"/>
      <c r="O118" s="40"/>
      <c r="P118" s="40"/>
      <c r="Q118" s="40"/>
      <c r="R118" s="40"/>
      <c r="S118" s="40"/>
      <c r="T118" s="40"/>
      <c r="U118" s="40"/>
      <c r="V118" s="40"/>
      <c r="W118" s="40"/>
      <c r="X118" s="40"/>
      <c r="Y118" s="40"/>
      <c r="Z118" s="40"/>
      <c r="AA118" s="40"/>
      <c r="AB118" s="40"/>
      <c r="AC118" s="40"/>
      <c r="AD118" s="40"/>
      <c r="AE118" s="40"/>
      <c r="AF118" s="40"/>
      <c r="AG118" s="40"/>
      <c r="AH118" s="40"/>
      <c r="AI118" s="40"/>
      <c r="AJ118" s="40"/>
      <c r="AK118" s="40"/>
      <c r="AL118" s="40"/>
      <c r="AM118" s="40"/>
      <c r="AN118" s="40"/>
      <c r="AO118" s="40"/>
      <c r="AP118" s="40"/>
      <c r="AQ118" s="40"/>
      <c r="AR118" s="40"/>
      <c r="AS118" s="40"/>
      <c r="AT118" s="40"/>
      <c r="AU118" s="40"/>
      <c r="AV118" s="40"/>
      <c r="AW118" s="40"/>
      <c r="AX118" s="40"/>
      <c r="AY118" s="40"/>
      <c r="AZ118" s="40"/>
      <c r="BA118" s="40"/>
      <c r="BB118" s="40"/>
      <c r="BC118" s="40"/>
      <c r="BD118" s="40"/>
      <c r="BE118" s="40"/>
      <c r="BF118" s="40"/>
      <c r="BG118" s="40"/>
      <c r="BH118" s="40"/>
      <c r="BI118" s="40"/>
      <c r="BJ118" s="40"/>
      <c r="BK118" s="40"/>
      <c r="BL118" s="40"/>
      <c r="BM118" s="40"/>
      <c r="BN118" s="40"/>
      <c r="BO118" s="40"/>
      <c r="BP118" s="40"/>
      <c r="BQ118" s="40"/>
      <c r="BR118" s="40"/>
      <c r="BS118" s="40"/>
      <c r="BT118" s="40"/>
      <c r="BU118" s="40"/>
      <c r="BV118" s="40"/>
      <c r="BW118" s="40"/>
      <c r="BX118" s="40"/>
      <c r="BY118" s="40"/>
      <c r="BZ118" s="40"/>
      <c r="CA118" s="40"/>
      <c r="CB118" s="40"/>
      <c r="CC118" s="40"/>
      <c r="CD118" s="40"/>
      <c r="CE118" s="40"/>
      <c r="CF118" s="40"/>
      <c r="CG118" s="40"/>
      <c r="CH118" s="40"/>
      <c r="CI118" s="40"/>
      <c r="CJ118" s="40"/>
      <c r="CK118" s="40"/>
      <c r="CL118" s="40"/>
      <c r="CM118" s="40"/>
      <c r="CN118" s="40"/>
      <c r="CO118" s="40"/>
      <c r="CP118" s="40"/>
      <c r="CQ118" s="40"/>
      <c r="CR118" s="40"/>
      <c r="CS118" s="40"/>
      <c r="CT118" s="40"/>
      <c r="CU118" s="40"/>
      <c r="CV118" s="40"/>
      <c r="CW118" s="40"/>
      <c r="CX118" s="40"/>
      <c r="CY118" s="40"/>
      <c r="CZ118" s="40"/>
      <c r="DA118" s="40"/>
      <c r="DB118" s="40"/>
      <c r="DC118" s="40"/>
      <c r="DD118" s="40"/>
      <c r="DE118" s="40"/>
      <c r="DF118" s="40"/>
      <c r="DG118" s="40"/>
      <c r="DH118" s="40"/>
      <c r="DI118" s="40"/>
      <c r="DJ118" s="40"/>
      <c r="DK118" s="40"/>
      <c r="DL118" s="40"/>
      <c r="DM118" s="40"/>
      <c r="DN118" s="40"/>
      <c r="DO118" s="40"/>
      <c r="DP118" s="40"/>
      <c r="DQ118" s="40"/>
      <c r="DR118" s="40"/>
      <c r="DS118" s="40"/>
      <c r="DT118" s="40"/>
      <c r="DU118" s="40"/>
      <c r="DV118" s="40"/>
      <c r="DW118" s="40"/>
      <c r="DX118" s="40"/>
      <c r="DY118" s="121"/>
      <c r="DZ118" s="121"/>
      <c r="EA118" s="121"/>
      <c r="EB118" s="121"/>
      <c r="EC118" s="121"/>
      <c r="ED118" s="121"/>
      <c r="EE118" s="121"/>
      <c r="EF118" s="121"/>
    </row>
    <row r="119" spans="1:136" s="92" customFormat="1" x14ac:dyDescent="0.2">
      <c r="A119" s="93"/>
      <c r="B119" s="93"/>
      <c r="C119" s="93"/>
      <c r="D119" s="93"/>
      <c r="E119" s="40"/>
      <c r="F119" s="40"/>
      <c r="G119" s="40"/>
      <c r="H119" s="40"/>
      <c r="I119" s="40"/>
      <c r="J119" s="40"/>
      <c r="K119" s="40"/>
      <c r="L119" s="40"/>
      <c r="M119" s="40"/>
      <c r="N119" s="40"/>
      <c r="O119" s="40"/>
      <c r="P119" s="40"/>
      <c r="Q119" s="40"/>
      <c r="R119" s="40"/>
      <c r="S119" s="40"/>
      <c r="T119" s="40"/>
      <c r="U119" s="40"/>
      <c r="V119" s="40"/>
      <c r="W119" s="40"/>
      <c r="X119" s="40"/>
      <c r="Y119" s="40"/>
      <c r="Z119" s="40"/>
      <c r="AA119" s="40"/>
      <c r="AB119" s="40"/>
      <c r="AC119" s="40"/>
      <c r="AD119" s="40"/>
      <c r="AE119" s="40"/>
      <c r="AF119" s="40"/>
      <c r="AG119" s="40"/>
      <c r="AH119" s="40"/>
      <c r="AI119" s="40"/>
      <c r="AJ119" s="40"/>
      <c r="AK119" s="40"/>
      <c r="AL119" s="40"/>
      <c r="AM119" s="40"/>
      <c r="AN119" s="40"/>
      <c r="AO119" s="40"/>
      <c r="AP119" s="40"/>
      <c r="AQ119" s="40"/>
      <c r="AR119" s="40"/>
      <c r="AS119" s="40"/>
      <c r="AT119" s="40"/>
      <c r="AU119" s="40"/>
      <c r="AV119" s="40"/>
      <c r="AW119" s="40"/>
      <c r="AX119" s="40"/>
      <c r="AY119" s="40"/>
      <c r="AZ119" s="40"/>
      <c r="BA119" s="40"/>
      <c r="BB119" s="40"/>
      <c r="BC119" s="40"/>
      <c r="BD119" s="40"/>
      <c r="BE119" s="40"/>
      <c r="BF119" s="40"/>
      <c r="BG119" s="40"/>
      <c r="BH119" s="40"/>
      <c r="BI119" s="40"/>
      <c r="BJ119" s="40"/>
      <c r="BK119" s="40"/>
      <c r="BL119" s="40"/>
      <c r="BM119" s="40"/>
      <c r="BN119" s="40"/>
      <c r="BO119" s="40"/>
      <c r="BP119" s="40"/>
      <c r="BQ119" s="40"/>
      <c r="BR119" s="40"/>
      <c r="BS119" s="40"/>
      <c r="BT119" s="40"/>
      <c r="BU119" s="40"/>
      <c r="BV119" s="40"/>
      <c r="BW119" s="40"/>
      <c r="BX119" s="40"/>
      <c r="BY119" s="40"/>
      <c r="BZ119" s="40"/>
      <c r="CA119" s="40"/>
      <c r="CB119" s="40"/>
      <c r="CC119" s="40"/>
      <c r="CD119" s="40"/>
      <c r="CE119" s="40"/>
      <c r="CF119" s="40"/>
      <c r="CG119" s="40"/>
      <c r="CH119" s="40"/>
      <c r="CI119" s="40"/>
      <c r="CJ119" s="40"/>
      <c r="CK119" s="40"/>
      <c r="CL119" s="40"/>
      <c r="CM119" s="40"/>
      <c r="CN119" s="40"/>
      <c r="CO119" s="40"/>
      <c r="CP119" s="40"/>
      <c r="CQ119" s="40"/>
      <c r="CR119" s="40"/>
      <c r="CS119" s="40"/>
      <c r="CT119" s="40"/>
      <c r="CU119" s="40"/>
      <c r="CV119" s="40"/>
      <c r="CW119" s="40"/>
      <c r="CX119" s="40"/>
      <c r="CY119" s="40"/>
      <c r="CZ119" s="40"/>
      <c r="DA119" s="40"/>
      <c r="DB119" s="40"/>
      <c r="DC119" s="40"/>
      <c r="DD119" s="40"/>
      <c r="DE119" s="40"/>
      <c r="DF119" s="40"/>
      <c r="DG119" s="40"/>
      <c r="DH119" s="40"/>
      <c r="DI119" s="40"/>
      <c r="DJ119" s="40"/>
      <c r="DK119" s="40"/>
      <c r="DL119" s="40"/>
      <c r="DM119" s="40"/>
      <c r="DN119" s="40"/>
      <c r="DO119" s="40"/>
      <c r="DP119" s="40"/>
      <c r="DQ119" s="40"/>
      <c r="DR119" s="40"/>
      <c r="DS119" s="40"/>
      <c r="DT119" s="40"/>
      <c r="DU119" s="40"/>
      <c r="DV119" s="40"/>
      <c r="DW119" s="40"/>
      <c r="DX119" s="40"/>
      <c r="DY119" s="121"/>
      <c r="DZ119" s="121"/>
      <c r="EA119" s="121"/>
      <c r="EB119" s="121"/>
      <c r="EC119" s="121"/>
      <c r="ED119" s="121"/>
      <c r="EE119" s="121"/>
      <c r="EF119" s="121"/>
    </row>
    <row r="120" spans="1:136" s="92" customFormat="1" x14ac:dyDescent="0.2">
      <c r="A120" s="93"/>
      <c r="B120" s="93"/>
      <c r="C120" s="93"/>
      <c r="D120" s="93"/>
      <c r="E120" s="40"/>
      <c r="F120" s="40"/>
      <c r="G120" s="40"/>
      <c r="H120" s="40"/>
      <c r="I120" s="40"/>
      <c r="J120" s="40"/>
      <c r="K120" s="40"/>
      <c r="L120" s="40"/>
      <c r="M120" s="40"/>
      <c r="N120" s="40"/>
      <c r="O120" s="40"/>
      <c r="P120" s="40"/>
      <c r="Q120" s="40"/>
      <c r="R120" s="40"/>
      <c r="S120" s="40"/>
      <c r="T120" s="40"/>
      <c r="U120" s="40"/>
      <c r="V120" s="40"/>
      <c r="W120" s="40"/>
      <c r="X120" s="40"/>
      <c r="Y120" s="40"/>
      <c r="Z120" s="40"/>
      <c r="AA120" s="40"/>
      <c r="AB120" s="40"/>
      <c r="AC120" s="40"/>
      <c r="AD120" s="40"/>
      <c r="AE120" s="40"/>
      <c r="AF120" s="40"/>
      <c r="AG120" s="40"/>
      <c r="AH120" s="40"/>
      <c r="AI120" s="40"/>
      <c r="AJ120" s="40"/>
      <c r="AK120" s="40"/>
      <c r="AL120" s="40"/>
      <c r="AM120" s="40"/>
      <c r="AN120" s="40"/>
      <c r="AO120" s="40"/>
      <c r="AP120" s="40"/>
      <c r="AQ120" s="40"/>
      <c r="AR120" s="40"/>
      <c r="AS120" s="40"/>
      <c r="AT120" s="40"/>
      <c r="AU120" s="40"/>
      <c r="AV120" s="40"/>
      <c r="AW120" s="40"/>
      <c r="AX120" s="40"/>
      <c r="AY120" s="40"/>
      <c r="AZ120" s="40"/>
      <c r="BA120" s="40"/>
      <c r="BB120" s="40"/>
      <c r="BC120" s="40"/>
      <c r="BD120" s="40"/>
      <c r="BE120" s="40"/>
      <c r="BF120" s="40"/>
      <c r="BG120" s="40"/>
      <c r="BH120" s="40"/>
      <c r="BI120" s="40"/>
      <c r="BJ120" s="40"/>
      <c r="BK120" s="40"/>
      <c r="BL120" s="40"/>
      <c r="BM120" s="40"/>
      <c r="BN120" s="40"/>
      <c r="BO120" s="40"/>
      <c r="BP120" s="40"/>
      <c r="BQ120" s="40"/>
      <c r="BR120" s="40"/>
      <c r="BS120" s="40"/>
      <c r="BT120" s="40"/>
      <c r="BU120" s="40"/>
      <c r="BV120" s="40"/>
      <c r="BW120" s="40"/>
      <c r="BX120" s="40"/>
      <c r="BY120" s="40"/>
      <c r="BZ120" s="40"/>
      <c r="CA120" s="40"/>
      <c r="CB120" s="40"/>
      <c r="CC120" s="40"/>
      <c r="CD120" s="40"/>
      <c r="CE120" s="40"/>
      <c r="CF120" s="40"/>
      <c r="CG120" s="40"/>
      <c r="CH120" s="40"/>
      <c r="CI120" s="40"/>
      <c r="CJ120" s="40"/>
      <c r="CK120" s="40"/>
      <c r="CL120" s="40"/>
      <c r="CM120" s="40"/>
      <c r="CN120" s="40"/>
      <c r="CO120" s="40"/>
      <c r="CP120" s="40"/>
      <c r="CQ120" s="40"/>
      <c r="CR120" s="40"/>
      <c r="CS120" s="40"/>
      <c r="CT120" s="40"/>
      <c r="CU120" s="40"/>
      <c r="CV120" s="40"/>
      <c r="CW120" s="40"/>
      <c r="CX120" s="40"/>
      <c r="CY120" s="40"/>
      <c r="CZ120" s="40"/>
      <c r="DA120" s="40"/>
      <c r="DB120" s="40"/>
      <c r="DC120" s="40"/>
      <c r="DD120" s="40"/>
      <c r="DE120" s="40"/>
      <c r="DF120" s="40"/>
      <c r="DG120" s="40"/>
      <c r="DH120" s="40"/>
      <c r="DI120" s="40"/>
      <c r="DJ120" s="40"/>
      <c r="DK120" s="40"/>
      <c r="DL120" s="40"/>
      <c r="DM120" s="40"/>
      <c r="DN120" s="40"/>
      <c r="DO120" s="40"/>
      <c r="DP120" s="40"/>
      <c r="DQ120" s="40"/>
      <c r="DR120" s="40"/>
      <c r="DS120" s="40"/>
      <c r="DT120" s="40"/>
      <c r="DU120" s="40"/>
      <c r="DV120" s="40"/>
      <c r="DW120" s="40"/>
      <c r="DX120" s="40"/>
      <c r="DY120" s="121"/>
      <c r="DZ120" s="121"/>
      <c r="EA120" s="121"/>
      <c r="EB120" s="121"/>
      <c r="EC120" s="121"/>
      <c r="ED120" s="121"/>
      <c r="EE120" s="121"/>
      <c r="EF120" s="121"/>
    </row>
    <row r="121" spans="1:136" s="92" customFormat="1" x14ac:dyDescent="0.2">
      <c r="A121" s="93"/>
      <c r="B121" s="93"/>
      <c r="C121" s="93"/>
      <c r="D121" s="93"/>
      <c r="E121" s="40"/>
      <c r="F121" s="40"/>
      <c r="G121" s="40"/>
      <c r="H121" s="40"/>
      <c r="I121" s="40"/>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c r="AH121" s="40"/>
      <c r="AI121" s="40"/>
      <c r="AJ121" s="40"/>
      <c r="AK121" s="40"/>
      <c r="AL121" s="40"/>
      <c r="AM121" s="40"/>
      <c r="AN121" s="40"/>
      <c r="AO121" s="40"/>
      <c r="AP121" s="40"/>
      <c r="AQ121" s="40"/>
      <c r="AR121" s="40"/>
      <c r="AS121" s="40"/>
      <c r="AT121" s="40"/>
      <c r="AU121" s="40"/>
      <c r="AV121" s="40"/>
      <c r="AW121" s="40"/>
      <c r="AX121" s="40"/>
      <c r="AY121" s="40"/>
      <c r="AZ121" s="40"/>
      <c r="BA121" s="40"/>
      <c r="BB121" s="40"/>
      <c r="BC121" s="40"/>
      <c r="BD121" s="40"/>
      <c r="BE121" s="40"/>
      <c r="BF121" s="40"/>
      <c r="BG121" s="40"/>
      <c r="BH121" s="40"/>
      <c r="BI121" s="40"/>
      <c r="BJ121" s="40"/>
      <c r="BK121" s="40"/>
      <c r="BL121" s="40"/>
      <c r="BM121" s="40"/>
      <c r="BN121" s="40"/>
      <c r="BO121" s="40"/>
      <c r="BP121" s="40"/>
      <c r="BQ121" s="40"/>
      <c r="BR121" s="40"/>
      <c r="BS121" s="40"/>
      <c r="BT121" s="40"/>
      <c r="BU121" s="40"/>
      <c r="BV121" s="40"/>
      <c r="BW121" s="40"/>
      <c r="BX121" s="40"/>
      <c r="BY121" s="40"/>
      <c r="BZ121" s="40"/>
      <c r="CA121" s="40"/>
      <c r="CB121" s="40"/>
      <c r="CC121" s="40"/>
      <c r="CD121" s="40"/>
      <c r="CE121" s="40"/>
      <c r="CF121" s="40"/>
      <c r="CG121" s="40"/>
      <c r="CH121" s="40"/>
      <c r="CI121" s="40"/>
      <c r="CJ121" s="40"/>
      <c r="CK121" s="40"/>
      <c r="CL121" s="40"/>
      <c r="CM121" s="40"/>
      <c r="CN121" s="40"/>
      <c r="CO121" s="40"/>
      <c r="CP121" s="40"/>
      <c r="CQ121" s="40"/>
      <c r="CR121" s="40"/>
      <c r="CS121" s="40"/>
      <c r="CT121" s="40"/>
      <c r="CU121" s="40"/>
      <c r="CV121" s="40"/>
      <c r="CW121" s="40"/>
      <c r="CX121" s="40"/>
      <c r="CY121" s="40"/>
      <c r="CZ121" s="40"/>
      <c r="DA121" s="40"/>
      <c r="DB121" s="40"/>
      <c r="DC121" s="40"/>
      <c r="DD121" s="40"/>
      <c r="DE121" s="40"/>
      <c r="DF121" s="40"/>
      <c r="DG121" s="40"/>
      <c r="DH121" s="40"/>
      <c r="DI121" s="40"/>
      <c r="DJ121" s="40"/>
      <c r="DK121" s="40"/>
      <c r="DL121" s="40"/>
      <c r="DM121" s="40"/>
      <c r="DN121" s="40"/>
      <c r="DO121" s="40"/>
      <c r="DP121" s="40"/>
      <c r="DQ121" s="40"/>
      <c r="DR121" s="40"/>
      <c r="DS121" s="40"/>
      <c r="DT121" s="40"/>
      <c r="DU121" s="40"/>
      <c r="DV121" s="40"/>
      <c r="DW121" s="40"/>
      <c r="DX121" s="40"/>
      <c r="DY121" s="121"/>
      <c r="DZ121" s="121"/>
      <c r="EA121" s="121"/>
      <c r="EB121" s="121"/>
      <c r="EC121" s="121"/>
      <c r="ED121" s="121"/>
      <c r="EE121" s="121"/>
      <c r="EF121" s="121"/>
    </row>
    <row r="122" spans="1:136" s="92" customFormat="1" x14ac:dyDescent="0.2">
      <c r="A122" s="93"/>
      <c r="B122" s="93"/>
      <c r="C122" s="93"/>
      <c r="D122" s="93"/>
      <c r="E122" s="40"/>
      <c r="F122" s="40"/>
      <c r="G122" s="40"/>
      <c r="H122" s="40"/>
      <c r="I122" s="40"/>
      <c r="J122" s="40"/>
      <c r="K122" s="40"/>
      <c r="L122" s="40"/>
      <c r="M122" s="40"/>
      <c r="N122" s="40"/>
      <c r="O122" s="40"/>
      <c r="P122" s="40"/>
      <c r="Q122" s="40"/>
      <c r="R122" s="40"/>
      <c r="S122" s="40"/>
      <c r="T122" s="40"/>
      <c r="U122" s="40"/>
      <c r="V122" s="40"/>
      <c r="W122" s="40"/>
      <c r="X122" s="40"/>
      <c r="Y122" s="40"/>
      <c r="Z122" s="40"/>
      <c r="AA122" s="40"/>
      <c r="AB122" s="40"/>
      <c r="AC122" s="40"/>
      <c r="AD122" s="40"/>
      <c r="AE122" s="40"/>
      <c r="AF122" s="40"/>
      <c r="AG122" s="40"/>
      <c r="AH122" s="40"/>
      <c r="AI122" s="40"/>
      <c r="AJ122" s="40"/>
      <c r="AK122" s="40"/>
      <c r="AL122" s="40"/>
      <c r="AM122" s="40"/>
      <c r="AN122" s="40"/>
      <c r="AO122" s="40"/>
      <c r="AP122" s="40"/>
      <c r="AQ122" s="40"/>
      <c r="AR122" s="40"/>
      <c r="AS122" s="40"/>
      <c r="AT122" s="40"/>
      <c r="AU122" s="40"/>
      <c r="AV122" s="40"/>
      <c r="AW122" s="40"/>
      <c r="AX122" s="40"/>
      <c r="AY122" s="40"/>
      <c r="AZ122" s="40"/>
      <c r="BA122" s="40"/>
      <c r="BB122" s="40"/>
      <c r="BC122" s="40"/>
      <c r="BD122" s="40"/>
      <c r="BE122" s="40"/>
      <c r="BF122" s="40"/>
      <c r="BG122" s="40"/>
      <c r="BH122" s="40"/>
      <c r="BI122" s="40"/>
      <c r="BJ122" s="40"/>
      <c r="BK122" s="40"/>
      <c r="BL122" s="40"/>
      <c r="BM122" s="40"/>
      <c r="BN122" s="40"/>
      <c r="BO122" s="40"/>
      <c r="BP122" s="40"/>
      <c r="BQ122" s="40"/>
      <c r="BR122" s="40"/>
      <c r="BS122" s="40"/>
      <c r="BT122" s="40"/>
      <c r="BU122" s="40"/>
      <c r="BV122" s="40"/>
      <c r="BW122" s="40"/>
      <c r="BX122" s="40"/>
      <c r="BY122" s="40"/>
      <c r="BZ122" s="40"/>
      <c r="CA122" s="40"/>
      <c r="CB122" s="40"/>
      <c r="CC122" s="40"/>
      <c r="CD122" s="40"/>
      <c r="CE122" s="40"/>
      <c r="CF122" s="40"/>
      <c r="CG122" s="40"/>
      <c r="CH122" s="40"/>
      <c r="CI122" s="40"/>
      <c r="CJ122" s="40"/>
      <c r="CK122" s="40"/>
      <c r="CL122" s="40"/>
      <c r="CM122" s="40"/>
      <c r="CN122" s="40"/>
      <c r="CO122" s="40"/>
      <c r="CP122" s="40"/>
      <c r="CQ122" s="40"/>
      <c r="CR122" s="40"/>
      <c r="CS122" s="40"/>
      <c r="CT122" s="40"/>
      <c r="CU122" s="40"/>
      <c r="CV122" s="40"/>
      <c r="CW122" s="40"/>
      <c r="CX122" s="40"/>
      <c r="CY122" s="40"/>
      <c r="CZ122" s="40"/>
      <c r="DA122" s="40"/>
      <c r="DB122" s="40"/>
      <c r="DC122" s="40"/>
      <c r="DD122" s="40"/>
      <c r="DE122" s="40"/>
      <c r="DF122" s="40"/>
      <c r="DG122" s="40"/>
      <c r="DH122" s="40"/>
      <c r="DI122" s="40"/>
      <c r="DJ122" s="40"/>
      <c r="DK122" s="40"/>
      <c r="DL122" s="40"/>
      <c r="DM122" s="40"/>
      <c r="DN122" s="40"/>
      <c r="DO122" s="40"/>
      <c r="DP122" s="40"/>
      <c r="DQ122" s="40"/>
      <c r="DR122" s="40"/>
      <c r="DS122" s="40"/>
      <c r="DT122" s="40"/>
      <c r="DU122" s="40"/>
      <c r="DV122" s="40"/>
      <c r="DW122" s="40"/>
      <c r="DX122" s="40"/>
      <c r="DY122" s="121"/>
      <c r="DZ122" s="121"/>
      <c r="EA122" s="121"/>
      <c r="EB122" s="121"/>
      <c r="EC122" s="121"/>
      <c r="ED122" s="121"/>
      <c r="EE122" s="121"/>
      <c r="EF122" s="121"/>
    </row>
    <row r="123" spans="1:136" s="92" customFormat="1" x14ac:dyDescent="0.2">
      <c r="A123" s="93"/>
      <c r="B123" s="93"/>
      <c r="C123" s="93"/>
      <c r="D123" s="93"/>
      <c r="E123" s="40"/>
      <c r="F123" s="40"/>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c r="AH123" s="40"/>
      <c r="AI123" s="40"/>
      <c r="AJ123" s="40"/>
      <c r="AK123" s="40"/>
      <c r="AL123" s="40"/>
      <c r="AM123" s="40"/>
      <c r="AN123" s="40"/>
      <c r="AO123" s="40"/>
      <c r="AP123" s="40"/>
      <c r="AQ123" s="40"/>
      <c r="AR123" s="40"/>
      <c r="AS123" s="40"/>
      <c r="AT123" s="40"/>
      <c r="AU123" s="40"/>
      <c r="AV123" s="40"/>
      <c r="AW123" s="40"/>
      <c r="AX123" s="40"/>
      <c r="AY123" s="40"/>
      <c r="AZ123" s="40"/>
      <c r="BA123" s="40"/>
      <c r="BB123" s="40"/>
      <c r="BC123" s="40"/>
      <c r="BD123" s="40"/>
      <c r="BE123" s="40"/>
      <c r="BF123" s="40"/>
      <c r="BG123" s="40"/>
      <c r="BH123" s="40"/>
      <c r="BI123" s="40"/>
      <c r="BJ123" s="40"/>
      <c r="BK123" s="40"/>
      <c r="BL123" s="40"/>
      <c r="BM123" s="40"/>
      <c r="BN123" s="40"/>
      <c r="BO123" s="40"/>
      <c r="BP123" s="40"/>
      <c r="BQ123" s="40"/>
      <c r="BR123" s="40"/>
      <c r="BS123" s="40"/>
      <c r="BT123" s="40"/>
      <c r="BU123" s="40"/>
      <c r="BV123" s="40"/>
      <c r="BW123" s="40"/>
      <c r="BX123" s="40"/>
      <c r="BY123" s="40"/>
      <c r="BZ123" s="40"/>
      <c r="CA123" s="40"/>
      <c r="CB123" s="40"/>
      <c r="CC123" s="40"/>
      <c r="CD123" s="40"/>
      <c r="CE123" s="40"/>
      <c r="CF123" s="40"/>
      <c r="CG123" s="40"/>
      <c r="CH123" s="40"/>
      <c r="CI123" s="40"/>
      <c r="CJ123" s="40"/>
      <c r="CK123" s="40"/>
      <c r="CL123" s="40"/>
      <c r="CM123" s="40"/>
      <c r="CN123" s="40"/>
      <c r="CO123" s="40"/>
      <c r="CP123" s="40"/>
      <c r="CQ123" s="40"/>
      <c r="CR123" s="40"/>
      <c r="CS123" s="40"/>
      <c r="CT123" s="40"/>
      <c r="CU123" s="40"/>
      <c r="CV123" s="40"/>
      <c r="CW123" s="40"/>
      <c r="CX123" s="40"/>
      <c r="CY123" s="40"/>
      <c r="CZ123" s="40"/>
      <c r="DA123" s="40"/>
      <c r="DB123" s="40"/>
      <c r="DC123" s="40"/>
      <c r="DD123" s="40"/>
      <c r="DE123" s="40"/>
      <c r="DF123" s="40"/>
      <c r="DG123" s="40"/>
      <c r="DH123" s="40"/>
      <c r="DI123" s="40"/>
      <c r="DJ123" s="40"/>
      <c r="DK123" s="40"/>
      <c r="DL123" s="40"/>
      <c r="DM123" s="40"/>
      <c r="DN123" s="40"/>
      <c r="DO123" s="40"/>
      <c r="DP123" s="40"/>
      <c r="DQ123" s="40"/>
      <c r="DR123" s="40"/>
      <c r="DS123" s="40"/>
      <c r="DT123" s="40"/>
      <c r="DU123" s="40"/>
      <c r="DV123" s="40"/>
      <c r="DW123" s="40"/>
      <c r="DX123" s="40"/>
      <c r="DY123" s="121"/>
      <c r="DZ123" s="121"/>
      <c r="EA123" s="121"/>
      <c r="EB123" s="121"/>
      <c r="EC123" s="121"/>
      <c r="ED123" s="121"/>
      <c r="EE123" s="121"/>
      <c r="EF123" s="121"/>
    </row>
    <row r="124" spans="1:136" s="92" customFormat="1" x14ac:dyDescent="0.2">
      <c r="A124" s="93"/>
      <c r="B124" s="93"/>
      <c r="C124" s="93"/>
      <c r="D124" s="93"/>
      <c r="E124" s="40"/>
      <c r="F124" s="40"/>
      <c r="G124" s="40"/>
      <c r="H124" s="40"/>
      <c r="I124" s="40"/>
      <c r="J124" s="40"/>
      <c r="K124" s="40"/>
      <c r="L124" s="40"/>
      <c r="M124" s="40"/>
      <c r="N124" s="40"/>
      <c r="O124" s="40"/>
      <c r="P124" s="40"/>
      <c r="Q124" s="40"/>
      <c r="R124" s="40"/>
      <c r="S124" s="40"/>
      <c r="T124" s="40"/>
      <c r="U124" s="40"/>
      <c r="V124" s="40"/>
      <c r="W124" s="40"/>
      <c r="X124" s="40"/>
      <c r="Y124" s="40"/>
      <c r="Z124" s="40"/>
      <c r="AA124" s="40"/>
      <c r="AB124" s="40"/>
      <c r="AC124" s="40"/>
      <c r="AD124" s="40"/>
      <c r="AE124" s="40"/>
      <c r="AF124" s="40"/>
      <c r="AG124" s="40"/>
      <c r="AH124" s="40"/>
      <c r="AI124" s="40"/>
      <c r="AJ124" s="40"/>
      <c r="AK124" s="40"/>
      <c r="AL124" s="40"/>
      <c r="AM124" s="40"/>
      <c r="AN124" s="40"/>
      <c r="AO124" s="40"/>
      <c r="AP124" s="40"/>
      <c r="AQ124" s="40"/>
      <c r="AR124" s="40"/>
      <c r="AS124" s="40"/>
      <c r="AT124" s="40"/>
      <c r="AU124" s="40"/>
      <c r="AV124" s="40"/>
      <c r="AW124" s="40"/>
      <c r="AX124" s="40"/>
      <c r="AY124" s="40"/>
      <c r="AZ124" s="40"/>
      <c r="BA124" s="40"/>
      <c r="BB124" s="40"/>
      <c r="BC124" s="40"/>
      <c r="BD124" s="40"/>
      <c r="BE124" s="40"/>
      <c r="BF124" s="40"/>
      <c r="BG124" s="40"/>
      <c r="BH124" s="40"/>
      <c r="BI124" s="40"/>
      <c r="BJ124" s="40"/>
      <c r="BK124" s="40"/>
      <c r="BL124" s="40"/>
      <c r="BM124" s="40"/>
      <c r="BN124" s="40"/>
      <c r="BO124" s="40"/>
      <c r="BP124" s="40"/>
      <c r="BQ124" s="40"/>
      <c r="BR124" s="40"/>
      <c r="BS124" s="40"/>
      <c r="BT124" s="40"/>
      <c r="BU124" s="40"/>
      <c r="BV124" s="40"/>
      <c r="BW124" s="40"/>
      <c r="BX124" s="40"/>
      <c r="BY124" s="40"/>
      <c r="BZ124" s="40"/>
      <c r="CA124" s="40"/>
      <c r="CB124" s="40"/>
      <c r="CC124" s="40"/>
      <c r="CD124" s="40"/>
      <c r="CE124" s="40"/>
      <c r="CF124" s="40"/>
      <c r="CG124" s="40"/>
      <c r="CH124" s="40"/>
      <c r="CI124" s="40"/>
      <c r="CJ124" s="40"/>
      <c r="CK124" s="40"/>
      <c r="CL124" s="40"/>
      <c r="CM124" s="40"/>
      <c r="CN124" s="40"/>
      <c r="CO124" s="40"/>
      <c r="CP124" s="40"/>
      <c r="CQ124" s="40"/>
      <c r="CR124" s="40"/>
      <c r="CS124" s="40"/>
      <c r="CT124" s="40"/>
      <c r="CU124" s="40"/>
      <c r="CV124" s="40"/>
      <c r="CW124" s="40"/>
      <c r="CX124" s="40"/>
      <c r="CY124" s="40"/>
      <c r="CZ124" s="40"/>
      <c r="DA124" s="40"/>
      <c r="DB124" s="40"/>
      <c r="DC124" s="40"/>
      <c r="DD124" s="40"/>
      <c r="DE124" s="40"/>
      <c r="DF124" s="40"/>
      <c r="DG124" s="40"/>
      <c r="DH124" s="40"/>
      <c r="DI124" s="40"/>
      <c r="DJ124" s="40"/>
      <c r="DK124" s="40"/>
      <c r="DL124" s="40"/>
      <c r="DM124" s="40"/>
      <c r="DN124" s="40"/>
      <c r="DO124" s="40"/>
      <c r="DP124" s="40"/>
      <c r="DQ124" s="40"/>
      <c r="DR124" s="40"/>
      <c r="DS124" s="40"/>
      <c r="DT124" s="40"/>
      <c r="DU124" s="40"/>
      <c r="DV124" s="40"/>
      <c r="DW124" s="40"/>
      <c r="DX124" s="40"/>
      <c r="DY124" s="121"/>
      <c r="DZ124" s="121"/>
      <c r="EA124" s="121"/>
      <c r="EB124" s="121"/>
      <c r="EC124" s="121"/>
      <c r="ED124" s="121"/>
      <c r="EE124" s="121"/>
      <c r="EF124" s="121"/>
    </row>
    <row r="125" spans="1:136" s="92" customFormat="1" x14ac:dyDescent="0.2">
      <c r="A125" s="93"/>
      <c r="B125" s="93"/>
      <c r="C125" s="93"/>
      <c r="D125" s="93"/>
      <c r="E125" s="40"/>
      <c r="F125" s="40"/>
      <c r="G125" s="40"/>
      <c r="H125" s="40"/>
      <c r="I125" s="40"/>
      <c r="J125" s="40"/>
      <c r="K125" s="40"/>
      <c r="L125" s="40"/>
      <c r="M125" s="40"/>
      <c r="N125" s="40"/>
      <c r="O125" s="40"/>
      <c r="P125" s="40"/>
      <c r="Q125" s="40"/>
      <c r="R125" s="40"/>
      <c r="S125" s="40"/>
      <c r="T125" s="40"/>
      <c r="U125" s="40"/>
      <c r="V125" s="40"/>
      <c r="W125" s="40"/>
      <c r="X125" s="40"/>
      <c r="Y125" s="40"/>
      <c r="Z125" s="40"/>
      <c r="AA125" s="40"/>
      <c r="AB125" s="40"/>
      <c r="AC125" s="40"/>
      <c r="AD125" s="40"/>
      <c r="AE125" s="40"/>
      <c r="AF125" s="40"/>
      <c r="AG125" s="40"/>
      <c r="AH125" s="40"/>
      <c r="AI125" s="40"/>
      <c r="AJ125" s="40"/>
      <c r="AK125" s="40"/>
      <c r="AL125" s="40"/>
      <c r="AM125" s="40"/>
      <c r="AN125" s="40"/>
      <c r="AO125" s="40"/>
      <c r="AP125" s="40"/>
      <c r="AQ125" s="40"/>
      <c r="AR125" s="40"/>
      <c r="AS125" s="40"/>
      <c r="AT125" s="40"/>
      <c r="AU125" s="40"/>
      <c r="AV125" s="40"/>
      <c r="AW125" s="40"/>
      <c r="AX125" s="40"/>
      <c r="AY125" s="40"/>
      <c r="AZ125" s="40"/>
      <c r="BA125" s="40"/>
      <c r="BB125" s="40"/>
      <c r="BC125" s="40"/>
      <c r="BD125" s="40"/>
      <c r="BE125" s="40"/>
      <c r="BF125" s="40"/>
      <c r="BG125" s="40"/>
      <c r="BH125" s="40"/>
      <c r="BI125" s="40"/>
      <c r="BJ125" s="40"/>
      <c r="BK125" s="40"/>
      <c r="BL125" s="40"/>
      <c r="BM125" s="40"/>
      <c r="BN125" s="40"/>
      <c r="BO125" s="40"/>
      <c r="BP125" s="40"/>
      <c r="BQ125" s="40"/>
      <c r="BR125" s="40"/>
      <c r="BS125" s="40"/>
      <c r="BT125" s="40"/>
      <c r="BU125" s="40"/>
      <c r="BV125" s="40"/>
      <c r="BW125" s="40"/>
      <c r="BX125" s="40"/>
      <c r="BY125" s="40"/>
      <c r="BZ125" s="40"/>
      <c r="CA125" s="40"/>
      <c r="CB125" s="40"/>
      <c r="CC125" s="40"/>
      <c r="CD125" s="40"/>
      <c r="CE125" s="40"/>
      <c r="CF125" s="40"/>
      <c r="CG125" s="40"/>
      <c r="CH125" s="40"/>
      <c r="CI125" s="40"/>
      <c r="CJ125" s="40"/>
      <c r="CK125" s="40"/>
      <c r="CL125" s="40"/>
      <c r="CM125" s="40"/>
      <c r="CN125" s="40"/>
      <c r="CO125" s="40"/>
      <c r="CP125" s="40"/>
      <c r="CQ125" s="40"/>
      <c r="CR125" s="40"/>
      <c r="CS125" s="40"/>
      <c r="CT125" s="40"/>
      <c r="CU125" s="40"/>
      <c r="CV125" s="40"/>
      <c r="CW125" s="40"/>
      <c r="CX125" s="40"/>
      <c r="CY125" s="40"/>
      <c r="CZ125" s="40"/>
      <c r="DA125" s="40"/>
      <c r="DB125" s="40"/>
      <c r="DC125" s="40"/>
      <c r="DD125" s="40"/>
      <c r="DE125" s="40"/>
      <c r="DF125" s="40"/>
      <c r="DG125" s="40"/>
      <c r="DH125" s="40"/>
      <c r="DI125" s="40"/>
      <c r="DJ125" s="40"/>
      <c r="DK125" s="40"/>
      <c r="DL125" s="40"/>
      <c r="DM125" s="40"/>
      <c r="DN125" s="40"/>
      <c r="DO125" s="40"/>
      <c r="DP125" s="40"/>
      <c r="DQ125" s="40"/>
      <c r="DR125" s="40"/>
      <c r="DS125" s="40"/>
      <c r="DT125" s="40"/>
      <c r="DU125" s="40"/>
      <c r="DV125" s="40"/>
      <c r="DW125" s="40"/>
      <c r="DX125" s="40"/>
      <c r="DY125" s="121"/>
      <c r="DZ125" s="121"/>
      <c r="EA125" s="121"/>
      <c r="EB125" s="121"/>
      <c r="EC125" s="121"/>
      <c r="ED125" s="121"/>
      <c r="EE125" s="121"/>
      <c r="EF125" s="121"/>
    </row>
    <row r="126" spans="1:136" s="92" customFormat="1" x14ac:dyDescent="0.2">
      <c r="A126" s="93"/>
      <c r="B126" s="93"/>
      <c r="C126" s="93"/>
      <c r="D126" s="93"/>
      <c r="E126" s="40"/>
      <c r="F126" s="40"/>
      <c r="G126" s="40"/>
      <c r="H126" s="40"/>
      <c r="I126" s="40"/>
      <c r="J126" s="40"/>
      <c r="K126" s="40"/>
      <c r="L126" s="40"/>
      <c r="M126" s="40"/>
      <c r="N126" s="40"/>
      <c r="O126" s="40"/>
      <c r="P126" s="40"/>
      <c r="Q126" s="40"/>
      <c r="R126" s="40"/>
      <c r="S126" s="40"/>
      <c r="T126" s="40"/>
      <c r="U126" s="40"/>
      <c r="V126" s="40"/>
      <c r="W126" s="40"/>
      <c r="X126" s="40"/>
      <c r="Y126" s="40"/>
      <c r="Z126" s="40"/>
      <c r="AA126" s="40"/>
      <c r="AB126" s="40"/>
      <c r="AC126" s="40"/>
      <c r="AD126" s="40"/>
      <c r="AE126" s="40"/>
      <c r="AF126" s="40"/>
      <c r="AG126" s="40"/>
      <c r="AH126" s="40"/>
      <c r="AI126" s="40"/>
      <c r="AJ126" s="40"/>
      <c r="AK126" s="40"/>
      <c r="AL126" s="40"/>
      <c r="AM126" s="40"/>
      <c r="AN126" s="40"/>
      <c r="AO126" s="40"/>
      <c r="AP126" s="40"/>
      <c r="AQ126" s="40"/>
      <c r="AR126" s="40"/>
      <c r="AS126" s="40"/>
      <c r="AT126" s="40"/>
      <c r="AU126" s="40"/>
      <c r="AV126" s="40"/>
      <c r="AW126" s="40"/>
      <c r="AX126" s="40"/>
      <c r="AY126" s="40"/>
      <c r="AZ126" s="40"/>
      <c r="BA126" s="40"/>
      <c r="BB126" s="40"/>
      <c r="BC126" s="40"/>
      <c r="BD126" s="40"/>
      <c r="BE126" s="40"/>
      <c r="BF126" s="40"/>
      <c r="BG126" s="40"/>
      <c r="BH126" s="40"/>
      <c r="BI126" s="40"/>
      <c r="BJ126" s="40"/>
      <c r="BK126" s="40"/>
      <c r="BL126" s="40"/>
      <c r="BM126" s="40"/>
      <c r="BN126" s="40"/>
      <c r="BO126" s="40"/>
      <c r="BP126" s="40"/>
      <c r="BQ126" s="40"/>
      <c r="BR126" s="40"/>
      <c r="BS126" s="40"/>
      <c r="BT126" s="40"/>
      <c r="BU126" s="40"/>
      <c r="BV126" s="40"/>
      <c r="BW126" s="40"/>
      <c r="BX126" s="40"/>
      <c r="BY126" s="40"/>
      <c r="BZ126" s="40"/>
      <c r="CA126" s="40"/>
      <c r="CB126" s="40"/>
      <c r="CC126" s="40"/>
      <c r="CD126" s="40"/>
      <c r="CE126" s="40"/>
      <c r="CF126" s="40"/>
      <c r="CG126" s="40"/>
      <c r="CH126" s="40"/>
      <c r="CI126" s="40"/>
      <c r="CJ126" s="40"/>
      <c r="CK126" s="40"/>
      <c r="CL126" s="40"/>
      <c r="CM126" s="40"/>
      <c r="CN126" s="40"/>
      <c r="CO126" s="40"/>
      <c r="CP126" s="40"/>
      <c r="CQ126" s="40"/>
      <c r="CR126" s="40"/>
      <c r="CS126" s="40"/>
      <c r="CT126" s="40"/>
      <c r="CU126" s="40"/>
      <c r="CV126" s="40"/>
      <c r="CW126" s="40"/>
      <c r="CX126" s="40"/>
      <c r="CY126" s="40"/>
      <c r="CZ126" s="40"/>
      <c r="DA126" s="40"/>
      <c r="DB126" s="40"/>
      <c r="DC126" s="40"/>
      <c r="DD126" s="40"/>
      <c r="DE126" s="40"/>
      <c r="DF126" s="40"/>
      <c r="DG126" s="40"/>
      <c r="DH126" s="40"/>
      <c r="DI126" s="40"/>
      <c r="DJ126" s="40"/>
      <c r="DK126" s="40"/>
      <c r="DL126" s="40"/>
      <c r="DM126" s="40"/>
      <c r="DN126" s="40"/>
      <c r="DO126" s="40"/>
      <c r="DP126" s="40"/>
      <c r="DQ126" s="40"/>
      <c r="DR126" s="40"/>
      <c r="DS126" s="40"/>
      <c r="DT126" s="40"/>
      <c r="DU126" s="40"/>
      <c r="DV126" s="40"/>
      <c r="DW126" s="40"/>
      <c r="DX126" s="40"/>
      <c r="DY126" s="121"/>
      <c r="DZ126" s="121"/>
      <c r="EA126" s="121"/>
      <c r="EB126" s="121"/>
      <c r="EC126" s="121"/>
      <c r="ED126" s="121"/>
      <c r="EE126" s="121"/>
      <c r="EF126" s="121"/>
    </row>
    <row r="127" spans="1:136" s="92" customFormat="1" x14ac:dyDescent="0.2">
      <c r="A127" s="93"/>
      <c r="B127" s="93"/>
      <c r="C127" s="93"/>
      <c r="D127" s="93"/>
      <c r="E127" s="40"/>
      <c r="F127" s="40"/>
      <c r="G127" s="40"/>
      <c r="H127" s="40"/>
      <c r="I127" s="40"/>
      <c r="J127" s="40"/>
      <c r="K127" s="40"/>
      <c r="L127" s="40"/>
      <c r="M127" s="40"/>
      <c r="N127" s="40"/>
      <c r="O127" s="40"/>
      <c r="P127" s="40"/>
      <c r="Q127" s="40"/>
      <c r="R127" s="40"/>
      <c r="S127" s="40"/>
      <c r="T127" s="40"/>
      <c r="U127" s="40"/>
      <c r="V127" s="40"/>
      <c r="W127" s="40"/>
      <c r="X127" s="40"/>
      <c r="Y127" s="40"/>
      <c r="Z127" s="40"/>
      <c r="AA127" s="40"/>
      <c r="AB127" s="40"/>
      <c r="AC127" s="40"/>
      <c r="AD127" s="40"/>
      <c r="AE127" s="40"/>
      <c r="AF127" s="40"/>
      <c r="AG127" s="40"/>
      <c r="AH127" s="40"/>
      <c r="AI127" s="40"/>
      <c r="AJ127" s="40"/>
      <c r="AK127" s="40"/>
      <c r="AL127" s="40"/>
      <c r="AM127" s="40"/>
      <c r="AN127" s="40"/>
      <c r="AO127" s="40"/>
      <c r="AP127" s="40"/>
      <c r="AQ127" s="40"/>
      <c r="AR127" s="40"/>
      <c r="AS127" s="40"/>
      <c r="AT127" s="40"/>
      <c r="AU127" s="40"/>
      <c r="AV127" s="40"/>
      <c r="AW127" s="40"/>
      <c r="AX127" s="40"/>
      <c r="AY127" s="40"/>
      <c r="AZ127" s="40"/>
      <c r="BA127" s="40"/>
      <c r="BB127" s="40"/>
      <c r="BC127" s="40"/>
      <c r="BD127" s="40"/>
      <c r="BE127" s="40"/>
      <c r="BF127" s="40"/>
      <c r="BG127" s="40"/>
      <c r="BH127" s="40"/>
      <c r="BI127" s="40"/>
      <c r="BJ127" s="40"/>
      <c r="BK127" s="40"/>
      <c r="BL127" s="40"/>
      <c r="BM127" s="40"/>
      <c r="BN127" s="40"/>
      <c r="BO127" s="40"/>
      <c r="BP127" s="40"/>
      <c r="BQ127" s="40"/>
      <c r="BR127" s="40"/>
      <c r="BS127" s="40"/>
      <c r="BT127" s="40"/>
      <c r="BU127" s="40"/>
      <c r="BV127" s="40"/>
      <c r="BW127" s="40"/>
      <c r="BX127" s="40"/>
      <c r="BY127" s="40"/>
      <c r="BZ127" s="40"/>
      <c r="CA127" s="40"/>
      <c r="CB127" s="40"/>
      <c r="CC127" s="40"/>
      <c r="CD127" s="40"/>
      <c r="CE127" s="40"/>
      <c r="CF127" s="40"/>
      <c r="CG127" s="40"/>
      <c r="CH127" s="40"/>
      <c r="CI127" s="40"/>
      <c r="CJ127" s="40"/>
      <c r="CK127" s="40"/>
      <c r="CL127" s="40"/>
      <c r="CM127" s="40"/>
      <c r="CN127" s="40"/>
      <c r="CO127" s="40"/>
      <c r="CP127" s="40"/>
      <c r="CQ127" s="40"/>
      <c r="CR127" s="40"/>
      <c r="CS127" s="40"/>
      <c r="CT127" s="40"/>
      <c r="CU127" s="40"/>
      <c r="CV127" s="40"/>
      <c r="CW127" s="40"/>
      <c r="CX127" s="40"/>
      <c r="CY127" s="40"/>
      <c r="CZ127" s="40"/>
      <c r="DA127" s="40"/>
      <c r="DB127" s="40"/>
      <c r="DC127" s="40"/>
      <c r="DD127" s="40"/>
      <c r="DE127" s="40"/>
      <c r="DF127" s="40"/>
      <c r="DG127" s="40"/>
      <c r="DH127" s="40"/>
      <c r="DI127" s="40"/>
      <c r="DJ127" s="40"/>
      <c r="DK127" s="40"/>
      <c r="DL127" s="40"/>
      <c r="DM127" s="40"/>
      <c r="DN127" s="40"/>
      <c r="DO127" s="40"/>
      <c r="DP127" s="40"/>
      <c r="DQ127" s="40"/>
      <c r="DR127" s="40"/>
      <c r="DS127" s="40"/>
      <c r="DT127" s="40"/>
      <c r="DU127" s="40"/>
      <c r="DV127" s="40"/>
      <c r="DW127" s="40"/>
      <c r="DX127" s="40"/>
      <c r="DY127" s="121"/>
      <c r="DZ127" s="121"/>
      <c r="EA127" s="121"/>
      <c r="EB127" s="121"/>
      <c r="EC127" s="121"/>
      <c r="ED127" s="121"/>
      <c r="EE127" s="121"/>
      <c r="EF127" s="121"/>
    </row>
    <row r="128" spans="1:136" s="92" customFormat="1" x14ac:dyDescent="0.2">
      <c r="A128" s="93"/>
      <c r="B128" s="93"/>
      <c r="C128" s="93"/>
      <c r="D128" s="93"/>
      <c r="E128" s="40"/>
      <c r="F128" s="40"/>
      <c r="G128" s="40"/>
      <c r="H128" s="40"/>
      <c r="I128" s="40"/>
      <c r="J128" s="40"/>
      <c r="K128" s="40"/>
      <c r="L128" s="40"/>
      <c r="M128" s="40"/>
      <c r="N128" s="40"/>
      <c r="O128" s="40"/>
      <c r="P128" s="40"/>
      <c r="Q128" s="40"/>
      <c r="R128" s="40"/>
      <c r="S128" s="40"/>
      <c r="T128" s="40"/>
      <c r="U128" s="40"/>
      <c r="V128" s="40"/>
      <c r="W128" s="40"/>
      <c r="X128" s="40"/>
      <c r="Y128" s="40"/>
      <c r="Z128" s="40"/>
      <c r="AA128" s="40"/>
      <c r="AB128" s="40"/>
      <c r="AC128" s="40"/>
      <c r="AD128" s="40"/>
      <c r="AE128" s="40"/>
      <c r="AF128" s="40"/>
      <c r="AG128" s="40"/>
      <c r="AH128" s="40"/>
      <c r="AI128" s="40"/>
      <c r="AJ128" s="40"/>
      <c r="AK128" s="40"/>
      <c r="AL128" s="40"/>
      <c r="AM128" s="40"/>
      <c r="AN128" s="40"/>
      <c r="AO128" s="40"/>
      <c r="AP128" s="40"/>
      <c r="AQ128" s="40"/>
      <c r="AR128" s="40"/>
      <c r="AS128" s="40"/>
      <c r="AT128" s="40"/>
      <c r="AU128" s="40"/>
      <c r="AV128" s="40"/>
      <c r="AW128" s="40"/>
      <c r="AX128" s="40"/>
      <c r="AY128" s="40"/>
      <c r="AZ128" s="40"/>
      <c r="BA128" s="40"/>
      <c r="BB128" s="40"/>
      <c r="BC128" s="40"/>
      <c r="BD128" s="40"/>
      <c r="BE128" s="40"/>
      <c r="BF128" s="40"/>
      <c r="BG128" s="40"/>
      <c r="BH128" s="40"/>
      <c r="BI128" s="40"/>
      <c r="BJ128" s="40"/>
      <c r="BK128" s="40"/>
      <c r="BL128" s="40"/>
      <c r="BM128" s="40"/>
      <c r="BN128" s="40"/>
      <c r="BO128" s="40"/>
      <c r="BP128" s="40"/>
      <c r="BQ128" s="40"/>
      <c r="BR128" s="40"/>
      <c r="BS128" s="40"/>
      <c r="BT128" s="40"/>
      <c r="BU128" s="40"/>
      <c r="BV128" s="40"/>
      <c r="BW128" s="40"/>
      <c r="BX128" s="40"/>
      <c r="BY128" s="40"/>
      <c r="BZ128" s="40"/>
      <c r="CA128" s="40"/>
      <c r="CB128" s="40"/>
      <c r="CC128" s="40"/>
      <c r="CD128" s="40"/>
      <c r="CE128" s="40"/>
      <c r="CF128" s="40"/>
      <c r="CG128" s="40"/>
      <c r="CH128" s="40"/>
      <c r="CI128" s="40"/>
      <c r="CJ128" s="40"/>
      <c r="CK128" s="40"/>
      <c r="CL128" s="40"/>
      <c r="CM128" s="40"/>
      <c r="CN128" s="40"/>
      <c r="CO128" s="40"/>
      <c r="CP128" s="40"/>
      <c r="CQ128" s="40"/>
      <c r="CR128" s="40"/>
      <c r="CS128" s="40"/>
      <c r="CT128" s="40"/>
      <c r="CU128" s="40"/>
      <c r="CV128" s="40"/>
      <c r="CW128" s="40"/>
      <c r="CX128" s="40"/>
      <c r="CY128" s="40"/>
      <c r="CZ128" s="40"/>
      <c r="DA128" s="40"/>
      <c r="DB128" s="40"/>
      <c r="DC128" s="40"/>
      <c r="DD128" s="40"/>
      <c r="DE128" s="40"/>
      <c r="DF128" s="40"/>
      <c r="DG128" s="40"/>
      <c r="DH128" s="40"/>
      <c r="DI128" s="40"/>
      <c r="DJ128" s="40"/>
      <c r="DK128" s="40"/>
      <c r="DL128" s="40"/>
      <c r="DM128" s="40"/>
      <c r="DN128" s="40"/>
      <c r="DO128" s="40"/>
      <c r="DP128" s="40"/>
      <c r="DQ128" s="40"/>
      <c r="DR128" s="40"/>
      <c r="DS128" s="40"/>
      <c r="DT128" s="40"/>
      <c r="DU128" s="40"/>
      <c r="DV128" s="40"/>
      <c r="DW128" s="40"/>
      <c r="DX128" s="40"/>
      <c r="DY128" s="121"/>
      <c r="DZ128" s="121"/>
      <c r="EA128" s="121"/>
      <c r="EB128" s="121"/>
      <c r="EC128" s="121"/>
      <c r="ED128" s="121"/>
      <c r="EE128" s="121"/>
      <c r="EF128" s="121"/>
    </row>
    <row r="129" spans="1:136" s="92" customFormat="1" x14ac:dyDescent="0.2">
      <c r="A129" s="93"/>
      <c r="B129" s="93"/>
      <c r="C129" s="93"/>
      <c r="D129" s="93"/>
      <c r="E129" s="40"/>
      <c r="F129" s="40"/>
      <c r="G129" s="40"/>
      <c r="H129" s="40"/>
      <c r="I129" s="40"/>
      <c r="J129" s="40"/>
      <c r="K129" s="40"/>
      <c r="L129" s="40"/>
      <c r="M129" s="40"/>
      <c r="N129" s="40"/>
      <c r="O129" s="40"/>
      <c r="P129" s="40"/>
      <c r="Q129" s="40"/>
      <c r="R129" s="40"/>
      <c r="S129" s="40"/>
      <c r="T129" s="40"/>
      <c r="U129" s="40"/>
      <c r="V129" s="40"/>
      <c r="W129" s="40"/>
      <c r="X129" s="40"/>
      <c r="Y129" s="40"/>
      <c r="Z129" s="40"/>
      <c r="AA129" s="40"/>
      <c r="AB129" s="40"/>
      <c r="AC129" s="40"/>
      <c r="AD129" s="40"/>
      <c r="AE129" s="40"/>
      <c r="AF129" s="40"/>
      <c r="AG129" s="40"/>
      <c r="AH129" s="40"/>
      <c r="AI129" s="40"/>
      <c r="AJ129" s="40"/>
      <c r="AK129" s="40"/>
      <c r="AL129" s="40"/>
      <c r="AM129" s="40"/>
      <c r="AN129" s="40"/>
      <c r="AO129" s="40"/>
      <c r="AP129" s="40"/>
      <c r="AQ129" s="40"/>
      <c r="AR129" s="40"/>
      <c r="AS129" s="40"/>
      <c r="AT129" s="40"/>
      <c r="AU129" s="40"/>
      <c r="AV129" s="40"/>
      <c r="AW129" s="40"/>
      <c r="AX129" s="40"/>
      <c r="AY129" s="40"/>
      <c r="AZ129" s="40"/>
      <c r="BA129" s="40"/>
      <c r="BB129" s="40"/>
      <c r="BC129" s="40"/>
      <c r="BD129" s="40"/>
      <c r="BE129" s="40"/>
      <c r="BF129" s="40"/>
      <c r="BG129" s="40"/>
      <c r="BH129" s="40"/>
      <c r="BI129" s="40"/>
      <c r="BJ129" s="40"/>
      <c r="BK129" s="40"/>
      <c r="BL129" s="40"/>
      <c r="BM129" s="40"/>
      <c r="BN129" s="40"/>
      <c r="BO129" s="40"/>
      <c r="BP129" s="40"/>
      <c r="BQ129" s="40"/>
      <c r="BR129" s="40"/>
      <c r="BS129" s="40"/>
      <c r="BT129" s="40"/>
      <c r="BU129" s="40"/>
      <c r="BV129" s="40"/>
      <c r="BW129" s="40"/>
      <c r="BX129" s="40"/>
      <c r="BY129" s="40"/>
      <c r="BZ129" s="40"/>
      <c r="CA129" s="40"/>
      <c r="CB129" s="40"/>
      <c r="CC129" s="40"/>
      <c r="CD129" s="40"/>
      <c r="CE129" s="40"/>
      <c r="CF129" s="40"/>
      <c r="CG129" s="40"/>
      <c r="CH129" s="40"/>
      <c r="CI129" s="40"/>
      <c r="CJ129" s="40"/>
      <c r="CK129" s="40"/>
      <c r="CL129" s="40"/>
      <c r="CM129" s="40"/>
      <c r="CN129" s="40"/>
      <c r="CO129" s="40"/>
      <c r="CP129" s="40"/>
      <c r="CQ129" s="40"/>
      <c r="CR129" s="40"/>
      <c r="CS129" s="40"/>
      <c r="CT129" s="40"/>
      <c r="CU129" s="40"/>
      <c r="CV129" s="40"/>
      <c r="CW129" s="40"/>
      <c r="CX129" s="40"/>
      <c r="CY129" s="40"/>
      <c r="CZ129" s="40"/>
      <c r="DA129" s="40"/>
      <c r="DB129" s="40"/>
      <c r="DC129" s="40"/>
      <c r="DD129" s="40"/>
      <c r="DE129" s="40"/>
      <c r="DF129" s="40"/>
      <c r="DG129" s="40"/>
      <c r="DH129" s="40"/>
      <c r="DI129" s="40"/>
      <c r="DJ129" s="40"/>
      <c r="DK129" s="40"/>
      <c r="DL129" s="40"/>
      <c r="DM129" s="40"/>
      <c r="DN129" s="40"/>
      <c r="DO129" s="40"/>
      <c r="DP129" s="40"/>
      <c r="DQ129" s="40"/>
      <c r="DR129" s="40"/>
      <c r="DS129" s="40"/>
      <c r="DT129" s="40"/>
      <c r="DU129" s="40"/>
      <c r="DV129" s="40"/>
      <c r="DW129" s="40"/>
      <c r="DX129" s="40"/>
      <c r="DY129" s="121"/>
      <c r="DZ129" s="121"/>
      <c r="EA129" s="121"/>
      <c r="EB129" s="121"/>
      <c r="EC129" s="121"/>
      <c r="ED129" s="121"/>
      <c r="EE129" s="121"/>
      <c r="EF129" s="121"/>
    </row>
    <row r="130" spans="1:136" s="92" customFormat="1" x14ac:dyDescent="0.2">
      <c r="A130" s="93"/>
      <c r="B130" s="93"/>
      <c r="C130" s="93"/>
      <c r="D130" s="93"/>
      <c r="E130" s="40"/>
      <c r="F130" s="40"/>
      <c r="G130" s="40"/>
      <c r="H130" s="40"/>
      <c r="I130" s="40"/>
      <c r="J130" s="40"/>
      <c r="K130" s="40"/>
      <c r="L130" s="40"/>
      <c r="M130" s="40"/>
      <c r="N130" s="40"/>
      <c r="O130" s="40"/>
      <c r="P130" s="40"/>
      <c r="Q130" s="40"/>
      <c r="R130" s="40"/>
      <c r="S130" s="40"/>
      <c r="T130" s="40"/>
      <c r="U130" s="40"/>
      <c r="V130" s="40"/>
      <c r="W130" s="40"/>
      <c r="X130" s="40"/>
      <c r="Y130" s="40"/>
      <c r="Z130" s="40"/>
      <c r="AA130" s="40"/>
      <c r="AB130" s="40"/>
      <c r="AC130" s="40"/>
      <c r="AD130" s="40"/>
      <c r="AE130" s="40"/>
      <c r="AF130" s="40"/>
      <c r="AG130" s="40"/>
      <c r="AH130" s="40"/>
      <c r="AI130" s="40"/>
      <c r="AJ130" s="40"/>
      <c r="AK130" s="40"/>
      <c r="AL130" s="40"/>
      <c r="AM130" s="40"/>
      <c r="AN130" s="40"/>
      <c r="AO130" s="40"/>
      <c r="AP130" s="40"/>
      <c r="AQ130" s="40"/>
      <c r="AR130" s="40"/>
      <c r="AS130" s="40"/>
      <c r="AT130" s="40"/>
      <c r="AU130" s="40"/>
      <c r="AV130" s="40"/>
      <c r="AW130" s="40"/>
      <c r="AX130" s="40"/>
      <c r="AY130" s="40"/>
      <c r="AZ130" s="40"/>
      <c r="BA130" s="40"/>
      <c r="BB130" s="40"/>
      <c r="BC130" s="40"/>
      <c r="BD130" s="40"/>
      <c r="BE130" s="40"/>
      <c r="BF130" s="40"/>
      <c r="BG130" s="40"/>
      <c r="BH130" s="40"/>
      <c r="BI130" s="40"/>
      <c r="BJ130" s="40"/>
      <c r="BK130" s="40"/>
      <c r="BL130" s="40"/>
      <c r="BM130" s="40"/>
      <c r="BN130" s="40"/>
      <c r="BO130" s="40"/>
      <c r="BP130" s="40"/>
      <c r="BQ130" s="40"/>
      <c r="BR130" s="40"/>
      <c r="BS130" s="40"/>
      <c r="BT130" s="40"/>
      <c r="BU130" s="40"/>
      <c r="BV130" s="40"/>
      <c r="BW130" s="40"/>
      <c r="BX130" s="40"/>
      <c r="BY130" s="40"/>
      <c r="BZ130" s="40"/>
      <c r="CA130" s="40"/>
      <c r="CB130" s="40"/>
      <c r="CC130" s="40"/>
      <c r="CD130" s="40"/>
      <c r="CE130" s="40"/>
      <c r="CF130" s="40"/>
      <c r="CG130" s="40"/>
      <c r="CH130" s="40"/>
      <c r="CI130" s="40"/>
      <c r="CJ130" s="40"/>
      <c r="CK130" s="40"/>
      <c r="CL130" s="40"/>
      <c r="CM130" s="40"/>
      <c r="CN130" s="40"/>
      <c r="CO130" s="40"/>
      <c r="CP130" s="40"/>
      <c r="CQ130" s="40"/>
      <c r="CR130" s="40"/>
      <c r="CS130" s="40"/>
      <c r="CT130" s="40"/>
      <c r="CU130" s="40"/>
      <c r="CV130" s="40"/>
      <c r="CW130" s="40"/>
      <c r="CX130" s="40"/>
      <c r="CY130" s="40"/>
      <c r="CZ130" s="40"/>
      <c r="DA130" s="40"/>
      <c r="DB130" s="40"/>
      <c r="DC130" s="40"/>
      <c r="DD130" s="40"/>
      <c r="DE130" s="40"/>
      <c r="DF130" s="40"/>
      <c r="DG130" s="40"/>
      <c r="DH130" s="40"/>
      <c r="DI130" s="40"/>
      <c r="DJ130" s="40"/>
      <c r="DK130" s="40"/>
      <c r="DL130" s="40"/>
      <c r="DM130" s="40"/>
      <c r="DN130" s="40"/>
      <c r="DO130" s="40"/>
      <c r="DP130" s="40"/>
      <c r="DQ130" s="40"/>
      <c r="DR130" s="40"/>
      <c r="DS130" s="40"/>
      <c r="DT130" s="40"/>
      <c r="DU130" s="40"/>
      <c r="DV130" s="40"/>
      <c r="DW130" s="40"/>
      <c r="DX130" s="40"/>
      <c r="DY130" s="121"/>
      <c r="DZ130" s="121"/>
      <c r="EA130" s="121"/>
      <c r="EB130" s="121"/>
      <c r="EC130" s="121"/>
      <c r="ED130" s="121"/>
      <c r="EE130" s="121"/>
      <c r="EF130" s="121"/>
    </row>
    <row r="131" spans="1:136" s="92" customFormat="1" x14ac:dyDescent="0.2">
      <c r="A131" s="93"/>
      <c r="B131" s="93"/>
      <c r="C131" s="93"/>
      <c r="D131" s="93"/>
      <c r="E131" s="40"/>
      <c r="F131" s="40"/>
      <c r="G131" s="40"/>
      <c r="H131" s="40"/>
      <c r="I131" s="40"/>
      <c r="J131" s="40"/>
      <c r="K131" s="40"/>
      <c r="L131" s="40"/>
      <c r="M131" s="40"/>
      <c r="N131" s="40"/>
      <c r="O131" s="40"/>
      <c r="P131" s="40"/>
      <c r="Q131" s="40"/>
      <c r="R131" s="40"/>
      <c r="S131" s="40"/>
      <c r="T131" s="40"/>
      <c r="U131" s="40"/>
      <c r="V131" s="40"/>
      <c r="W131" s="40"/>
      <c r="X131" s="40"/>
      <c r="Y131" s="40"/>
      <c r="Z131" s="40"/>
      <c r="AA131" s="40"/>
      <c r="AB131" s="40"/>
      <c r="AC131" s="40"/>
      <c r="AD131" s="40"/>
      <c r="AE131" s="40"/>
      <c r="AF131" s="40"/>
      <c r="AG131" s="40"/>
      <c r="AH131" s="40"/>
      <c r="AI131" s="40"/>
      <c r="AJ131" s="40"/>
      <c r="AK131" s="40"/>
      <c r="AL131" s="40"/>
      <c r="AM131" s="40"/>
      <c r="AN131" s="40"/>
      <c r="AO131" s="40"/>
      <c r="AP131" s="40"/>
      <c r="AQ131" s="40"/>
      <c r="AR131" s="40"/>
      <c r="AS131" s="40"/>
      <c r="AT131" s="40"/>
      <c r="AU131" s="40"/>
      <c r="AV131" s="40"/>
      <c r="AW131" s="40"/>
      <c r="AX131" s="40"/>
      <c r="AY131" s="40"/>
      <c r="AZ131" s="40"/>
      <c r="BA131" s="40"/>
      <c r="BB131" s="40"/>
      <c r="BC131" s="40"/>
      <c r="BD131" s="40"/>
      <c r="BE131" s="40"/>
      <c r="BF131" s="40"/>
      <c r="BG131" s="40"/>
      <c r="BH131" s="40"/>
      <c r="BI131" s="40"/>
      <c r="BJ131" s="40"/>
      <c r="BK131" s="40"/>
      <c r="BL131" s="40"/>
      <c r="BM131" s="40"/>
      <c r="BN131" s="40"/>
      <c r="BO131" s="40"/>
      <c r="BP131" s="40"/>
      <c r="BQ131" s="40"/>
      <c r="BR131" s="40"/>
      <c r="BS131" s="40"/>
      <c r="BT131" s="40"/>
      <c r="BU131" s="40"/>
      <c r="BV131" s="40"/>
      <c r="BW131" s="40"/>
      <c r="BX131" s="40"/>
      <c r="BY131" s="40"/>
      <c r="BZ131" s="40"/>
      <c r="CA131" s="40"/>
      <c r="CB131" s="40"/>
      <c r="CC131" s="40"/>
      <c r="CD131" s="40"/>
      <c r="CE131" s="40"/>
      <c r="CF131" s="40"/>
      <c r="CG131" s="40"/>
      <c r="CH131" s="40"/>
      <c r="CI131" s="40"/>
      <c r="CJ131" s="40"/>
      <c r="CK131" s="40"/>
      <c r="CL131" s="40"/>
      <c r="CM131" s="40"/>
      <c r="CN131" s="40"/>
      <c r="CO131" s="40"/>
      <c r="CP131" s="40"/>
      <c r="CQ131" s="40"/>
      <c r="CR131" s="40"/>
      <c r="CS131" s="40"/>
      <c r="CT131" s="40"/>
      <c r="CU131" s="40"/>
      <c r="CV131" s="40"/>
      <c r="CW131" s="40"/>
      <c r="CX131" s="40"/>
      <c r="CY131" s="40"/>
      <c r="CZ131" s="40"/>
      <c r="DA131" s="40"/>
      <c r="DB131" s="40"/>
      <c r="DC131" s="40"/>
      <c r="DD131" s="40"/>
      <c r="DE131" s="40"/>
      <c r="DF131" s="40"/>
      <c r="DG131" s="40"/>
      <c r="DH131" s="40"/>
      <c r="DI131" s="40"/>
      <c r="DJ131" s="40"/>
      <c r="DK131" s="40"/>
      <c r="DL131" s="40"/>
      <c r="DM131" s="40"/>
      <c r="DN131" s="40"/>
      <c r="DO131" s="40"/>
      <c r="DP131" s="40"/>
      <c r="DQ131" s="40"/>
      <c r="DR131" s="40"/>
      <c r="DS131" s="40"/>
      <c r="DT131" s="40"/>
      <c r="DU131" s="40"/>
      <c r="DV131" s="40"/>
      <c r="DW131" s="40"/>
      <c r="DX131" s="40"/>
      <c r="DY131" s="121"/>
      <c r="DZ131" s="121"/>
      <c r="EA131" s="121"/>
      <c r="EB131" s="121"/>
      <c r="EC131" s="121"/>
      <c r="ED131" s="121"/>
      <c r="EE131" s="121"/>
      <c r="EF131" s="121"/>
    </row>
    <row r="132" spans="1:136" s="92" customFormat="1" x14ac:dyDescent="0.2">
      <c r="A132" s="93"/>
      <c r="B132" s="93"/>
      <c r="C132" s="93"/>
      <c r="D132" s="93"/>
      <c r="E132" s="40"/>
      <c r="F132" s="40"/>
      <c r="G132" s="40"/>
      <c r="H132" s="40"/>
      <c r="I132" s="40"/>
      <c r="J132" s="40"/>
      <c r="K132" s="40"/>
      <c r="L132" s="40"/>
      <c r="M132" s="40"/>
      <c r="N132" s="40"/>
      <c r="O132" s="40"/>
      <c r="P132" s="40"/>
      <c r="Q132" s="40"/>
      <c r="R132" s="40"/>
      <c r="S132" s="40"/>
      <c r="T132" s="40"/>
      <c r="U132" s="40"/>
      <c r="V132" s="40"/>
      <c r="W132" s="40"/>
      <c r="X132" s="40"/>
      <c r="Y132" s="40"/>
      <c r="Z132" s="40"/>
      <c r="AA132" s="40"/>
      <c r="AB132" s="40"/>
      <c r="AC132" s="40"/>
      <c r="AD132" s="40"/>
      <c r="AE132" s="40"/>
      <c r="AF132" s="40"/>
      <c r="AG132" s="40"/>
      <c r="AH132" s="40"/>
      <c r="AI132" s="40"/>
      <c r="AJ132" s="40"/>
      <c r="AK132" s="40"/>
      <c r="AL132" s="40"/>
      <c r="AM132" s="40"/>
      <c r="AN132" s="40"/>
      <c r="AO132" s="40"/>
      <c r="AP132" s="40"/>
      <c r="AQ132" s="40"/>
      <c r="AR132" s="40"/>
      <c r="AS132" s="40"/>
      <c r="AT132" s="40"/>
      <c r="AU132" s="40"/>
      <c r="AV132" s="40"/>
      <c r="AW132" s="40"/>
      <c r="AX132" s="40"/>
      <c r="AY132" s="40"/>
      <c r="AZ132" s="40"/>
      <c r="BA132" s="40"/>
      <c r="BB132" s="40"/>
      <c r="BC132" s="40"/>
      <c r="BD132" s="40"/>
      <c r="BE132" s="40"/>
      <c r="BF132" s="40"/>
      <c r="BG132" s="40"/>
      <c r="BH132" s="40"/>
      <c r="BI132" s="40"/>
      <c r="BJ132" s="40"/>
      <c r="BK132" s="40"/>
      <c r="BL132" s="40"/>
      <c r="BM132" s="40"/>
      <c r="BN132" s="40"/>
      <c r="BO132" s="40"/>
      <c r="BP132" s="40"/>
      <c r="BQ132" s="40"/>
      <c r="BR132" s="40"/>
      <c r="BS132" s="40"/>
      <c r="BT132" s="40"/>
      <c r="BU132" s="40"/>
      <c r="BV132" s="40"/>
      <c r="BW132" s="40"/>
      <c r="BX132" s="40"/>
      <c r="BY132" s="40"/>
      <c r="BZ132" s="40"/>
      <c r="CA132" s="40"/>
      <c r="CB132" s="40"/>
      <c r="CC132" s="40"/>
      <c r="CD132" s="40"/>
      <c r="CE132" s="40"/>
      <c r="CF132" s="40"/>
      <c r="CG132" s="40"/>
      <c r="CH132" s="40"/>
      <c r="CI132" s="40"/>
      <c r="CJ132" s="40"/>
      <c r="CK132" s="40"/>
      <c r="CL132" s="40"/>
      <c r="CM132" s="40"/>
      <c r="CN132" s="40"/>
      <c r="CO132" s="40"/>
      <c r="CP132" s="40"/>
      <c r="CQ132" s="40"/>
      <c r="CR132" s="40"/>
      <c r="CS132" s="40"/>
      <c r="CT132" s="40"/>
      <c r="CU132" s="40"/>
      <c r="CV132" s="40"/>
      <c r="CW132" s="40"/>
      <c r="CX132" s="40"/>
      <c r="CY132" s="40"/>
      <c r="CZ132" s="40"/>
      <c r="DA132" s="40"/>
      <c r="DB132" s="40"/>
      <c r="DC132" s="40"/>
      <c r="DD132" s="40"/>
      <c r="DE132" s="40"/>
      <c r="DF132" s="40"/>
      <c r="DG132" s="40"/>
      <c r="DH132" s="40"/>
      <c r="DI132" s="40"/>
      <c r="DJ132" s="40"/>
      <c r="DK132" s="40"/>
      <c r="DL132" s="40"/>
      <c r="DM132" s="40"/>
      <c r="DN132" s="40"/>
      <c r="DO132" s="40"/>
      <c r="DP132" s="40"/>
      <c r="DQ132" s="40"/>
      <c r="DR132" s="40"/>
      <c r="DS132" s="40"/>
      <c r="DT132" s="40"/>
      <c r="DU132" s="40"/>
      <c r="DV132" s="40"/>
      <c r="DW132" s="40"/>
      <c r="DX132" s="40"/>
      <c r="DY132" s="121"/>
      <c r="DZ132" s="121"/>
      <c r="EA132" s="121"/>
      <c r="EB132" s="121"/>
      <c r="EC132" s="121"/>
      <c r="ED132" s="121"/>
      <c r="EE132" s="121"/>
      <c r="EF132" s="121"/>
    </row>
    <row r="133" spans="1:136" s="92" customFormat="1" x14ac:dyDescent="0.2">
      <c r="A133" s="93"/>
      <c r="B133" s="93"/>
      <c r="C133" s="93"/>
      <c r="D133" s="93"/>
      <c r="E133" s="40"/>
      <c r="F133" s="40"/>
      <c r="G133" s="40"/>
      <c r="H133" s="40"/>
      <c r="I133" s="40"/>
      <c r="J133" s="40"/>
      <c r="K133" s="40"/>
      <c r="L133" s="40"/>
      <c r="M133" s="40"/>
      <c r="N133" s="40"/>
      <c r="O133" s="40"/>
      <c r="P133" s="40"/>
      <c r="Q133" s="40"/>
      <c r="R133" s="40"/>
      <c r="S133" s="40"/>
      <c r="T133" s="40"/>
      <c r="U133" s="40"/>
      <c r="V133" s="40"/>
      <c r="W133" s="40"/>
      <c r="X133" s="40"/>
      <c r="Y133" s="40"/>
      <c r="Z133" s="40"/>
      <c r="AA133" s="40"/>
      <c r="AB133" s="40"/>
      <c r="AC133" s="40"/>
      <c r="AD133" s="40"/>
      <c r="AE133" s="40"/>
      <c r="AF133" s="40"/>
      <c r="AG133" s="40"/>
      <c r="AH133" s="40"/>
      <c r="AI133" s="40"/>
      <c r="AJ133" s="40"/>
      <c r="AK133" s="40"/>
      <c r="AL133" s="40"/>
      <c r="AM133" s="40"/>
      <c r="AN133" s="40"/>
      <c r="AO133" s="40"/>
      <c r="AP133" s="40"/>
      <c r="AQ133" s="40"/>
      <c r="AR133" s="40"/>
      <c r="AS133" s="40"/>
      <c r="AT133" s="40"/>
      <c r="AU133" s="40"/>
      <c r="AV133" s="40"/>
      <c r="AW133" s="40"/>
      <c r="AX133" s="40"/>
      <c r="AY133" s="40"/>
      <c r="AZ133" s="40"/>
      <c r="BA133" s="40"/>
      <c r="BB133" s="40"/>
      <c r="BC133" s="40"/>
      <c r="BD133" s="40"/>
      <c r="BE133" s="40"/>
      <c r="BF133" s="40"/>
      <c r="BG133" s="40"/>
      <c r="BH133" s="40"/>
      <c r="BI133" s="40"/>
      <c r="BJ133" s="40"/>
      <c r="BK133" s="40"/>
      <c r="BL133" s="40"/>
      <c r="BM133" s="40"/>
      <c r="BN133" s="40"/>
      <c r="BO133" s="40"/>
      <c r="BP133" s="40"/>
      <c r="BQ133" s="40"/>
      <c r="BR133" s="40"/>
      <c r="BS133" s="40"/>
      <c r="BT133" s="40"/>
      <c r="BU133" s="40"/>
      <c r="BV133" s="40"/>
      <c r="BW133" s="40"/>
      <c r="BX133" s="40"/>
      <c r="BY133" s="40"/>
      <c r="BZ133" s="40"/>
      <c r="CA133" s="40"/>
      <c r="CB133" s="40"/>
      <c r="CC133" s="40"/>
      <c r="CD133" s="40"/>
      <c r="CE133" s="40"/>
      <c r="CF133" s="40"/>
      <c r="CG133" s="40"/>
      <c r="CH133" s="40"/>
      <c r="CI133" s="40"/>
      <c r="CJ133" s="40"/>
      <c r="CK133" s="40"/>
      <c r="CL133" s="40"/>
      <c r="CM133" s="40"/>
      <c r="CN133" s="40"/>
      <c r="CO133" s="40"/>
      <c r="CP133" s="40"/>
      <c r="CQ133" s="40"/>
      <c r="CR133" s="40"/>
      <c r="CS133" s="40"/>
      <c r="CT133" s="40"/>
      <c r="CU133" s="40"/>
      <c r="CV133" s="40"/>
      <c r="CW133" s="40"/>
      <c r="CX133" s="40"/>
      <c r="CY133" s="40"/>
      <c r="CZ133" s="40"/>
      <c r="DA133" s="40"/>
      <c r="DB133" s="40"/>
      <c r="DC133" s="40"/>
      <c r="DD133" s="40"/>
      <c r="DE133" s="40"/>
      <c r="DF133" s="40"/>
      <c r="DG133" s="40"/>
      <c r="DH133" s="40"/>
      <c r="DI133" s="40"/>
      <c r="DJ133" s="40"/>
      <c r="DK133" s="40"/>
      <c r="DL133" s="40"/>
      <c r="DM133" s="40"/>
      <c r="DN133" s="40"/>
      <c r="DO133" s="40"/>
      <c r="DP133" s="40"/>
      <c r="DQ133" s="40"/>
      <c r="DR133" s="40"/>
      <c r="DS133" s="40"/>
      <c r="DT133" s="40"/>
      <c r="DU133" s="40"/>
      <c r="DV133" s="40"/>
      <c r="DW133" s="40"/>
      <c r="DX133" s="40"/>
      <c r="DY133" s="121"/>
      <c r="DZ133" s="121"/>
      <c r="EA133" s="121"/>
      <c r="EB133" s="121"/>
      <c r="EC133" s="121"/>
      <c r="ED133" s="121"/>
      <c r="EE133" s="121"/>
      <c r="EF133" s="121"/>
    </row>
    <row r="134" spans="1:136" s="92" customFormat="1" x14ac:dyDescent="0.2">
      <c r="A134" s="93"/>
      <c r="B134" s="93"/>
      <c r="C134" s="93"/>
      <c r="D134" s="93"/>
      <c r="E134" s="40"/>
      <c r="F134" s="40"/>
      <c r="G134" s="40"/>
      <c r="H134" s="40"/>
      <c r="I134" s="40"/>
      <c r="J134" s="40"/>
      <c r="K134" s="40"/>
      <c r="L134" s="40"/>
      <c r="M134" s="40"/>
      <c r="N134" s="40"/>
      <c r="O134" s="40"/>
      <c r="P134" s="40"/>
      <c r="Q134" s="40"/>
      <c r="R134" s="40"/>
      <c r="S134" s="40"/>
      <c r="T134" s="40"/>
      <c r="U134" s="40"/>
      <c r="V134" s="40"/>
      <c r="W134" s="40"/>
      <c r="X134" s="40"/>
      <c r="Y134" s="40"/>
      <c r="Z134" s="40"/>
      <c r="AA134" s="40"/>
      <c r="AB134" s="40"/>
      <c r="AC134" s="40"/>
      <c r="AD134" s="40"/>
      <c r="AE134" s="40"/>
      <c r="AF134" s="40"/>
      <c r="AG134" s="40"/>
      <c r="AH134" s="40"/>
      <c r="AI134" s="40"/>
      <c r="AJ134" s="40"/>
      <c r="AK134" s="40"/>
      <c r="AL134" s="40"/>
      <c r="AM134" s="40"/>
      <c r="AN134" s="40"/>
      <c r="AO134" s="40"/>
      <c r="AP134" s="40"/>
      <c r="AQ134" s="40"/>
      <c r="AR134" s="40"/>
      <c r="AS134" s="40"/>
      <c r="AT134" s="40"/>
      <c r="AU134" s="40"/>
      <c r="AV134" s="40"/>
      <c r="AW134" s="40"/>
      <c r="AX134" s="40"/>
      <c r="AY134" s="40"/>
      <c r="AZ134" s="40"/>
      <c r="BA134" s="40"/>
      <c r="BB134" s="40"/>
      <c r="BC134" s="40"/>
      <c r="BD134" s="40"/>
      <c r="BE134" s="40"/>
      <c r="BF134" s="40"/>
      <c r="BG134" s="40"/>
      <c r="BH134" s="40"/>
      <c r="BI134" s="40"/>
      <c r="BJ134" s="40"/>
      <c r="BK134" s="40"/>
      <c r="BL134" s="40"/>
      <c r="BM134" s="40"/>
      <c r="BN134" s="40"/>
      <c r="BO134" s="40"/>
      <c r="BP134" s="40"/>
      <c r="BQ134" s="40"/>
      <c r="BR134" s="40"/>
      <c r="BS134" s="40"/>
      <c r="BT134" s="40"/>
      <c r="BU134" s="40"/>
      <c r="BV134" s="40"/>
      <c r="BW134" s="40"/>
      <c r="BX134" s="40"/>
      <c r="BY134" s="40"/>
      <c r="BZ134" s="40"/>
      <c r="CA134" s="40"/>
      <c r="CB134" s="40"/>
      <c r="CC134" s="40"/>
      <c r="CD134" s="40"/>
      <c r="CE134" s="40"/>
      <c r="CF134" s="40"/>
      <c r="CG134" s="40"/>
      <c r="CH134" s="40"/>
      <c r="CI134" s="40"/>
      <c r="CJ134" s="40"/>
      <c r="CK134" s="40"/>
      <c r="CL134" s="40"/>
      <c r="CM134" s="40"/>
      <c r="CN134" s="40"/>
      <c r="CO134" s="40"/>
      <c r="CP134" s="40"/>
      <c r="CQ134" s="40"/>
      <c r="CR134" s="40"/>
      <c r="CS134" s="40"/>
      <c r="CT134" s="40"/>
      <c r="CU134" s="40"/>
      <c r="CV134" s="40"/>
      <c r="CW134" s="40"/>
      <c r="CX134" s="40"/>
      <c r="CY134" s="40"/>
      <c r="CZ134" s="40"/>
      <c r="DA134" s="40"/>
      <c r="DB134" s="40"/>
      <c r="DC134" s="40"/>
      <c r="DD134" s="40"/>
      <c r="DE134" s="40"/>
      <c r="DF134" s="40"/>
      <c r="DG134" s="40"/>
      <c r="DH134" s="40"/>
      <c r="DI134" s="40"/>
      <c r="DJ134" s="40"/>
      <c r="DK134" s="40"/>
      <c r="DL134" s="40"/>
      <c r="DM134" s="40"/>
      <c r="DN134" s="40"/>
      <c r="DO134" s="40"/>
      <c r="DP134" s="40"/>
      <c r="DQ134" s="40"/>
      <c r="DR134" s="40"/>
      <c r="DS134" s="40"/>
      <c r="DT134" s="40"/>
      <c r="DU134" s="40"/>
      <c r="DV134" s="40"/>
      <c r="DW134" s="40"/>
      <c r="DX134" s="40"/>
      <c r="DY134" s="121"/>
      <c r="DZ134" s="121"/>
      <c r="EA134" s="121"/>
      <c r="EB134" s="121"/>
      <c r="EC134" s="121"/>
      <c r="ED134" s="121"/>
      <c r="EE134" s="121"/>
      <c r="EF134" s="121"/>
    </row>
    <row r="135" spans="1:136" s="92" customFormat="1" x14ac:dyDescent="0.2">
      <c r="A135" s="93"/>
      <c r="B135" s="93"/>
      <c r="C135" s="93"/>
      <c r="D135" s="93"/>
      <c r="E135" s="40"/>
      <c r="F135" s="40"/>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c r="AV135" s="40"/>
      <c r="AW135" s="40"/>
      <c r="AX135" s="40"/>
      <c r="AY135" s="40"/>
      <c r="AZ135" s="40"/>
      <c r="BA135" s="40"/>
      <c r="BB135" s="40"/>
      <c r="BC135" s="40"/>
      <c r="BD135" s="40"/>
      <c r="BE135" s="40"/>
      <c r="BF135" s="40"/>
      <c r="BG135" s="40"/>
      <c r="BH135" s="40"/>
      <c r="BI135" s="40"/>
      <c r="BJ135" s="40"/>
      <c r="BK135" s="40"/>
      <c r="BL135" s="40"/>
      <c r="BM135" s="40"/>
      <c r="BN135" s="40"/>
      <c r="BO135" s="40"/>
      <c r="BP135" s="40"/>
      <c r="BQ135" s="40"/>
      <c r="BR135" s="40"/>
      <c r="BS135" s="40"/>
      <c r="BT135" s="40"/>
      <c r="BU135" s="40"/>
      <c r="BV135" s="40"/>
      <c r="BW135" s="40"/>
      <c r="BX135" s="40"/>
      <c r="BY135" s="40"/>
      <c r="BZ135" s="40"/>
      <c r="CA135" s="40"/>
      <c r="CB135" s="40"/>
      <c r="CC135" s="40"/>
      <c r="CD135" s="40"/>
      <c r="CE135" s="40"/>
      <c r="CF135" s="40"/>
      <c r="CG135" s="40"/>
      <c r="CH135" s="40"/>
      <c r="CI135" s="40"/>
      <c r="CJ135" s="40"/>
      <c r="CK135" s="40"/>
      <c r="CL135" s="40"/>
      <c r="CM135" s="40"/>
      <c r="CN135" s="40"/>
      <c r="CO135" s="40"/>
      <c r="CP135" s="40"/>
      <c r="CQ135" s="40"/>
      <c r="CR135" s="40"/>
      <c r="CS135" s="40"/>
      <c r="CT135" s="40"/>
      <c r="CU135" s="40"/>
      <c r="CV135" s="40"/>
      <c r="CW135" s="40"/>
      <c r="CX135" s="40"/>
      <c r="CY135" s="40"/>
      <c r="CZ135" s="40"/>
      <c r="DA135" s="40"/>
      <c r="DB135" s="40"/>
      <c r="DC135" s="40"/>
      <c r="DD135" s="40"/>
      <c r="DE135" s="40"/>
      <c r="DF135" s="40"/>
      <c r="DG135" s="40"/>
      <c r="DH135" s="40"/>
      <c r="DI135" s="40"/>
      <c r="DJ135" s="40"/>
      <c r="DK135" s="40"/>
      <c r="DL135" s="40"/>
      <c r="DM135" s="40"/>
      <c r="DN135" s="40"/>
      <c r="DO135" s="40"/>
      <c r="DP135" s="40"/>
      <c r="DQ135" s="40"/>
      <c r="DR135" s="40"/>
      <c r="DS135" s="40"/>
      <c r="DT135" s="40"/>
      <c r="DU135" s="40"/>
      <c r="DV135" s="40"/>
      <c r="DW135" s="40"/>
      <c r="DX135" s="40"/>
      <c r="DY135" s="121"/>
      <c r="DZ135" s="121"/>
      <c r="EA135" s="121"/>
      <c r="EB135" s="121"/>
      <c r="EC135" s="121"/>
      <c r="ED135" s="121"/>
      <c r="EE135" s="121"/>
      <c r="EF135" s="121"/>
    </row>
    <row r="136" spans="1:136" s="92" customFormat="1" x14ac:dyDescent="0.2">
      <c r="A136" s="93"/>
      <c r="B136" s="93"/>
      <c r="C136" s="93"/>
      <c r="D136" s="93"/>
      <c r="E136" s="40"/>
      <c r="F136" s="40"/>
      <c r="G136" s="40"/>
      <c r="H136" s="40"/>
      <c r="I136" s="40"/>
      <c r="J136" s="40"/>
      <c r="K136" s="40"/>
      <c r="L136" s="40"/>
      <c r="M136" s="40"/>
      <c r="N136" s="40"/>
      <c r="O136" s="40"/>
      <c r="P136" s="40"/>
      <c r="Q136" s="40"/>
      <c r="R136" s="40"/>
      <c r="S136" s="40"/>
      <c r="T136" s="40"/>
      <c r="U136" s="40"/>
      <c r="V136" s="40"/>
      <c r="W136" s="40"/>
      <c r="X136" s="40"/>
      <c r="Y136" s="40"/>
      <c r="Z136" s="40"/>
      <c r="AA136" s="40"/>
      <c r="AB136" s="40"/>
      <c r="AC136" s="40"/>
      <c r="AD136" s="40"/>
      <c r="AE136" s="40"/>
      <c r="AF136" s="40"/>
      <c r="AG136" s="40"/>
      <c r="AH136" s="40"/>
      <c r="AI136" s="40"/>
      <c r="AJ136" s="40"/>
      <c r="AK136" s="40"/>
      <c r="AL136" s="40"/>
      <c r="AM136" s="40"/>
      <c r="AN136" s="40"/>
      <c r="AO136" s="40"/>
      <c r="AP136" s="40"/>
      <c r="AQ136" s="40"/>
      <c r="AR136" s="40"/>
      <c r="AS136" s="40"/>
      <c r="AT136" s="40"/>
      <c r="AU136" s="40"/>
      <c r="AV136" s="40"/>
      <c r="AW136" s="40"/>
      <c r="AX136" s="40"/>
      <c r="AY136" s="40"/>
      <c r="AZ136" s="40"/>
      <c r="BA136" s="40"/>
      <c r="BB136" s="40"/>
      <c r="BC136" s="40"/>
      <c r="BD136" s="40"/>
      <c r="BE136" s="40"/>
      <c r="BF136" s="40"/>
      <c r="BG136" s="40"/>
      <c r="BH136" s="40"/>
      <c r="BI136" s="40"/>
      <c r="BJ136" s="40"/>
      <c r="BK136" s="40"/>
      <c r="BL136" s="40"/>
      <c r="BM136" s="40"/>
      <c r="BN136" s="40"/>
      <c r="BO136" s="40"/>
      <c r="BP136" s="40"/>
      <c r="BQ136" s="40"/>
      <c r="BR136" s="40"/>
      <c r="BS136" s="40"/>
      <c r="BT136" s="40"/>
      <c r="BU136" s="40"/>
      <c r="BV136" s="40"/>
      <c r="BW136" s="40"/>
      <c r="BX136" s="40"/>
      <c r="BY136" s="40"/>
      <c r="BZ136" s="40"/>
      <c r="CA136" s="40"/>
      <c r="CB136" s="40"/>
      <c r="CC136" s="40"/>
      <c r="CD136" s="40"/>
      <c r="CE136" s="40"/>
      <c r="CF136" s="40"/>
      <c r="CG136" s="40"/>
      <c r="CH136" s="40"/>
      <c r="CI136" s="40"/>
      <c r="CJ136" s="40"/>
      <c r="CK136" s="40"/>
      <c r="CL136" s="40"/>
      <c r="CM136" s="40"/>
      <c r="CN136" s="40"/>
      <c r="CO136" s="40"/>
      <c r="CP136" s="40"/>
      <c r="CQ136" s="40"/>
      <c r="CR136" s="40"/>
      <c r="CS136" s="40"/>
      <c r="CT136" s="40"/>
      <c r="CU136" s="40"/>
      <c r="CV136" s="40"/>
      <c r="CW136" s="40"/>
      <c r="CX136" s="40"/>
      <c r="CY136" s="40"/>
      <c r="CZ136" s="40"/>
      <c r="DA136" s="40"/>
      <c r="DB136" s="40"/>
      <c r="DC136" s="40"/>
      <c r="DD136" s="40"/>
      <c r="DE136" s="40"/>
      <c r="DF136" s="40"/>
      <c r="DG136" s="40"/>
      <c r="DH136" s="40"/>
      <c r="DI136" s="40"/>
      <c r="DJ136" s="40"/>
      <c r="DK136" s="40"/>
      <c r="DL136" s="40"/>
      <c r="DM136" s="40"/>
      <c r="DN136" s="40"/>
      <c r="DO136" s="40"/>
      <c r="DP136" s="40"/>
      <c r="DQ136" s="40"/>
      <c r="DR136" s="40"/>
      <c r="DS136" s="40"/>
      <c r="DT136" s="40"/>
      <c r="DU136" s="40"/>
      <c r="DV136" s="40"/>
      <c r="DW136" s="40"/>
      <c r="DX136" s="40"/>
      <c r="DY136" s="121"/>
      <c r="DZ136" s="121"/>
      <c r="EA136" s="121"/>
      <c r="EB136" s="121"/>
      <c r="EC136" s="121"/>
      <c r="ED136" s="121"/>
      <c r="EE136" s="121"/>
      <c r="EF136" s="121"/>
    </row>
    <row r="137" spans="1:136" s="92" customFormat="1" x14ac:dyDescent="0.2">
      <c r="A137" s="93"/>
      <c r="B137" s="93"/>
      <c r="C137" s="93"/>
      <c r="D137" s="93"/>
      <c r="E137" s="40"/>
      <c r="F137" s="40"/>
      <c r="G137" s="40"/>
      <c r="H137" s="40"/>
      <c r="I137" s="40"/>
      <c r="J137" s="40"/>
      <c r="K137" s="40"/>
      <c r="L137" s="40"/>
      <c r="M137" s="40"/>
      <c r="N137" s="40"/>
      <c r="O137" s="40"/>
      <c r="P137" s="40"/>
      <c r="Q137" s="40"/>
      <c r="R137" s="40"/>
      <c r="S137" s="40"/>
      <c r="T137" s="40"/>
      <c r="U137" s="40"/>
      <c r="V137" s="40"/>
      <c r="W137" s="40"/>
      <c r="X137" s="40"/>
      <c r="Y137" s="40"/>
      <c r="Z137" s="40"/>
      <c r="AA137" s="40"/>
      <c r="AB137" s="40"/>
      <c r="AC137" s="40"/>
      <c r="AD137" s="40"/>
      <c r="AE137" s="40"/>
      <c r="AF137" s="40"/>
      <c r="AG137" s="40"/>
      <c r="AH137" s="40"/>
      <c r="AI137" s="40"/>
      <c r="AJ137" s="40"/>
      <c r="AK137" s="40"/>
      <c r="AL137" s="40"/>
      <c r="AM137" s="40"/>
      <c r="AN137" s="40"/>
      <c r="AO137" s="40"/>
      <c r="AP137" s="40"/>
      <c r="AQ137" s="40"/>
      <c r="AR137" s="40"/>
      <c r="AS137" s="40"/>
      <c r="AT137" s="40"/>
      <c r="AU137" s="40"/>
      <c r="AV137" s="40"/>
      <c r="AW137" s="40"/>
      <c r="AX137" s="40"/>
      <c r="AY137" s="40"/>
      <c r="AZ137" s="40"/>
      <c r="BA137" s="40"/>
      <c r="BB137" s="40"/>
      <c r="BC137" s="40"/>
      <c r="BD137" s="40"/>
      <c r="BE137" s="40"/>
      <c r="BF137" s="40"/>
      <c r="BG137" s="40"/>
      <c r="BH137" s="40"/>
      <c r="BI137" s="40"/>
      <c r="BJ137" s="40"/>
      <c r="BK137" s="40"/>
      <c r="BL137" s="40"/>
      <c r="BM137" s="40"/>
      <c r="BN137" s="40"/>
      <c r="BO137" s="40"/>
      <c r="BP137" s="40"/>
      <c r="BQ137" s="40"/>
      <c r="BR137" s="40"/>
      <c r="BS137" s="40"/>
      <c r="BT137" s="40"/>
      <c r="BU137" s="40"/>
      <c r="BV137" s="40"/>
      <c r="BW137" s="40"/>
      <c r="BX137" s="40"/>
      <c r="BY137" s="40"/>
      <c r="BZ137" s="40"/>
      <c r="CA137" s="40"/>
      <c r="CB137" s="40"/>
      <c r="CC137" s="40"/>
      <c r="CD137" s="40"/>
      <c r="CE137" s="40"/>
      <c r="CF137" s="40"/>
      <c r="CG137" s="40"/>
      <c r="CH137" s="40"/>
      <c r="CI137" s="40"/>
      <c r="CJ137" s="40"/>
      <c r="CK137" s="40"/>
      <c r="CL137" s="40"/>
      <c r="CM137" s="40"/>
      <c r="CN137" s="40"/>
      <c r="CO137" s="40"/>
      <c r="CP137" s="40"/>
      <c r="CQ137" s="40"/>
      <c r="CR137" s="40"/>
      <c r="CS137" s="40"/>
      <c r="CT137" s="40"/>
      <c r="CU137" s="40"/>
      <c r="CV137" s="40"/>
      <c r="CW137" s="40"/>
      <c r="CX137" s="40"/>
      <c r="CY137" s="40"/>
      <c r="CZ137" s="40"/>
      <c r="DA137" s="40"/>
      <c r="DB137" s="40"/>
      <c r="DC137" s="40"/>
      <c r="DD137" s="40"/>
      <c r="DE137" s="40"/>
      <c r="DF137" s="40"/>
      <c r="DG137" s="40"/>
      <c r="DH137" s="40"/>
      <c r="DI137" s="40"/>
      <c r="DJ137" s="40"/>
      <c r="DK137" s="40"/>
      <c r="DL137" s="40"/>
      <c r="DM137" s="40"/>
      <c r="DN137" s="40"/>
      <c r="DO137" s="40"/>
      <c r="DP137" s="40"/>
      <c r="DQ137" s="40"/>
      <c r="DR137" s="40"/>
      <c r="DS137" s="40"/>
      <c r="DT137" s="40"/>
      <c r="DU137" s="40"/>
      <c r="DV137" s="40"/>
      <c r="DW137" s="40"/>
      <c r="DX137" s="40"/>
      <c r="DY137" s="121"/>
      <c r="DZ137" s="121"/>
      <c r="EA137" s="121"/>
      <c r="EB137" s="121"/>
      <c r="EC137" s="121"/>
      <c r="ED137" s="121"/>
      <c r="EE137" s="121"/>
      <c r="EF137" s="121"/>
    </row>
    <row r="138" spans="1:136" s="92" customFormat="1" x14ac:dyDescent="0.2">
      <c r="A138" s="93"/>
      <c r="B138" s="93"/>
      <c r="C138" s="93"/>
      <c r="D138" s="93"/>
      <c r="E138" s="40"/>
      <c r="F138" s="40"/>
      <c r="G138" s="40"/>
      <c r="H138" s="40"/>
      <c r="I138" s="40"/>
      <c r="J138" s="40"/>
      <c r="K138" s="40"/>
      <c r="L138" s="40"/>
      <c r="M138" s="40"/>
      <c r="N138" s="40"/>
      <c r="O138" s="40"/>
      <c r="P138" s="40"/>
      <c r="Q138" s="40"/>
      <c r="R138" s="40"/>
      <c r="S138" s="40"/>
      <c r="T138" s="40"/>
      <c r="U138" s="40"/>
      <c r="V138" s="40"/>
      <c r="W138" s="40"/>
      <c r="X138" s="40"/>
      <c r="Y138" s="40"/>
      <c r="Z138" s="40"/>
      <c r="AA138" s="40"/>
      <c r="AB138" s="40"/>
      <c r="AC138" s="40"/>
      <c r="AD138" s="40"/>
      <c r="AE138" s="40"/>
      <c r="AF138" s="40"/>
      <c r="AG138" s="40"/>
      <c r="AH138" s="40"/>
      <c r="AI138" s="40"/>
      <c r="AJ138" s="40"/>
      <c r="AK138" s="40"/>
      <c r="AL138" s="40"/>
      <c r="AM138" s="40"/>
      <c r="AN138" s="40"/>
      <c r="AO138" s="40"/>
      <c r="AP138" s="40"/>
      <c r="AQ138" s="40"/>
      <c r="AR138" s="40"/>
      <c r="AS138" s="40"/>
      <c r="AT138" s="40"/>
      <c r="AU138" s="40"/>
      <c r="AV138" s="40"/>
      <c r="AW138" s="40"/>
      <c r="AX138" s="40"/>
      <c r="AY138" s="40"/>
      <c r="AZ138" s="40"/>
      <c r="BA138" s="40"/>
      <c r="BB138" s="40"/>
      <c r="BC138" s="40"/>
      <c r="BD138" s="40"/>
      <c r="BE138" s="40"/>
      <c r="BF138" s="40"/>
      <c r="BG138" s="40"/>
      <c r="BH138" s="40"/>
      <c r="BI138" s="40"/>
      <c r="BJ138" s="40"/>
      <c r="BK138" s="40"/>
      <c r="BL138" s="40"/>
      <c r="BM138" s="40"/>
      <c r="BN138" s="40"/>
      <c r="BO138" s="40"/>
      <c r="BP138" s="40"/>
      <c r="BQ138" s="40"/>
      <c r="BR138" s="40"/>
      <c r="BS138" s="40"/>
      <c r="BT138" s="40"/>
      <c r="BU138" s="40"/>
      <c r="BV138" s="40"/>
      <c r="BW138" s="40"/>
      <c r="BX138" s="40"/>
      <c r="BY138" s="40"/>
      <c r="BZ138" s="40"/>
      <c r="CA138" s="40"/>
      <c r="CB138" s="40"/>
      <c r="CC138" s="40"/>
      <c r="CD138" s="40"/>
      <c r="CE138" s="40"/>
      <c r="CF138" s="40"/>
      <c r="CG138" s="40"/>
      <c r="CH138" s="40"/>
      <c r="CI138" s="40"/>
      <c r="CJ138" s="40"/>
      <c r="CK138" s="40"/>
      <c r="CL138" s="40"/>
      <c r="CM138" s="40"/>
      <c r="CN138" s="40"/>
      <c r="CO138" s="40"/>
      <c r="CP138" s="40"/>
      <c r="CQ138" s="40"/>
      <c r="CR138" s="40"/>
      <c r="CS138" s="40"/>
      <c r="CT138" s="40"/>
      <c r="CU138" s="40"/>
      <c r="CV138" s="40"/>
      <c r="CW138" s="40"/>
      <c r="CX138" s="40"/>
      <c r="CY138" s="40"/>
      <c r="CZ138" s="40"/>
      <c r="DA138" s="40"/>
      <c r="DB138" s="40"/>
      <c r="DC138" s="40"/>
      <c r="DD138" s="40"/>
      <c r="DE138" s="40"/>
      <c r="DF138" s="40"/>
      <c r="DG138" s="40"/>
      <c r="DH138" s="40"/>
      <c r="DI138" s="40"/>
      <c r="DJ138" s="40"/>
      <c r="DK138" s="40"/>
      <c r="DL138" s="40"/>
      <c r="DM138" s="40"/>
      <c r="DN138" s="40"/>
      <c r="DO138" s="40"/>
      <c r="DP138" s="40"/>
      <c r="DQ138" s="40"/>
      <c r="DR138" s="40"/>
      <c r="DS138" s="40"/>
      <c r="DT138" s="40"/>
      <c r="DU138" s="40"/>
      <c r="DV138" s="40"/>
      <c r="DW138" s="40"/>
      <c r="DX138" s="40"/>
      <c r="DY138" s="121"/>
      <c r="DZ138" s="121"/>
      <c r="EA138" s="121"/>
      <c r="EB138" s="121"/>
      <c r="EC138" s="121"/>
      <c r="ED138" s="121"/>
      <c r="EE138" s="121"/>
      <c r="EF138" s="121"/>
    </row>
    <row r="139" spans="1:136" s="92" customFormat="1" x14ac:dyDescent="0.2">
      <c r="A139" s="93"/>
      <c r="B139" s="93"/>
      <c r="C139" s="93"/>
      <c r="D139" s="93"/>
      <c r="E139" s="40"/>
      <c r="F139" s="40"/>
      <c r="G139" s="40"/>
      <c r="H139" s="40"/>
      <c r="I139" s="40"/>
      <c r="J139" s="40"/>
      <c r="K139" s="40"/>
      <c r="L139" s="40"/>
      <c r="M139" s="40"/>
      <c r="N139" s="40"/>
      <c r="O139" s="40"/>
      <c r="P139" s="40"/>
      <c r="Q139" s="40"/>
      <c r="R139" s="40"/>
      <c r="S139" s="40"/>
      <c r="T139" s="40"/>
      <c r="U139" s="40"/>
      <c r="V139" s="40"/>
      <c r="W139" s="40"/>
      <c r="X139" s="40"/>
      <c r="Y139" s="40"/>
      <c r="Z139" s="40"/>
      <c r="AA139" s="40"/>
      <c r="AB139" s="40"/>
      <c r="AC139" s="40"/>
      <c r="AD139" s="40"/>
      <c r="AE139" s="40"/>
      <c r="AF139" s="40"/>
      <c r="AG139" s="40"/>
      <c r="AH139" s="40"/>
      <c r="AI139" s="40"/>
      <c r="AJ139" s="40"/>
      <c r="AK139" s="40"/>
      <c r="AL139" s="40"/>
      <c r="AM139" s="40"/>
      <c r="AN139" s="40"/>
      <c r="AO139" s="40"/>
      <c r="AP139" s="40"/>
      <c r="AQ139" s="40"/>
      <c r="AR139" s="40"/>
      <c r="AS139" s="40"/>
      <c r="AT139" s="40"/>
      <c r="AU139" s="40"/>
      <c r="AV139" s="40"/>
      <c r="AW139" s="40"/>
      <c r="AX139" s="40"/>
      <c r="AY139" s="40"/>
      <c r="AZ139" s="40"/>
      <c r="BA139" s="40"/>
      <c r="BB139" s="40"/>
      <c r="BC139" s="40"/>
      <c r="BD139" s="40"/>
      <c r="BE139" s="40"/>
      <c r="BF139" s="40"/>
      <c r="BG139" s="40"/>
      <c r="BH139" s="40"/>
      <c r="BI139" s="40"/>
      <c r="BJ139" s="40"/>
      <c r="BK139" s="40"/>
      <c r="BL139" s="40"/>
      <c r="BM139" s="40"/>
      <c r="BN139" s="40"/>
      <c r="BO139" s="40"/>
      <c r="BP139" s="40"/>
      <c r="BQ139" s="40"/>
      <c r="BR139" s="40"/>
      <c r="BS139" s="40"/>
      <c r="BT139" s="40"/>
      <c r="BU139" s="40"/>
      <c r="BV139" s="40"/>
      <c r="BW139" s="40"/>
      <c r="BX139" s="40"/>
      <c r="BY139" s="40"/>
      <c r="BZ139" s="40"/>
      <c r="CA139" s="40"/>
      <c r="CB139" s="40"/>
      <c r="CC139" s="40"/>
      <c r="CD139" s="40"/>
      <c r="CE139" s="40"/>
      <c r="CF139" s="40"/>
      <c r="CG139" s="40"/>
      <c r="CH139" s="40"/>
      <c r="CI139" s="40"/>
      <c r="CJ139" s="40"/>
      <c r="CK139" s="40"/>
      <c r="CL139" s="40"/>
      <c r="CM139" s="40"/>
      <c r="CN139" s="40"/>
      <c r="CO139" s="40"/>
      <c r="CP139" s="40"/>
      <c r="CQ139" s="40"/>
      <c r="CR139" s="40"/>
      <c r="CS139" s="40"/>
      <c r="CT139" s="40"/>
      <c r="CU139" s="40"/>
      <c r="CV139" s="40"/>
      <c r="CW139" s="40"/>
      <c r="CX139" s="40"/>
      <c r="CY139" s="40"/>
      <c r="CZ139" s="40"/>
      <c r="DA139" s="40"/>
      <c r="DB139" s="40"/>
      <c r="DC139" s="40"/>
      <c r="DD139" s="40"/>
      <c r="DE139" s="40"/>
      <c r="DF139" s="40"/>
      <c r="DG139" s="40"/>
      <c r="DH139" s="40"/>
      <c r="DI139" s="40"/>
      <c r="DJ139" s="40"/>
      <c r="DK139" s="40"/>
      <c r="DL139" s="40"/>
      <c r="DM139" s="40"/>
      <c r="DN139" s="40"/>
      <c r="DO139" s="40"/>
      <c r="DP139" s="40"/>
      <c r="DQ139" s="40"/>
      <c r="DR139" s="40"/>
      <c r="DS139" s="40"/>
      <c r="DT139" s="40"/>
      <c r="DU139" s="40"/>
      <c r="DV139" s="40"/>
      <c r="DW139" s="40"/>
      <c r="DX139" s="40"/>
      <c r="DY139" s="121"/>
      <c r="DZ139" s="121"/>
      <c r="EA139" s="121"/>
      <c r="EB139" s="121"/>
      <c r="EC139" s="121"/>
      <c r="ED139" s="121"/>
      <c r="EE139" s="121"/>
      <c r="EF139" s="121"/>
    </row>
    <row r="140" spans="1:136" s="92" customFormat="1" x14ac:dyDescent="0.2">
      <c r="A140" s="93"/>
      <c r="B140" s="93"/>
      <c r="C140" s="93"/>
      <c r="D140" s="93"/>
      <c r="E140" s="40"/>
      <c r="F140" s="40"/>
      <c r="G140" s="40"/>
      <c r="H140" s="40"/>
      <c r="I140" s="40"/>
      <c r="J140" s="40"/>
      <c r="K140" s="40"/>
      <c r="L140" s="40"/>
      <c r="M140" s="40"/>
      <c r="N140" s="40"/>
      <c r="O140" s="40"/>
      <c r="P140" s="40"/>
      <c r="Q140" s="40"/>
      <c r="R140" s="40"/>
      <c r="S140" s="40"/>
      <c r="T140" s="40"/>
      <c r="U140" s="40"/>
      <c r="V140" s="40"/>
      <c r="W140" s="40"/>
      <c r="X140" s="40"/>
      <c r="Y140" s="40"/>
      <c r="Z140" s="40"/>
      <c r="AA140" s="40"/>
      <c r="AB140" s="40"/>
      <c r="AC140" s="40"/>
      <c r="AD140" s="40"/>
      <c r="AE140" s="40"/>
      <c r="AF140" s="40"/>
      <c r="AG140" s="40"/>
      <c r="AH140" s="40"/>
      <c r="AI140" s="40"/>
      <c r="AJ140" s="40"/>
      <c r="AK140" s="40"/>
      <c r="AL140" s="40"/>
      <c r="AM140" s="40"/>
      <c r="AN140" s="40"/>
      <c r="AO140" s="40"/>
      <c r="AP140" s="40"/>
      <c r="AQ140" s="40"/>
      <c r="AR140" s="40"/>
      <c r="AS140" s="40"/>
      <c r="AT140" s="40"/>
      <c r="AU140" s="40"/>
      <c r="AV140" s="40"/>
      <c r="AW140" s="40"/>
      <c r="AX140" s="40"/>
      <c r="AY140" s="40"/>
      <c r="AZ140" s="40"/>
      <c r="BA140" s="40"/>
      <c r="BB140" s="40"/>
      <c r="BC140" s="40"/>
      <c r="BD140" s="40"/>
      <c r="BE140" s="40"/>
      <c r="BF140" s="40"/>
      <c r="BG140" s="40"/>
      <c r="BH140" s="40"/>
      <c r="BI140" s="40"/>
      <c r="BJ140" s="40"/>
      <c r="BK140" s="40"/>
      <c r="BL140" s="40"/>
      <c r="BM140" s="40"/>
      <c r="BN140" s="40"/>
      <c r="BO140" s="40"/>
      <c r="BP140" s="40"/>
      <c r="BQ140" s="40"/>
      <c r="BR140" s="40"/>
      <c r="BS140" s="40"/>
      <c r="BT140" s="40"/>
      <c r="BU140" s="40"/>
      <c r="BV140" s="40"/>
      <c r="BW140" s="40"/>
      <c r="BX140" s="40"/>
      <c r="BY140" s="40"/>
      <c r="BZ140" s="40"/>
      <c r="CA140" s="40"/>
      <c r="CB140" s="40"/>
      <c r="CC140" s="40"/>
      <c r="CD140" s="40"/>
      <c r="CE140" s="40"/>
      <c r="CF140" s="40"/>
      <c r="CG140" s="40"/>
      <c r="CH140" s="40"/>
      <c r="CI140" s="40"/>
      <c r="CJ140" s="40"/>
      <c r="CK140" s="40"/>
      <c r="CL140" s="40"/>
      <c r="CM140" s="40"/>
      <c r="CN140" s="40"/>
      <c r="CO140" s="40"/>
      <c r="CP140" s="40"/>
      <c r="CQ140" s="40"/>
      <c r="CR140" s="40"/>
      <c r="CS140" s="40"/>
      <c r="CT140" s="40"/>
      <c r="CU140" s="40"/>
      <c r="CV140" s="40"/>
      <c r="CW140" s="40"/>
      <c r="CX140" s="40"/>
      <c r="CY140" s="40"/>
      <c r="CZ140" s="40"/>
      <c r="DA140" s="40"/>
      <c r="DB140" s="40"/>
      <c r="DC140" s="40"/>
      <c r="DD140" s="40"/>
      <c r="DE140" s="40"/>
      <c r="DF140" s="40"/>
      <c r="DG140" s="40"/>
      <c r="DH140" s="40"/>
      <c r="DI140" s="40"/>
      <c r="DJ140" s="40"/>
      <c r="DK140" s="40"/>
      <c r="DL140" s="40"/>
      <c r="DM140" s="40"/>
      <c r="DN140" s="40"/>
      <c r="DO140" s="40"/>
      <c r="DP140" s="40"/>
      <c r="DQ140" s="40"/>
      <c r="DR140" s="40"/>
      <c r="DS140" s="40"/>
      <c r="DT140" s="40"/>
      <c r="DU140" s="40"/>
      <c r="DV140" s="40"/>
      <c r="DW140" s="40"/>
      <c r="DX140" s="40"/>
      <c r="DY140" s="121"/>
      <c r="DZ140" s="121"/>
      <c r="EA140" s="121"/>
      <c r="EB140" s="121"/>
      <c r="EC140" s="121"/>
      <c r="ED140" s="121"/>
      <c r="EE140" s="121"/>
      <c r="EF140" s="121"/>
    </row>
    <row r="141" spans="1:136" s="92" customFormat="1" x14ac:dyDescent="0.2">
      <c r="A141" s="93"/>
      <c r="B141" s="93"/>
      <c r="C141" s="93"/>
      <c r="D141" s="93"/>
      <c r="E141" s="40"/>
      <c r="F141" s="40"/>
      <c r="G141" s="40"/>
      <c r="H141" s="40"/>
      <c r="I141" s="40"/>
      <c r="J141" s="40"/>
      <c r="K141" s="40"/>
      <c r="L141" s="40"/>
      <c r="M141" s="40"/>
      <c r="N141" s="40"/>
      <c r="O141" s="40"/>
      <c r="P141" s="40"/>
      <c r="Q141" s="40"/>
      <c r="R141" s="40"/>
      <c r="S141" s="40"/>
      <c r="T141" s="40"/>
      <c r="U141" s="40"/>
      <c r="V141" s="40"/>
      <c r="W141" s="40"/>
      <c r="X141" s="40"/>
      <c r="Y141" s="40"/>
      <c r="Z141" s="40"/>
      <c r="AA141" s="40"/>
      <c r="AB141" s="40"/>
      <c r="AC141" s="40"/>
      <c r="AD141" s="40"/>
      <c r="AE141" s="40"/>
      <c r="AF141" s="40"/>
      <c r="AG141" s="40"/>
      <c r="AH141" s="40"/>
      <c r="AI141" s="40"/>
      <c r="AJ141" s="40"/>
      <c r="AK141" s="40"/>
      <c r="AL141" s="40"/>
      <c r="AM141" s="40"/>
      <c r="AN141" s="40"/>
      <c r="AO141" s="40"/>
      <c r="AP141" s="40"/>
      <c r="AQ141" s="40"/>
      <c r="AR141" s="40"/>
      <c r="AS141" s="40"/>
      <c r="AT141" s="40"/>
      <c r="AU141" s="40"/>
      <c r="AV141" s="40"/>
      <c r="AW141" s="40"/>
      <c r="AX141" s="40"/>
      <c r="AY141" s="40"/>
      <c r="AZ141" s="40"/>
      <c r="BA141" s="40"/>
      <c r="BB141" s="40"/>
      <c r="BC141" s="40"/>
      <c r="BD141" s="40"/>
      <c r="BE141" s="40"/>
      <c r="BF141" s="40"/>
      <c r="BG141" s="40"/>
      <c r="BH141" s="40"/>
      <c r="BI141" s="40"/>
      <c r="BJ141" s="40"/>
      <c r="BK141" s="40"/>
      <c r="BL141" s="40"/>
      <c r="BM141" s="40"/>
      <c r="BN141" s="40"/>
      <c r="BO141" s="40"/>
      <c r="BP141" s="40"/>
      <c r="BQ141" s="40"/>
      <c r="BR141" s="40"/>
      <c r="BS141" s="40"/>
      <c r="BT141" s="40"/>
      <c r="BU141" s="40"/>
      <c r="BV141" s="40"/>
      <c r="BW141" s="40"/>
      <c r="BX141" s="40"/>
      <c r="BY141" s="40"/>
      <c r="BZ141" s="40"/>
      <c r="CA141" s="40"/>
      <c r="CB141" s="40"/>
      <c r="CC141" s="40"/>
      <c r="CD141" s="40"/>
      <c r="CE141" s="40"/>
      <c r="CF141" s="40"/>
      <c r="CG141" s="40"/>
      <c r="CH141" s="40"/>
      <c r="CI141" s="40"/>
      <c r="CJ141" s="40"/>
      <c r="CK141" s="40"/>
      <c r="CL141" s="40"/>
      <c r="CM141" s="40"/>
      <c r="CN141" s="40"/>
      <c r="CO141" s="40"/>
      <c r="CP141" s="40"/>
      <c r="CQ141" s="40"/>
      <c r="CR141" s="40"/>
      <c r="CS141" s="40"/>
      <c r="CT141" s="40"/>
      <c r="CU141" s="40"/>
      <c r="CV141" s="40"/>
      <c r="CW141" s="40"/>
      <c r="CX141" s="40"/>
      <c r="CY141" s="40"/>
      <c r="CZ141" s="40"/>
      <c r="DA141" s="40"/>
      <c r="DB141" s="40"/>
      <c r="DC141" s="40"/>
      <c r="DD141" s="40"/>
      <c r="DE141" s="40"/>
      <c r="DF141" s="40"/>
      <c r="DG141" s="40"/>
      <c r="DH141" s="40"/>
      <c r="DI141" s="40"/>
      <c r="DJ141" s="40"/>
      <c r="DK141" s="40"/>
      <c r="DL141" s="40"/>
      <c r="DM141" s="40"/>
      <c r="DN141" s="40"/>
      <c r="DO141" s="40"/>
      <c r="DP141" s="40"/>
      <c r="DQ141" s="40"/>
      <c r="DR141" s="40"/>
      <c r="DS141" s="40"/>
      <c r="DT141" s="40"/>
      <c r="DU141" s="40"/>
      <c r="DV141" s="40"/>
      <c r="DW141" s="40"/>
      <c r="DX141" s="40"/>
      <c r="DY141" s="121"/>
      <c r="DZ141" s="121"/>
      <c r="EA141" s="121"/>
      <c r="EB141" s="121"/>
      <c r="EC141" s="121"/>
      <c r="ED141" s="121"/>
      <c r="EE141" s="121"/>
      <c r="EF141" s="121"/>
    </row>
    <row r="142" spans="1:136" s="92" customFormat="1" x14ac:dyDescent="0.2">
      <c r="A142" s="93"/>
      <c r="B142" s="93"/>
      <c r="C142" s="93"/>
      <c r="D142" s="93"/>
      <c r="E142" s="40"/>
      <c r="F142" s="40"/>
      <c r="G142" s="40"/>
      <c r="H142" s="40"/>
      <c r="I142" s="40"/>
      <c r="J142" s="40"/>
      <c r="K142" s="40"/>
      <c r="L142" s="40"/>
      <c r="M142" s="40"/>
      <c r="N142" s="40"/>
      <c r="O142" s="40"/>
      <c r="P142" s="40"/>
      <c r="Q142" s="40"/>
      <c r="R142" s="40"/>
      <c r="S142" s="40"/>
      <c r="T142" s="40"/>
      <c r="U142" s="40"/>
      <c r="V142" s="40"/>
      <c r="W142" s="40"/>
      <c r="X142" s="40"/>
      <c r="Y142" s="40"/>
      <c r="Z142" s="40"/>
      <c r="AA142" s="40"/>
      <c r="AB142" s="40"/>
      <c r="AC142" s="40"/>
      <c r="AD142" s="40"/>
      <c r="AE142" s="40"/>
      <c r="AF142" s="40"/>
      <c r="AG142" s="40"/>
      <c r="AH142" s="40"/>
      <c r="AI142" s="40"/>
      <c r="AJ142" s="40"/>
      <c r="AK142" s="40"/>
      <c r="AL142" s="40"/>
      <c r="AM142" s="40"/>
      <c r="AN142" s="40"/>
      <c r="AO142" s="40"/>
      <c r="AP142" s="40"/>
      <c r="AQ142" s="40"/>
      <c r="AR142" s="40"/>
      <c r="AS142" s="40"/>
      <c r="AT142" s="40"/>
      <c r="AU142" s="40"/>
      <c r="AV142" s="40"/>
      <c r="AW142" s="40"/>
      <c r="AX142" s="40"/>
      <c r="AY142" s="40"/>
      <c r="AZ142" s="40"/>
      <c r="BA142" s="40"/>
      <c r="BB142" s="40"/>
      <c r="BC142" s="40"/>
      <c r="BD142" s="40"/>
      <c r="BE142" s="40"/>
      <c r="BF142" s="40"/>
      <c r="BG142" s="40"/>
      <c r="BH142" s="40"/>
      <c r="BI142" s="40"/>
      <c r="BJ142" s="40"/>
      <c r="BK142" s="40"/>
      <c r="BL142" s="40"/>
      <c r="BM142" s="40"/>
      <c r="BN142" s="40"/>
      <c r="BO142" s="40"/>
      <c r="BP142" s="40"/>
      <c r="BQ142" s="40"/>
      <c r="BR142" s="40"/>
      <c r="BS142" s="40"/>
      <c r="BT142" s="40"/>
      <c r="BU142" s="40"/>
      <c r="BV142" s="40"/>
      <c r="BW142" s="40"/>
      <c r="BX142" s="40"/>
      <c r="BY142" s="40"/>
      <c r="BZ142" s="40"/>
      <c r="CA142" s="40"/>
      <c r="CB142" s="40"/>
      <c r="CC142" s="40"/>
      <c r="CD142" s="40"/>
      <c r="CE142" s="40"/>
      <c r="CF142" s="40"/>
      <c r="CG142" s="40"/>
      <c r="CH142" s="40"/>
      <c r="CI142" s="40"/>
      <c r="CJ142" s="40"/>
      <c r="CK142" s="40"/>
      <c r="CL142" s="40"/>
      <c r="CM142" s="40"/>
      <c r="CN142" s="40"/>
      <c r="CO142" s="40"/>
      <c r="CP142" s="40"/>
      <c r="CQ142" s="40"/>
      <c r="CR142" s="40"/>
      <c r="CS142" s="40"/>
      <c r="CT142" s="40"/>
      <c r="CU142" s="40"/>
      <c r="CV142" s="40"/>
      <c r="CW142" s="40"/>
      <c r="CX142" s="40"/>
      <c r="CY142" s="40"/>
      <c r="CZ142" s="40"/>
      <c r="DA142" s="40"/>
      <c r="DB142" s="40"/>
      <c r="DC142" s="40"/>
      <c r="DD142" s="40"/>
      <c r="DE142" s="40"/>
      <c r="DF142" s="40"/>
      <c r="DG142" s="40"/>
      <c r="DH142" s="40"/>
      <c r="DI142" s="40"/>
      <c r="DJ142" s="40"/>
      <c r="DK142" s="40"/>
      <c r="DL142" s="40"/>
      <c r="DM142" s="40"/>
      <c r="DN142" s="40"/>
      <c r="DO142" s="40"/>
      <c r="DP142" s="40"/>
      <c r="DQ142" s="40"/>
      <c r="DR142" s="40"/>
      <c r="DS142" s="40"/>
      <c r="DT142" s="40"/>
      <c r="DU142" s="40"/>
      <c r="DV142" s="40"/>
      <c r="DW142" s="40"/>
      <c r="DX142" s="40"/>
      <c r="DY142" s="121"/>
      <c r="DZ142" s="121"/>
      <c r="EA142" s="121"/>
      <c r="EB142" s="121"/>
      <c r="EC142" s="121"/>
      <c r="ED142" s="121"/>
      <c r="EE142" s="121"/>
      <c r="EF142" s="121"/>
    </row>
    <row r="143" spans="1:136" s="92" customFormat="1" x14ac:dyDescent="0.2">
      <c r="A143" s="93"/>
      <c r="B143" s="93"/>
      <c r="C143" s="93"/>
      <c r="D143" s="93"/>
      <c r="E143" s="40"/>
      <c r="F143" s="40"/>
      <c r="G143" s="40"/>
      <c r="H143" s="40"/>
      <c r="I143" s="40"/>
      <c r="J143" s="40"/>
      <c r="K143" s="40"/>
      <c r="L143" s="40"/>
      <c r="M143" s="40"/>
      <c r="N143" s="40"/>
      <c r="O143" s="40"/>
      <c r="P143" s="40"/>
      <c r="Q143" s="40"/>
      <c r="R143" s="40"/>
      <c r="S143" s="40"/>
      <c r="T143" s="40"/>
      <c r="U143" s="40"/>
      <c r="V143" s="40"/>
      <c r="W143" s="40"/>
      <c r="X143" s="40"/>
      <c r="Y143" s="40"/>
      <c r="Z143" s="40"/>
      <c r="AA143" s="40"/>
      <c r="AB143" s="40"/>
      <c r="AC143" s="40"/>
      <c r="AD143" s="40"/>
      <c r="AE143" s="40"/>
      <c r="AF143" s="40"/>
      <c r="AG143" s="40"/>
      <c r="AH143" s="40"/>
      <c r="AI143" s="40"/>
      <c r="AJ143" s="40"/>
      <c r="AK143" s="40"/>
      <c r="AL143" s="40"/>
      <c r="AM143" s="40"/>
      <c r="AN143" s="40"/>
      <c r="AO143" s="40"/>
      <c r="AP143" s="40"/>
      <c r="AQ143" s="40"/>
      <c r="AR143" s="40"/>
      <c r="AS143" s="40"/>
      <c r="AT143" s="40"/>
      <c r="AU143" s="40"/>
      <c r="AV143" s="40"/>
      <c r="AW143" s="40"/>
      <c r="AX143" s="40"/>
      <c r="AY143" s="40"/>
      <c r="AZ143" s="40"/>
      <c r="BA143" s="40"/>
      <c r="BB143" s="40"/>
      <c r="BC143" s="40"/>
      <c r="BD143" s="40"/>
      <c r="BE143" s="40"/>
      <c r="BF143" s="40"/>
      <c r="BG143" s="40"/>
      <c r="BH143" s="40"/>
      <c r="BI143" s="40"/>
      <c r="BJ143" s="40"/>
      <c r="BK143" s="40"/>
      <c r="BL143" s="40"/>
      <c r="BM143" s="40"/>
      <c r="BN143" s="40"/>
      <c r="BO143" s="40"/>
      <c r="BP143" s="40"/>
      <c r="BQ143" s="40"/>
      <c r="BR143" s="40"/>
      <c r="BS143" s="40"/>
      <c r="BT143" s="40"/>
      <c r="BU143" s="40"/>
      <c r="BV143" s="40"/>
      <c r="BW143" s="40"/>
      <c r="BX143" s="40"/>
      <c r="BY143" s="40"/>
      <c r="BZ143" s="40"/>
      <c r="CA143" s="40"/>
      <c r="CB143" s="40"/>
      <c r="CC143" s="40"/>
      <c r="CD143" s="40"/>
      <c r="CE143" s="40"/>
      <c r="CF143" s="40"/>
      <c r="CG143" s="40"/>
      <c r="CH143" s="40"/>
      <c r="CI143" s="40"/>
      <c r="CJ143" s="40"/>
      <c r="CK143" s="40"/>
      <c r="CL143" s="40"/>
      <c r="CM143" s="40"/>
      <c r="CN143" s="40"/>
      <c r="CO143" s="40"/>
      <c r="CP143" s="40"/>
      <c r="CQ143" s="40"/>
      <c r="CR143" s="40"/>
      <c r="CS143" s="40"/>
      <c r="CT143" s="40"/>
      <c r="CU143" s="40"/>
      <c r="CV143" s="40"/>
      <c r="CW143" s="40"/>
      <c r="CX143" s="40"/>
      <c r="CY143" s="40"/>
      <c r="CZ143" s="40"/>
      <c r="DA143" s="40"/>
      <c r="DB143" s="40"/>
      <c r="DC143" s="40"/>
      <c r="DD143" s="40"/>
      <c r="DE143" s="40"/>
      <c r="DF143" s="40"/>
      <c r="DG143" s="40"/>
      <c r="DH143" s="40"/>
      <c r="DI143" s="40"/>
      <c r="DJ143" s="40"/>
      <c r="DK143" s="40"/>
      <c r="DL143" s="40"/>
      <c r="DM143" s="40"/>
      <c r="DN143" s="40"/>
      <c r="DO143" s="40"/>
      <c r="DP143" s="40"/>
      <c r="DQ143" s="40"/>
      <c r="DR143" s="40"/>
      <c r="DS143" s="40"/>
      <c r="DT143" s="40"/>
      <c r="DU143" s="40"/>
      <c r="DV143" s="40"/>
      <c r="DW143" s="40"/>
      <c r="DX143" s="40"/>
      <c r="DY143" s="121"/>
      <c r="DZ143" s="121"/>
      <c r="EA143" s="121"/>
      <c r="EB143" s="121"/>
      <c r="EC143" s="121"/>
      <c r="ED143" s="121"/>
      <c r="EE143" s="121"/>
      <c r="EF143" s="121"/>
    </row>
    <row r="144" spans="1:136" s="92" customFormat="1" x14ac:dyDescent="0.2">
      <c r="A144" s="93"/>
      <c r="B144" s="93"/>
      <c r="C144" s="93"/>
      <c r="D144" s="93"/>
      <c r="E144" s="40"/>
      <c r="F144" s="40"/>
      <c r="G144" s="40"/>
      <c r="H144" s="40"/>
      <c r="I144" s="40"/>
      <c r="J144" s="40"/>
      <c r="K144" s="40"/>
      <c r="L144" s="40"/>
      <c r="M144" s="40"/>
      <c r="N144" s="40"/>
      <c r="O144" s="40"/>
      <c r="P144" s="40"/>
      <c r="Q144" s="40"/>
      <c r="R144" s="40"/>
      <c r="S144" s="40"/>
      <c r="T144" s="40"/>
      <c r="U144" s="40"/>
      <c r="V144" s="40"/>
      <c r="W144" s="40"/>
      <c r="X144" s="40"/>
      <c r="Y144" s="40"/>
      <c r="Z144" s="40"/>
      <c r="AA144" s="40"/>
      <c r="AB144" s="40"/>
      <c r="AC144" s="40"/>
      <c r="AD144" s="40"/>
      <c r="AE144" s="40"/>
      <c r="AF144" s="40"/>
      <c r="AG144" s="40"/>
      <c r="AH144" s="40"/>
      <c r="AI144" s="40"/>
      <c r="AJ144" s="40"/>
      <c r="AK144" s="40"/>
      <c r="AL144" s="40"/>
      <c r="AM144" s="40"/>
      <c r="AN144" s="40"/>
      <c r="AO144" s="40"/>
      <c r="AP144" s="40"/>
      <c r="AQ144" s="40"/>
      <c r="AR144" s="40"/>
      <c r="AS144" s="40"/>
      <c r="AT144" s="40"/>
      <c r="AU144" s="40"/>
      <c r="AV144" s="40"/>
      <c r="AW144" s="40"/>
      <c r="AX144" s="40"/>
      <c r="AY144" s="40"/>
      <c r="AZ144" s="40"/>
      <c r="BA144" s="40"/>
      <c r="BB144" s="40"/>
      <c r="BC144" s="40"/>
      <c r="BD144" s="40"/>
      <c r="BE144" s="40"/>
      <c r="BF144" s="40"/>
      <c r="BG144" s="40"/>
      <c r="BH144" s="40"/>
      <c r="BI144" s="40"/>
      <c r="BJ144" s="40"/>
      <c r="BK144" s="40"/>
      <c r="BL144" s="40"/>
      <c r="BM144" s="40"/>
      <c r="BN144" s="40"/>
      <c r="BO144" s="40"/>
      <c r="BP144" s="40"/>
      <c r="BQ144" s="40"/>
      <c r="BR144" s="40"/>
      <c r="BS144" s="40"/>
      <c r="BT144" s="40"/>
      <c r="BU144" s="40"/>
      <c r="BV144" s="40"/>
      <c r="BW144" s="40"/>
      <c r="BX144" s="40"/>
      <c r="BY144" s="40"/>
      <c r="BZ144" s="40"/>
      <c r="CA144" s="40"/>
      <c r="CB144" s="40"/>
      <c r="CC144" s="40"/>
      <c r="CD144" s="40"/>
      <c r="CE144" s="40"/>
      <c r="CF144" s="40"/>
      <c r="CG144" s="40"/>
      <c r="CH144" s="40"/>
      <c r="CI144" s="40"/>
      <c r="CJ144" s="40"/>
      <c r="CK144" s="40"/>
      <c r="CL144" s="40"/>
      <c r="CM144" s="40"/>
      <c r="CN144" s="40"/>
      <c r="CO144" s="40"/>
      <c r="CP144" s="40"/>
      <c r="CQ144" s="40"/>
      <c r="CR144" s="40"/>
      <c r="CS144" s="40"/>
      <c r="CT144" s="40"/>
      <c r="CU144" s="40"/>
      <c r="CV144" s="40"/>
      <c r="CW144" s="40"/>
      <c r="CX144" s="40"/>
      <c r="CY144" s="40"/>
      <c r="CZ144" s="40"/>
      <c r="DA144" s="40"/>
      <c r="DB144" s="40"/>
      <c r="DC144" s="40"/>
      <c r="DD144" s="40"/>
      <c r="DE144" s="40"/>
      <c r="DF144" s="40"/>
      <c r="DG144" s="40"/>
      <c r="DH144" s="40"/>
      <c r="DI144" s="40"/>
      <c r="DJ144" s="40"/>
      <c r="DK144" s="40"/>
      <c r="DL144" s="40"/>
      <c r="DM144" s="40"/>
      <c r="DN144" s="40"/>
      <c r="DO144" s="40"/>
      <c r="DP144" s="40"/>
      <c r="DQ144" s="40"/>
      <c r="DR144" s="40"/>
      <c r="DS144" s="40"/>
      <c r="DT144" s="40"/>
      <c r="DU144" s="40"/>
      <c r="DV144" s="40"/>
      <c r="DW144" s="40"/>
      <c r="DX144" s="40"/>
      <c r="DY144" s="121"/>
      <c r="DZ144" s="121"/>
      <c r="EA144" s="121"/>
      <c r="EB144" s="121"/>
      <c r="EC144" s="121"/>
      <c r="ED144" s="121"/>
      <c r="EE144" s="121"/>
      <c r="EF144" s="121"/>
    </row>
    <row r="145" spans="1:136" s="92" customFormat="1" x14ac:dyDescent="0.2">
      <c r="A145" s="93"/>
      <c r="B145" s="93"/>
      <c r="C145" s="93"/>
      <c r="D145" s="93"/>
      <c r="E145" s="40"/>
      <c r="F145" s="40"/>
      <c r="G145" s="40"/>
      <c r="H145" s="40"/>
      <c r="I145" s="40"/>
      <c r="J145" s="40"/>
      <c r="K145" s="40"/>
      <c r="L145" s="40"/>
      <c r="M145" s="40"/>
      <c r="N145" s="40"/>
      <c r="O145" s="40"/>
      <c r="P145" s="40"/>
      <c r="Q145" s="40"/>
      <c r="R145" s="40"/>
      <c r="S145" s="40"/>
      <c r="T145" s="40"/>
      <c r="U145" s="40"/>
      <c r="V145" s="40"/>
      <c r="W145" s="40"/>
      <c r="X145" s="40"/>
      <c r="Y145" s="40"/>
      <c r="Z145" s="40"/>
      <c r="AA145" s="40"/>
      <c r="AB145" s="40"/>
      <c r="AC145" s="40"/>
      <c r="AD145" s="40"/>
      <c r="AE145" s="40"/>
      <c r="AF145" s="40"/>
      <c r="AG145" s="40"/>
      <c r="AH145" s="40"/>
      <c r="AI145" s="40"/>
      <c r="AJ145" s="40"/>
      <c r="AK145" s="40"/>
      <c r="AL145" s="40"/>
      <c r="AM145" s="40"/>
      <c r="AN145" s="40"/>
      <c r="AO145" s="40"/>
      <c r="AP145" s="40"/>
      <c r="AQ145" s="40"/>
      <c r="AR145" s="40"/>
      <c r="AS145" s="40"/>
      <c r="AT145" s="40"/>
      <c r="AU145" s="40"/>
      <c r="AV145" s="40"/>
      <c r="AW145" s="40"/>
      <c r="AX145" s="40"/>
      <c r="AY145" s="40"/>
      <c r="AZ145" s="40"/>
      <c r="BA145" s="40"/>
      <c r="BB145" s="40"/>
      <c r="BC145" s="40"/>
      <c r="BD145" s="40"/>
      <c r="BE145" s="40"/>
      <c r="BF145" s="40"/>
      <c r="BG145" s="40"/>
      <c r="BH145" s="40"/>
      <c r="BI145" s="40"/>
      <c r="BJ145" s="40"/>
      <c r="BK145" s="40"/>
      <c r="BL145" s="40"/>
      <c r="BM145" s="40"/>
      <c r="BN145" s="40"/>
      <c r="BO145" s="40"/>
      <c r="BP145" s="40"/>
      <c r="BQ145" s="40"/>
      <c r="BR145" s="40"/>
      <c r="BS145" s="40"/>
      <c r="BT145" s="40"/>
      <c r="BU145" s="40"/>
      <c r="BV145" s="40"/>
      <c r="BW145" s="40"/>
      <c r="BX145" s="40"/>
      <c r="BY145" s="40"/>
      <c r="BZ145" s="40"/>
      <c r="CA145" s="40"/>
      <c r="CB145" s="40"/>
      <c r="CC145" s="40"/>
      <c r="CD145" s="40"/>
      <c r="CE145" s="40"/>
      <c r="CF145" s="40"/>
      <c r="CG145" s="40"/>
      <c r="CH145" s="40"/>
      <c r="CI145" s="40"/>
      <c r="CJ145" s="40"/>
      <c r="CK145" s="40"/>
      <c r="CL145" s="40"/>
      <c r="CM145" s="40"/>
      <c r="CN145" s="40"/>
      <c r="CO145" s="40"/>
      <c r="CP145" s="40"/>
      <c r="CQ145" s="40"/>
      <c r="CR145" s="40"/>
      <c r="CS145" s="40"/>
      <c r="CT145" s="40"/>
      <c r="CU145" s="40"/>
      <c r="CV145" s="40"/>
      <c r="CW145" s="40"/>
      <c r="CX145" s="40"/>
      <c r="CY145" s="40"/>
      <c r="CZ145" s="40"/>
      <c r="DA145" s="40"/>
      <c r="DB145" s="40"/>
      <c r="DC145" s="40"/>
      <c r="DD145" s="40"/>
      <c r="DE145" s="40"/>
      <c r="DF145" s="40"/>
      <c r="DG145" s="40"/>
      <c r="DH145" s="40"/>
      <c r="DI145" s="40"/>
      <c r="DJ145" s="40"/>
      <c r="DK145" s="40"/>
      <c r="DL145" s="40"/>
      <c r="DM145" s="40"/>
      <c r="DN145" s="40"/>
      <c r="DO145" s="40"/>
      <c r="DP145" s="40"/>
      <c r="DQ145" s="40"/>
      <c r="DR145" s="40"/>
      <c r="DS145" s="40"/>
      <c r="DT145" s="40"/>
      <c r="DU145" s="40"/>
      <c r="DV145" s="40"/>
      <c r="DW145" s="40"/>
      <c r="DX145" s="40"/>
      <c r="DY145" s="121"/>
      <c r="DZ145" s="121"/>
      <c r="EA145" s="121"/>
      <c r="EB145" s="121"/>
      <c r="EC145" s="121"/>
      <c r="ED145" s="121"/>
      <c r="EE145" s="121"/>
      <c r="EF145" s="121"/>
    </row>
    <row r="146" spans="1:136" s="92" customFormat="1" x14ac:dyDescent="0.2">
      <c r="A146" s="93"/>
      <c r="B146" s="93"/>
      <c r="C146" s="93"/>
      <c r="D146" s="93"/>
      <c r="E146" s="40"/>
      <c r="F146" s="40"/>
      <c r="G146" s="40"/>
      <c r="H146" s="40"/>
      <c r="I146" s="40"/>
      <c r="J146" s="40"/>
      <c r="K146" s="40"/>
      <c r="L146" s="40"/>
      <c r="M146" s="40"/>
      <c r="N146" s="40"/>
      <c r="O146" s="40"/>
      <c r="P146" s="40"/>
      <c r="Q146" s="40"/>
      <c r="R146" s="40"/>
      <c r="S146" s="40"/>
      <c r="T146" s="40"/>
      <c r="U146" s="40"/>
      <c r="V146" s="40"/>
      <c r="W146" s="40"/>
      <c r="X146" s="40"/>
      <c r="Y146" s="40"/>
      <c r="Z146" s="40"/>
      <c r="AA146" s="40"/>
      <c r="AB146" s="40"/>
      <c r="AC146" s="40"/>
      <c r="AD146" s="40"/>
      <c r="AE146" s="40"/>
      <c r="AF146" s="40"/>
      <c r="AG146" s="40"/>
      <c r="AH146" s="40"/>
      <c r="AI146" s="40"/>
      <c r="AJ146" s="40"/>
      <c r="AK146" s="40"/>
      <c r="AL146" s="40"/>
      <c r="AM146" s="40"/>
      <c r="AN146" s="40"/>
      <c r="AO146" s="40"/>
      <c r="AP146" s="40"/>
      <c r="AQ146" s="40"/>
      <c r="AR146" s="40"/>
      <c r="AS146" s="40"/>
      <c r="AT146" s="40"/>
      <c r="AU146" s="40"/>
      <c r="AV146" s="40"/>
      <c r="AW146" s="40"/>
      <c r="AX146" s="40"/>
      <c r="AY146" s="40"/>
      <c r="AZ146" s="40"/>
      <c r="BA146" s="40"/>
      <c r="BB146" s="40"/>
      <c r="BC146" s="40"/>
      <c r="BD146" s="40"/>
      <c r="BE146" s="40"/>
      <c r="BF146" s="40"/>
      <c r="BG146" s="40"/>
      <c r="BH146" s="40"/>
      <c r="BI146" s="40"/>
      <c r="BJ146" s="40"/>
      <c r="BK146" s="40"/>
      <c r="BL146" s="40"/>
      <c r="BM146" s="40"/>
      <c r="BN146" s="40"/>
      <c r="BO146" s="40"/>
      <c r="BP146" s="40"/>
      <c r="BQ146" s="40"/>
      <c r="BR146" s="40"/>
      <c r="BS146" s="40"/>
      <c r="BT146" s="40"/>
      <c r="BU146" s="40"/>
      <c r="BV146" s="40"/>
      <c r="BW146" s="40"/>
      <c r="BX146" s="40"/>
      <c r="BY146" s="40"/>
      <c r="BZ146" s="40"/>
      <c r="CA146" s="40"/>
      <c r="CB146" s="40"/>
      <c r="CC146" s="40"/>
      <c r="CD146" s="40"/>
      <c r="CE146" s="40"/>
      <c r="CF146" s="40"/>
      <c r="CG146" s="40"/>
      <c r="CH146" s="40"/>
      <c r="CI146" s="40"/>
      <c r="CJ146" s="40"/>
      <c r="CK146" s="40"/>
      <c r="CL146" s="40"/>
      <c r="CM146" s="40"/>
      <c r="CN146" s="40"/>
      <c r="CO146" s="40"/>
      <c r="CP146" s="40"/>
      <c r="CQ146" s="40"/>
      <c r="CR146" s="40"/>
      <c r="CS146" s="40"/>
      <c r="CT146" s="40"/>
      <c r="CU146" s="40"/>
      <c r="CV146" s="40"/>
      <c r="CW146" s="40"/>
      <c r="CX146" s="40"/>
      <c r="CY146" s="40"/>
      <c r="CZ146" s="40"/>
      <c r="DA146" s="40"/>
      <c r="DB146" s="40"/>
      <c r="DC146" s="40"/>
      <c r="DD146" s="40"/>
      <c r="DE146" s="40"/>
      <c r="DF146" s="40"/>
      <c r="DG146" s="40"/>
      <c r="DH146" s="40"/>
      <c r="DI146" s="40"/>
      <c r="DJ146" s="40"/>
      <c r="DK146" s="40"/>
      <c r="DL146" s="40"/>
      <c r="DM146" s="40"/>
      <c r="DN146" s="40"/>
      <c r="DO146" s="40"/>
      <c r="DP146" s="40"/>
      <c r="DQ146" s="40"/>
      <c r="DR146" s="40"/>
      <c r="DS146" s="40"/>
      <c r="DT146" s="40"/>
      <c r="DU146" s="40"/>
      <c r="DV146" s="40"/>
      <c r="DW146" s="40"/>
      <c r="DX146" s="40"/>
      <c r="DY146" s="121"/>
      <c r="DZ146" s="121"/>
      <c r="EA146" s="121"/>
      <c r="EB146" s="121"/>
      <c r="EC146" s="121"/>
      <c r="ED146" s="121"/>
      <c r="EE146" s="121"/>
      <c r="EF146" s="121"/>
    </row>
    <row r="147" spans="1:136" s="92" customFormat="1" x14ac:dyDescent="0.2">
      <c r="A147" s="93"/>
      <c r="B147" s="93"/>
      <c r="C147" s="93"/>
      <c r="D147" s="93"/>
      <c r="E147" s="40"/>
      <c r="F147" s="40"/>
      <c r="G147" s="40"/>
      <c r="H147" s="40"/>
      <c r="I147" s="40"/>
      <c r="J147" s="40"/>
      <c r="K147" s="40"/>
      <c r="L147" s="40"/>
      <c r="M147" s="40"/>
      <c r="N147" s="40"/>
      <c r="O147" s="40"/>
      <c r="P147" s="40"/>
      <c r="Q147" s="40"/>
      <c r="R147" s="40"/>
      <c r="S147" s="40"/>
      <c r="T147" s="40"/>
      <c r="U147" s="40"/>
      <c r="V147" s="40"/>
      <c r="W147" s="40"/>
      <c r="X147" s="40"/>
      <c r="Y147" s="40"/>
      <c r="Z147" s="40"/>
      <c r="AA147" s="40"/>
      <c r="AB147" s="40"/>
      <c r="AC147" s="40"/>
      <c r="AD147" s="40"/>
      <c r="AE147" s="40"/>
      <c r="AF147" s="40"/>
      <c r="AG147" s="40"/>
      <c r="AH147" s="40"/>
      <c r="AI147" s="40"/>
      <c r="AJ147" s="40"/>
      <c r="AK147" s="40"/>
      <c r="AL147" s="40"/>
      <c r="AM147" s="40"/>
      <c r="AN147" s="40"/>
      <c r="AO147" s="40"/>
      <c r="AP147" s="40"/>
      <c r="AQ147" s="40"/>
      <c r="AR147" s="40"/>
      <c r="AS147" s="40"/>
      <c r="AT147" s="40"/>
      <c r="AU147" s="40"/>
      <c r="AV147" s="40"/>
      <c r="AW147" s="40"/>
      <c r="AX147" s="40"/>
      <c r="AY147" s="40"/>
      <c r="AZ147" s="40"/>
      <c r="BA147" s="40"/>
      <c r="BB147" s="40"/>
      <c r="BC147" s="40"/>
      <c r="BD147" s="40"/>
      <c r="BE147" s="40"/>
      <c r="BF147" s="40"/>
      <c r="BG147" s="40"/>
      <c r="BH147" s="40"/>
      <c r="BI147" s="40"/>
      <c r="BJ147" s="40"/>
      <c r="BK147" s="40"/>
      <c r="BL147" s="40"/>
      <c r="BM147" s="40"/>
      <c r="BN147" s="40"/>
      <c r="BO147" s="40"/>
      <c r="BP147" s="40"/>
      <c r="BQ147" s="40"/>
      <c r="BR147" s="40"/>
      <c r="BS147" s="40"/>
      <c r="BT147" s="40"/>
      <c r="BU147" s="40"/>
      <c r="BV147" s="40"/>
      <c r="BW147" s="40"/>
      <c r="BX147" s="40"/>
      <c r="BY147" s="40"/>
      <c r="BZ147" s="40"/>
      <c r="CA147" s="40"/>
      <c r="CB147" s="40"/>
      <c r="CC147" s="40"/>
      <c r="CD147" s="40"/>
      <c r="CE147" s="40"/>
      <c r="CF147" s="40"/>
      <c r="CG147" s="40"/>
      <c r="CH147" s="40"/>
      <c r="CI147" s="40"/>
      <c r="CJ147" s="40"/>
      <c r="CK147" s="40"/>
      <c r="CL147" s="40"/>
      <c r="CM147" s="40"/>
      <c r="CN147" s="40"/>
      <c r="CO147" s="40"/>
      <c r="CP147" s="40"/>
      <c r="CQ147" s="40"/>
      <c r="CR147" s="40"/>
      <c r="CS147" s="40"/>
      <c r="CT147" s="40"/>
      <c r="CU147" s="40"/>
      <c r="CV147" s="40"/>
      <c r="CW147" s="40"/>
      <c r="CX147" s="40"/>
      <c r="CY147" s="40"/>
      <c r="CZ147" s="40"/>
      <c r="DA147" s="40"/>
      <c r="DB147" s="40"/>
      <c r="DC147" s="40"/>
      <c r="DD147" s="40"/>
      <c r="DE147" s="40"/>
      <c r="DF147" s="40"/>
      <c r="DG147" s="40"/>
      <c r="DH147" s="40"/>
      <c r="DI147" s="40"/>
      <c r="DJ147" s="40"/>
      <c r="DK147" s="40"/>
      <c r="DL147" s="40"/>
      <c r="DM147" s="40"/>
      <c r="DN147" s="40"/>
      <c r="DO147" s="40"/>
      <c r="DP147" s="40"/>
      <c r="DQ147" s="40"/>
      <c r="DR147" s="40"/>
      <c r="DS147" s="40"/>
      <c r="DT147" s="40"/>
      <c r="DU147" s="40"/>
      <c r="DV147" s="40"/>
      <c r="DW147" s="40"/>
      <c r="DX147" s="40"/>
      <c r="DY147" s="121"/>
      <c r="DZ147" s="121"/>
      <c r="EA147" s="121"/>
      <c r="EB147" s="121"/>
      <c r="EC147" s="121"/>
      <c r="ED147" s="121"/>
      <c r="EE147" s="121"/>
      <c r="EF147" s="121"/>
    </row>
    <row r="148" spans="1:136" s="92" customFormat="1" x14ac:dyDescent="0.2">
      <c r="A148" s="93"/>
      <c r="B148" s="93"/>
      <c r="C148" s="93"/>
      <c r="D148" s="93"/>
      <c r="E148" s="40"/>
      <c r="F148" s="40"/>
      <c r="G148" s="40"/>
      <c r="H148" s="40"/>
      <c r="I148" s="40"/>
      <c r="J148" s="40"/>
      <c r="K148" s="40"/>
      <c r="L148" s="40"/>
      <c r="M148" s="40"/>
      <c r="N148" s="40"/>
      <c r="O148" s="40"/>
      <c r="P148" s="40"/>
      <c r="Q148" s="40"/>
      <c r="R148" s="40"/>
      <c r="S148" s="40"/>
      <c r="T148" s="40"/>
      <c r="U148" s="40"/>
      <c r="V148" s="40"/>
      <c r="W148" s="40"/>
      <c r="X148" s="40"/>
      <c r="Y148" s="40"/>
      <c r="Z148" s="40"/>
      <c r="AA148" s="40"/>
      <c r="AB148" s="40"/>
      <c r="AC148" s="40"/>
      <c r="AD148" s="40"/>
      <c r="AE148" s="40"/>
      <c r="AF148" s="40"/>
      <c r="AG148" s="40"/>
      <c r="AH148" s="40"/>
      <c r="AI148" s="40"/>
      <c r="AJ148" s="40"/>
      <c r="AK148" s="40"/>
      <c r="AL148" s="40"/>
      <c r="AM148" s="40"/>
      <c r="AN148" s="40"/>
      <c r="AO148" s="40"/>
      <c r="AP148" s="40"/>
      <c r="AQ148" s="40"/>
      <c r="AR148" s="40"/>
      <c r="AS148" s="40"/>
      <c r="AT148" s="40"/>
      <c r="AU148" s="40"/>
      <c r="AV148" s="40"/>
      <c r="AW148" s="40"/>
      <c r="AX148" s="40"/>
      <c r="AY148" s="40"/>
      <c r="AZ148" s="40"/>
      <c r="BA148" s="40"/>
      <c r="BB148" s="40"/>
      <c r="BC148" s="40"/>
      <c r="BD148" s="40"/>
      <c r="BE148" s="40"/>
      <c r="BF148" s="40"/>
      <c r="BG148" s="40"/>
      <c r="BH148" s="40"/>
      <c r="BI148" s="40"/>
      <c r="BJ148" s="40"/>
      <c r="BK148" s="40"/>
      <c r="BL148" s="40"/>
      <c r="BM148" s="40"/>
      <c r="BN148" s="40"/>
      <c r="BO148" s="40"/>
      <c r="BP148" s="40"/>
      <c r="BQ148" s="40"/>
      <c r="BR148" s="40"/>
      <c r="BS148" s="40"/>
      <c r="BT148" s="40"/>
      <c r="BU148" s="40"/>
      <c r="BV148" s="40"/>
      <c r="BW148" s="40"/>
      <c r="BX148" s="40"/>
      <c r="BY148" s="40"/>
      <c r="BZ148" s="40"/>
      <c r="CA148" s="40"/>
      <c r="CB148" s="40"/>
      <c r="CC148" s="40"/>
      <c r="CD148" s="40"/>
      <c r="CE148" s="40"/>
      <c r="CF148" s="40"/>
      <c r="CG148" s="40"/>
      <c r="CH148" s="40"/>
      <c r="CI148" s="40"/>
      <c r="CJ148" s="40"/>
      <c r="CK148" s="40"/>
      <c r="CL148" s="40"/>
      <c r="CM148" s="40"/>
      <c r="CN148" s="40"/>
      <c r="CO148" s="40"/>
      <c r="CP148" s="40"/>
      <c r="CQ148" s="40"/>
      <c r="CR148" s="40"/>
      <c r="CS148" s="40"/>
      <c r="CT148" s="40"/>
      <c r="CU148" s="40"/>
      <c r="CV148" s="40"/>
      <c r="CW148" s="40"/>
      <c r="CX148" s="40"/>
      <c r="CY148" s="40"/>
      <c r="CZ148" s="40"/>
      <c r="DA148" s="40"/>
      <c r="DB148" s="40"/>
      <c r="DC148" s="40"/>
      <c r="DD148" s="40"/>
      <c r="DE148" s="40"/>
      <c r="DF148" s="40"/>
      <c r="DG148" s="40"/>
      <c r="DH148" s="40"/>
      <c r="DI148" s="40"/>
      <c r="DJ148" s="40"/>
      <c r="DK148" s="40"/>
      <c r="DL148" s="40"/>
      <c r="DM148" s="40"/>
      <c r="DN148" s="40"/>
      <c r="DO148" s="40"/>
      <c r="DP148" s="40"/>
      <c r="DQ148" s="40"/>
      <c r="DR148" s="40"/>
      <c r="DS148" s="40"/>
      <c r="DT148" s="40"/>
      <c r="DU148" s="40"/>
      <c r="DV148" s="40"/>
      <c r="DW148" s="40"/>
      <c r="DX148" s="40"/>
      <c r="DY148" s="121"/>
      <c r="DZ148" s="121"/>
      <c r="EA148" s="121"/>
      <c r="EB148" s="121"/>
      <c r="EC148" s="121"/>
      <c r="ED148" s="121"/>
      <c r="EE148" s="121"/>
      <c r="EF148" s="121"/>
    </row>
    <row r="149" spans="1:136" s="92" customFormat="1" x14ac:dyDescent="0.2">
      <c r="A149" s="93"/>
      <c r="B149" s="93"/>
      <c r="C149" s="93"/>
      <c r="D149" s="93"/>
      <c r="E149" s="40"/>
      <c r="F149" s="40"/>
      <c r="G149" s="40"/>
      <c r="H149" s="40"/>
      <c r="I149" s="40"/>
      <c r="J149" s="40"/>
      <c r="K149" s="40"/>
      <c r="L149" s="40"/>
      <c r="M149" s="40"/>
      <c r="N149" s="40"/>
      <c r="O149" s="40"/>
      <c r="P149" s="40"/>
      <c r="Q149" s="40"/>
      <c r="R149" s="40"/>
      <c r="S149" s="40"/>
      <c r="T149" s="40"/>
      <c r="U149" s="40"/>
      <c r="V149" s="40"/>
      <c r="W149" s="40"/>
      <c r="X149" s="40"/>
      <c r="Y149" s="40"/>
      <c r="Z149" s="40"/>
      <c r="AA149" s="40"/>
      <c r="AB149" s="40"/>
      <c r="AC149" s="40"/>
      <c r="AD149" s="40"/>
      <c r="AE149" s="40"/>
      <c r="AF149" s="40"/>
      <c r="AG149" s="40"/>
      <c r="AH149" s="40"/>
      <c r="AI149" s="40"/>
      <c r="AJ149" s="40"/>
      <c r="AK149" s="40"/>
      <c r="AL149" s="40"/>
      <c r="AM149" s="40"/>
      <c r="AN149" s="40"/>
      <c r="AO149" s="40"/>
      <c r="AP149" s="40"/>
      <c r="AQ149" s="40"/>
      <c r="AR149" s="40"/>
      <c r="AS149" s="40"/>
      <c r="AT149" s="40"/>
      <c r="AU149" s="40"/>
      <c r="AV149" s="40"/>
      <c r="AW149" s="40"/>
      <c r="AX149" s="40"/>
      <c r="AY149" s="40"/>
      <c r="AZ149" s="40"/>
      <c r="BA149" s="40"/>
      <c r="BB149" s="40"/>
      <c r="BC149" s="40"/>
      <c r="BD149" s="40"/>
      <c r="BE149" s="40"/>
      <c r="BF149" s="40"/>
      <c r="BG149" s="40"/>
      <c r="BH149" s="40"/>
      <c r="BI149" s="40"/>
      <c r="BJ149" s="40"/>
      <c r="BK149" s="40"/>
      <c r="BL149" s="40"/>
      <c r="BM149" s="40"/>
      <c r="BN149" s="40"/>
      <c r="BO149" s="40"/>
      <c r="BP149" s="40"/>
      <c r="BQ149" s="40"/>
      <c r="BR149" s="40"/>
      <c r="BS149" s="40"/>
      <c r="BT149" s="40"/>
      <c r="BU149" s="40"/>
      <c r="BV149" s="40"/>
      <c r="BW149" s="40"/>
      <c r="BX149" s="40"/>
      <c r="BY149" s="40"/>
      <c r="BZ149" s="40"/>
      <c r="CA149" s="40"/>
      <c r="CB149" s="40"/>
      <c r="CC149" s="40"/>
      <c r="CD149" s="40"/>
      <c r="CE149" s="40"/>
      <c r="CF149" s="40"/>
      <c r="CG149" s="40"/>
      <c r="CH149" s="40"/>
      <c r="CI149" s="40"/>
      <c r="CJ149" s="40"/>
      <c r="CK149" s="40"/>
      <c r="CL149" s="40"/>
      <c r="CM149" s="40"/>
      <c r="CN149" s="40"/>
      <c r="CO149" s="40"/>
      <c r="CP149" s="40"/>
      <c r="CQ149" s="40"/>
      <c r="CR149" s="40"/>
      <c r="CS149" s="40"/>
      <c r="CT149" s="40"/>
      <c r="CU149" s="40"/>
      <c r="CV149" s="40"/>
      <c r="CW149" s="40"/>
      <c r="CX149" s="40"/>
      <c r="CY149" s="40"/>
      <c r="CZ149" s="40"/>
      <c r="DA149" s="40"/>
      <c r="DB149" s="40"/>
      <c r="DC149" s="40"/>
      <c r="DD149" s="40"/>
      <c r="DE149" s="40"/>
      <c r="DF149" s="40"/>
      <c r="DG149" s="40"/>
      <c r="DH149" s="40"/>
      <c r="DI149" s="40"/>
      <c r="DJ149" s="40"/>
      <c r="DK149" s="40"/>
      <c r="DL149" s="40"/>
      <c r="DM149" s="40"/>
      <c r="DN149" s="40"/>
      <c r="DO149" s="40"/>
      <c r="DP149" s="40"/>
      <c r="DQ149" s="40"/>
      <c r="DR149" s="40"/>
      <c r="DS149" s="40"/>
      <c r="DT149" s="40"/>
      <c r="DU149" s="40"/>
      <c r="DV149" s="40"/>
      <c r="DW149" s="40"/>
      <c r="DX149" s="40"/>
      <c r="DY149" s="121"/>
      <c r="DZ149" s="121"/>
      <c r="EA149" s="121"/>
      <c r="EB149" s="121"/>
      <c r="EC149" s="121"/>
      <c r="ED149" s="121"/>
      <c r="EE149" s="121"/>
      <c r="EF149" s="121"/>
    </row>
    <row r="150" spans="1:136" s="92" customFormat="1" x14ac:dyDescent="0.2">
      <c r="A150" s="93"/>
      <c r="B150" s="93"/>
      <c r="C150" s="93"/>
      <c r="D150" s="93"/>
      <c r="E150" s="40"/>
      <c r="F150" s="40"/>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c r="AG150" s="40"/>
      <c r="AH150" s="40"/>
      <c r="AI150" s="40"/>
      <c r="AJ150" s="40"/>
      <c r="AK150" s="40"/>
      <c r="AL150" s="40"/>
      <c r="AM150" s="40"/>
      <c r="AN150" s="40"/>
      <c r="AO150" s="40"/>
      <c r="AP150" s="40"/>
      <c r="AQ150" s="40"/>
      <c r="AR150" s="40"/>
      <c r="AS150" s="40"/>
      <c r="AT150" s="40"/>
      <c r="AU150" s="40"/>
      <c r="AV150" s="40"/>
      <c r="AW150" s="40"/>
      <c r="AX150" s="40"/>
      <c r="AY150" s="40"/>
      <c r="AZ150" s="40"/>
      <c r="BA150" s="40"/>
      <c r="BB150" s="40"/>
      <c r="BC150" s="40"/>
      <c r="BD150" s="40"/>
      <c r="BE150" s="40"/>
      <c r="BF150" s="40"/>
      <c r="BG150" s="40"/>
      <c r="BH150" s="40"/>
      <c r="BI150" s="40"/>
      <c r="BJ150" s="40"/>
      <c r="BK150" s="40"/>
      <c r="BL150" s="40"/>
      <c r="BM150" s="40"/>
      <c r="BN150" s="40"/>
      <c r="BO150" s="40"/>
      <c r="BP150" s="40"/>
      <c r="BQ150" s="40"/>
      <c r="BR150" s="40"/>
      <c r="BS150" s="40"/>
      <c r="BT150" s="40"/>
      <c r="BU150" s="40"/>
      <c r="BV150" s="40"/>
      <c r="BW150" s="40"/>
      <c r="BX150" s="40"/>
      <c r="BY150" s="40"/>
      <c r="BZ150" s="40"/>
      <c r="CA150" s="40"/>
      <c r="CB150" s="40"/>
      <c r="CC150" s="40"/>
      <c r="CD150" s="40"/>
      <c r="CE150" s="40"/>
      <c r="CF150" s="40"/>
      <c r="CG150" s="40"/>
      <c r="CH150" s="40"/>
      <c r="CI150" s="40"/>
      <c r="CJ150" s="40"/>
      <c r="CK150" s="40"/>
      <c r="CL150" s="40"/>
      <c r="CM150" s="40"/>
      <c r="CN150" s="40"/>
      <c r="CO150" s="40"/>
      <c r="CP150" s="40"/>
      <c r="CQ150" s="40"/>
      <c r="CR150" s="40"/>
      <c r="CS150" s="40"/>
      <c r="CT150" s="40"/>
      <c r="CU150" s="40"/>
      <c r="CV150" s="40"/>
      <c r="CW150" s="40"/>
      <c r="CX150" s="40"/>
      <c r="CY150" s="40"/>
      <c r="CZ150" s="40"/>
      <c r="DA150" s="40"/>
      <c r="DB150" s="40"/>
      <c r="DC150" s="40"/>
      <c r="DD150" s="40"/>
      <c r="DE150" s="40"/>
      <c r="DF150" s="40"/>
      <c r="DG150" s="40"/>
      <c r="DH150" s="40"/>
      <c r="DI150" s="40"/>
      <c r="DJ150" s="40"/>
      <c r="DK150" s="40"/>
      <c r="DL150" s="40"/>
      <c r="DM150" s="40"/>
      <c r="DN150" s="40"/>
      <c r="DO150" s="40"/>
      <c r="DP150" s="40"/>
      <c r="DQ150" s="40"/>
      <c r="DR150" s="40"/>
      <c r="DS150" s="40"/>
      <c r="DT150" s="40"/>
      <c r="DU150" s="40"/>
      <c r="DV150" s="40"/>
      <c r="DW150" s="40"/>
      <c r="DX150" s="40"/>
      <c r="DY150" s="121"/>
      <c r="DZ150" s="121"/>
      <c r="EA150" s="121"/>
      <c r="EB150" s="121"/>
      <c r="EC150" s="121"/>
      <c r="ED150" s="121"/>
      <c r="EE150" s="121"/>
      <c r="EF150" s="121"/>
    </row>
    <row r="151" spans="1:136" s="92" customFormat="1" x14ac:dyDescent="0.2">
      <c r="A151" s="93"/>
      <c r="B151" s="93"/>
      <c r="C151" s="93"/>
      <c r="D151" s="93"/>
      <c r="E151" s="40"/>
      <c r="F151" s="40"/>
      <c r="G151" s="40"/>
      <c r="H151" s="40"/>
      <c r="I151" s="40"/>
      <c r="J151" s="40"/>
      <c r="K151" s="40"/>
      <c r="L151" s="40"/>
      <c r="M151" s="40"/>
      <c r="N151" s="40"/>
      <c r="O151" s="40"/>
      <c r="P151" s="40"/>
      <c r="Q151" s="40"/>
      <c r="R151" s="40"/>
      <c r="S151" s="40"/>
      <c r="T151" s="40"/>
      <c r="U151" s="40"/>
      <c r="V151" s="40"/>
      <c r="W151" s="40"/>
      <c r="X151" s="40"/>
      <c r="Y151" s="40"/>
      <c r="Z151" s="40"/>
      <c r="AA151" s="40"/>
      <c r="AB151" s="40"/>
      <c r="AC151" s="40"/>
      <c r="AD151" s="40"/>
      <c r="AE151" s="40"/>
      <c r="AF151" s="40"/>
      <c r="AG151" s="40"/>
      <c r="AH151" s="40"/>
      <c r="AI151" s="40"/>
      <c r="AJ151" s="40"/>
      <c r="AK151" s="40"/>
      <c r="AL151" s="40"/>
      <c r="AM151" s="40"/>
      <c r="AN151" s="40"/>
      <c r="AO151" s="40"/>
      <c r="AP151" s="40"/>
      <c r="AQ151" s="40"/>
      <c r="AR151" s="40"/>
      <c r="AS151" s="40"/>
      <c r="AT151" s="40"/>
      <c r="AU151" s="40"/>
      <c r="AV151" s="40"/>
      <c r="AW151" s="40"/>
      <c r="AX151" s="40"/>
      <c r="AY151" s="40"/>
      <c r="AZ151" s="40"/>
      <c r="BA151" s="40"/>
      <c r="BB151" s="40"/>
      <c r="BC151" s="40"/>
      <c r="BD151" s="40"/>
      <c r="BE151" s="40"/>
      <c r="BF151" s="40"/>
      <c r="BG151" s="40"/>
      <c r="BH151" s="40"/>
      <c r="BI151" s="40"/>
      <c r="BJ151" s="40"/>
      <c r="BK151" s="40"/>
      <c r="BL151" s="40"/>
      <c r="BM151" s="40"/>
      <c r="BN151" s="40"/>
      <c r="BO151" s="40"/>
      <c r="BP151" s="40"/>
      <c r="BQ151" s="40"/>
      <c r="BR151" s="40"/>
      <c r="BS151" s="40"/>
      <c r="BT151" s="40"/>
      <c r="BU151" s="40"/>
      <c r="BV151" s="40"/>
      <c r="BW151" s="40"/>
      <c r="BX151" s="40"/>
      <c r="BY151" s="40"/>
      <c r="BZ151" s="40"/>
      <c r="CA151" s="40"/>
      <c r="CB151" s="40"/>
      <c r="CC151" s="40"/>
      <c r="CD151" s="40"/>
      <c r="CE151" s="40"/>
      <c r="CF151" s="40"/>
      <c r="CG151" s="40"/>
      <c r="CH151" s="40"/>
      <c r="CI151" s="40"/>
      <c r="CJ151" s="40"/>
      <c r="CK151" s="40"/>
      <c r="CL151" s="40"/>
      <c r="CM151" s="40"/>
      <c r="CN151" s="40"/>
      <c r="CO151" s="40"/>
      <c r="CP151" s="40"/>
      <c r="CQ151" s="40"/>
      <c r="CR151" s="40"/>
      <c r="CS151" s="40"/>
      <c r="CT151" s="40"/>
      <c r="CU151" s="40"/>
      <c r="CV151" s="40"/>
      <c r="CW151" s="40"/>
      <c r="CX151" s="40"/>
      <c r="CY151" s="40"/>
      <c r="CZ151" s="40"/>
      <c r="DA151" s="40"/>
      <c r="DB151" s="40"/>
      <c r="DC151" s="40"/>
      <c r="DD151" s="40"/>
      <c r="DE151" s="40"/>
      <c r="DF151" s="40"/>
      <c r="DG151" s="40"/>
      <c r="DH151" s="40"/>
      <c r="DI151" s="40"/>
      <c r="DJ151" s="40"/>
      <c r="DK151" s="40"/>
      <c r="DL151" s="40"/>
      <c r="DM151" s="40"/>
      <c r="DN151" s="40"/>
      <c r="DO151" s="40"/>
      <c r="DP151" s="40"/>
      <c r="DQ151" s="40"/>
      <c r="DR151" s="40"/>
      <c r="DS151" s="40"/>
      <c r="DT151" s="40"/>
      <c r="DU151" s="40"/>
      <c r="DV151" s="40"/>
      <c r="DW151" s="40"/>
      <c r="DX151" s="40"/>
      <c r="DY151" s="121"/>
      <c r="DZ151" s="121"/>
      <c r="EA151" s="121"/>
      <c r="EB151" s="121"/>
      <c r="EC151" s="121"/>
      <c r="ED151" s="121"/>
      <c r="EE151" s="121"/>
      <c r="EF151" s="121"/>
    </row>
    <row r="152" spans="1:136" s="92" customFormat="1" x14ac:dyDescent="0.2">
      <c r="A152" s="93"/>
      <c r="B152" s="93"/>
      <c r="C152" s="93"/>
      <c r="D152" s="93"/>
      <c r="E152" s="40"/>
      <c r="F152" s="40"/>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c r="AG152" s="40"/>
      <c r="AH152" s="40"/>
      <c r="AI152" s="40"/>
      <c r="AJ152" s="40"/>
      <c r="AK152" s="40"/>
      <c r="AL152" s="40"/>
      <c r="AM152" s="40"/>
      <c r="AN152" s="40"/>
      <c r="AO152" s="40"/>
      <c r="AP152" s="40"/>
      <c r="AQ152" s="40"/>
      <c r="AR152" s="40"/>
      <c r="AS152" s="40"/>
      <c r="AT152" s="40"/>
      <c r="AU152" s="40"/>
      <c r="AV152" s="40"/>
      <c r="AW152" s="40"/>
      <c r="AX152" s="40"/>
      <c r="AY152" s="40"/>
      <c r="AZ152" s="40"/>
      <c r="BA152" s="40"/>
      <c r="BB152" s="40"/>
      <c r="BC152" s="40"/>
      <c r="BD152" s="40"/>
      <c r="BE152" s="40"/>
      <c r="BF152" s="40"/>
      <c r="BG152" s="40"/>
      <c r="BH152" s="40"/>
      <c r="BI152" s="40"/>
      <c r="BJ152" s="40"/>
      <c r="BK152" s="40"/>
      <c r="BL152" s="40"/>
      <c r="BM152" s="40"/>
      <c r="BN152" s="40"/>
      <c r="BO152" s="40"/>
      <c r="BP152" s="40"/>
      <c r="BQ152" s="40"/>
      <c r="BR152" s="40"/>
      <c r="BS152" s="40"/>
      <c r="BT152" s="40"/>
      <c r="BU152" s="40"/>
      <c r="BV152" s="40"/>
      <c r="BW152" s="40"/>
      <c r="BX152" s="40"/>
      <c r="BY152" s="40"/>
      <c r="BZ152" s="40"/>
      <c r="CA152" s="40"/>
      <c r="CB152" s="40"/>
      <c r="CC152" s="40"/>
      <c r="CD152" s="40"/>
      <c r="CE152" s="40"/>
      <c r="CF152" s="40"/>
      <c r="CG152" s="40"/>
      <c r="CH152" s="40"/>
      <c r="CI152" s="40"/>
      <c r="CJ152" s="40"/>
      <c r="CK152" s="40"/>
      <c r="CL152" s="40"/>
      <c r="CM152" s="40"/>
      <c r="CN152" s="40"/>
      <c r="CO152" s="40"/>
      <c r="CP152" s="40"/>
      <c r="CQ152" s="40"/>
      <c r="CR152" s="40"/>
      <c r="CS152" s="40"/>
      <c r="CT152" s="40"/>
      <c r="CU152" s="40"/>
      <c r="CV152" s="40"/>
      <c r="CW152" s="40"/>
      <c r="CX152" s="40"/>
      <c r="CY152" s="40"/>
      <c r="CZ152" s="40"/>
      <c r="DA152" s="40"/>
      <c r="DB152" s="40"/>
      <c r="DC152" s="40"/>
      <c r="DD152" s="40"/>
      <c r="DE152" s="40"/>
      <c r="DF152" s="40"/>
      <c r="DG152" s="40"/>
      <c r="DH152" s="40"/>
      <c r="DI152" s="40"/>
      <c r="DJ152" s="40"/>
      <c r="DK152" s="40"/>
      <c r="DL152" s="40"/>
      <c r="DM152" s="40"/>
      <c r="DN152" s="40"/>
      <c r="DO152" s="40"/>
      <c r="DP152" s="40"/>
      <c r="DQ152" s="40"/>
      <c r="DR152" s="40"/>
      <c r="DS152" s="40"/>
      <c r="DT152" s="40"/>
      <c r="DU152" s="40"/>
      <c r="DV152" s="40"/>
      <c r="DW152" s="40"/>
      <c r="DX152" s="40"/>
      <c r="DY152" s="121"/>
      <c r="DZ152" s="121"/>
      <c r="EA152" s="121"/>
      <c r="EB152" s="121"/>
      <c r="EC152" s="121"/>
      <c r="ED152" s="121"/>
      <c r="EE152" s="121"/>
      <c r="EF152" s="121"/>
    </row>
    <row r="153" spans="1:136" s="92" customFormat="1" x14ac:dyDescent="0.2">
      <c r="A153" s="93"/>
      <c r="B153" s="93"/>
      <c r="C153" s="93"/>
      <c r="D153" s="93"/>
      <c r="E153" s="40"/>
      <c r="F153" s="40"/>
      <c r="G153" s="40"/>
      <c r="H153" s="40"/>
      <c r="I153" s="40"/>
      <c r="J153" s="40"/>
      <c r="K153" s="40"/>
      <c r="L153" s="40"/>
      <c r="M153" s="40"/>
      <c r="N153" s="40"/>
      <c r="O153" s="40"/>
      <c r="P153" s="40"/>
      <c r="Q153" s="40"/>
      <c r="R153" s="40"/>
      <c r="S153" s="40"/>
      <c r="T153" s="40"/>
      <c r="U153" s="40"/>
      <c r="V153" s="40"/>
      <c r="W153" s="40"/>
      <c r="X153" s="40"/>
      <c r="Y153" s="40"/>
      <c r="Z153" s="40"/>
      <c r="AA153" s="40"/>
      <c r="AB153" s="40"/>
      <c r="AC153" s="40"/>
      <c r="AD153" s="40"/>
      <c r="AE153" s="40"/>
      <c r="AF153" s="40"/>
      <c r="AG153" s="40"/>
      <c r="AH153" s="40"/>
      <c r="AI153" s="40"/>
      <c r="AJ153" s="40"/>
      <c r="AK153" s="40"/>
      <c r="AL153" s="40"/>
      <c r="AM153" s="40"/>
      <c r="AN153" s="40"/>
      <c r="AO153" s="40"/>
      <c r="AP153" s="40"/>
      <c r="AQ153" s="40"/>
      <c r="AR153" s="40"/>
      <c r="AS153" s="40"/>
      <c r="AT153" s="40"/>
      <c r="AU153" s="40"/>
      <c r="AV153" s="40"/>
      <c r="AW153" s="40"/>
      <c r="AX153" s="40"/>
      <c r="AY153" s="40"/>
      <c r="AZ153" s="40"/>
      <c r="BA153" s="40"/>
      <c r="BB153" s="40"/>
      <c r="BC153" s="40"/>
      <c r="BD153" s="40"/>
      <c r="BE153" s="40"/>
      <c r="BF153" s="40"/>
      <c r="BG153" s="40"/>
      <c r="BH153" s="40"/>
      <c r="BI153" s="40"/>
      <c r="BJ153" s="40"/>
      <c r="BK153" s="40"/>
      <c r="BL153" s="40"/>
      <c r="BM153" s="40"/>
      <c r="BN153" s="40"/>
      <c r="BO153" s="40"/>
      <c r="BP153" s="40"/>
      <c r="BQ153" s="40"/>
      <c r="BR153" s="40"/>
      <c r="BS153" s="40"/>
      <c r="BT153" s="40"/>
      <c r="BU153" s="40"/>
      <c r="BV153" s="40"/>
      <c r="BW153" s="40"/>
      <c r="BX153" s="40"/>
      <c r="BY153" s="40"/>
      <c r="BZ153" s="40"/>
      <c r="CA153" s="40"/>
      <c r="CB153" s="40"/>
      <c r="CC153" s="40"/>
      <c r="CD153" s="40"/>
      <c r="CE153" s="40"/>
      <c r="CF153" s="40"/>
      <c r="CG153" s="40"/>
      <c r="CH153" s="40"/>
      <c r="CI153" s="40"/>
      <c r="CJ153" s="40"/>
      <c r="CK153" s="40"/>
      <c r="CL153" s="40"/>
      <c r="CM153" s="40"/>
      <c r="CN153" s="40"/>
      <c r="CO153" s="40"/>
      <c r="CP153" s="40"/>
      <c r="CQ153" s="40"/>
      <c r="CR153" s="40"/>
      <c r="CS153" s="40"/>
      <c r="CT153" s="40"/>
      <c r="CU153" s="40"/>
      <c r="CV153" s="40"/>
      <c r="CW153" s="40"/>
      <c r="CX153" s="40"/>
      <c r="CY153" s="40"/>
      <c r="CZ153" s="40"/>
      <c r="DA153" s="40"/>
      <c r="DB153" s="40"/>
      <c r="DC153" s="40"/>
      <c r="DD153" s="40"/>
      <c r="DE153" s="40"/>
      <c r="DF153" s="40"/>
      <c r="DG153" s="40"/>
      <c r="DH153" s="40"/>
      <c r="DI153" s="40"/>
      <c r="DJ153" s="40"/>
      <c r="DK153" s="40"/>
      <c r="DL153" s="40"/>
      <c r="DM153" s="40"/>
      <c r="DN153" s="40"/>
      <c r="DO153" s="40"/>
      <c r="DP153" s="40"/>
      <c r="DQ153" s="40"/>
      <c r="DR153" s="40"/>
      <c r="DS153" s="40"/>
      <c r="DT153" s="40"/>
      <c r="DU153" s="40"/>
      <c r="DV153" s="40"/>
      <c r="DW153" s="40"/>
      <c r="DX153" s="40"/>
      <c r="DY153" s="121"/>
      <c r="DZ153" s="121"/>
      <c r="EA153" s="121"/>
      <c r="EB153" s="121"/>
      <c r="EC153" s="121"/>
      <c r="ED153" s="121"/>
      <c r="EE153" s="121"/>
      <c r="EF153" s="121"/>
    </row>
    <row r="154" spans="1:136" s="92" customFormat="1" x14ac:dyDescent="0.2">
      <c r="A154" s="93"/>
      <c r="B154" s="93"/>
      <c r="C154" s="93"/>
      <c r="D154" s="93"/>
      <c r="E154" s="40"/>
      <c r="F154" s="40"/>
      <c r="G154" s="40"/>
      <c r="H154" s="40"/>
      <c r="I154" s="40"/>
      <c r="J154" s="40"/>
      <c r="K154" s="40"/>
      <c r="L154" s="40"/>
      <c r="M154" s="40"/>
      <c r="N154" s="40"/>
      <c r="O154" s="40"/>
      <c r="P154" s="40"/>
      <c r="Q154" s="40"/>
      <c r="R154" s="40"/>
      <c r="S154" s="40"/>
      <c r="T154" s="40"/>
      <c r="U154" s="40"/>
      <c r="V154" s="40"/>
      <c r="W154" s="40"/>
      <c r="X154" s="40"/>
      <c r="Y154" s="40"/>
      <c r="Z154" s="40"/>
      <c r="AA154" s="40"/>
      <c r="AB154" s="40"/>
      <c r="AC154" s="40"/>
      <c r="AD154" s="40"/>
      <c r="AE154" s="40"/>
      <c r="AF154" s="40"/>
      <c r="AG154" s="40"/>
      <c r="AH154" s="40"/>
      <c r="AI154" s="40"/>
      <c r="AJ154" s="40"/>
      <c r="AK154" s="40"/>
      <c r="AL154" s="40"/>
      <c r="AM154" s="40"/>
      <c r="AN154" s="40"/>
      <c r="AO154" s="40"/>
      <c r="AP154" s="40"/>
      <c r="AQ154" s="40"/>
      <c r="AR154" s="40"/>
      <c r="AS154" s="40"/>
      <c r="AT154" s="40"/>
      <c r="AU154" s="40"/>
      <c r="AV154" s="40"/>
      <c r="AW154" s="40"/>
      <c r="AX154" s="40"/>
      <c r="AY154" s="40"/>
      <c r="AZ154" s="40"/>
      <c r="BA154" s="40"/>
      <c r="BB154" s="40"/>
      <c r="BC154" s="40"/>
      <c r="BD154" s="40"/>
      <c r="BE154" s="40"/>
      <c r="BF154" s="40"/>
      <c r="BG154" s="40"/>
      <c r="BH154" s="40"/>
      <c r="BI154" s="40"/>
      <c r="BJ154" s="40"/>
      <c r="BK154" s="40"/>
      <c r="BL154" s="40"/>
      <c r="BM154" s="40"/>
      <c r="BN154" s="40"/>
      <c r="BO154" s="40"/>
      <c r="BP154" s="40"/>
      <c r="BQ154" s="40"/>
      <c r="BR154" s="40"/>
      <c r="BS154" s="40"/>
      <c r="BT154" s="40"/>
      <c r="BU154" s="40"/>
      <c r="BV154" s="40"/>
      <c r="BW154" s="40"/>
      <c r="BX154" s="40"/>
      <c r="BY154" s="40"/>
      <c r="BZ154" s="40"/>
      <c r="CA154" s="40"/>
      <c r="CB154" s="40"/>
      <c r="CC154" s="40"/>
      <c r="CD154" s="40"/>
      <c r="CE154" s="40"/>
      <c r="CF154" s="40"/>
      <c r="CG154" s="40"/>
      <c r="CH154" s="40"/>
      <c r="CI154" s="40"/>
      <c r="CJ154" s="40"/>
      <c r="CK154" s="40"/>
      <c r="CL154" s="40"/>
      <c r="CM154" s="40"/>
      <c r="CN154" s="40"/>
      <c r="CO154" s="40"/>
      <c r="CP154" s="40"/>
      <c r="CQ154" s="40"/>
      <c r="CR154" s="40"/>
      <c r="CS154" s="40"/>
      <c r="CT154" s="40"/>
      <c r="CU154" s="40"/>
      <c r="CV154" s="40"/>
      <c r="CW154" s="40"/>
      <c r="CX154" s="40"/>
      <c r="CY154" s="40"/>
      <c r="CZ154" s="40"/>
      <c r="DA154" s="40"/>
      <c r="DB154" s="40"/>
      <c r="DC154" s="40"/>
      <c r="DD154" s="40"/>
      <c r="DE154" s="40"/>
      <c r="DF154" s="40"/>
      <c r="DG154" s="40"/>
      <c r="DH154" s="40"/>
      <c r="DI154" s="40"/>
      <c r="DJ154" s="40"/>
      <c r="DK154" s="40"/>
      <c r="DL154" s="40"/>
      <c r="DM154" s="40"/>
      <c r="DN154" s="40"/>
      <c r="DO154" s="40"/>
      <c r="DP154" s="40"/>
      <c r="DQ154" s="40"/>
      <c r="DR154" s="40"/>
      <c r="DS154" s="40"/>
      <c r="DT154" s="40"/>
      <c r="DU154" s="40"/>
      <c r="DV154" s="40"/>
      <c r="DW154" s="40"/>
      <c r="DX154" s="40"/>
      <c r="DY154" s="121"/>
      <c r="DZ154" s="121"/>
      <c r="EA154" s="121"/>
      <c r="EB154" s="121"/>
      <c r="EC154" s="121"/>
      <c r="ED154" s="121"/>
      <c r="EE154" s="121"/>
      <c r="EF154" s="121"/>
    </row>
    <row r="155" spans="1:136" s="92" customFormat="1" x14ac:dyDescent="0.2">
      <c r="A155" s="93"/>
      <c r="B155" s="93"/>
      <c r="C155" s="93"/>
      <c r="D155" s="93"/>
      <c r="E155" s="40"/>
      <c r="F155" s="40"/>
      <c r="G155" s="40"/>
      <c r="H155" s="40"/>
      <c r="I155" s="40"/>
      <c r="J155" s="40"/>
      <c r="K155" s="40"/>
      <c r="L155" s="40"/>
      <c r="M155" s="40"/>
      <c r="N155" s="40"/>
      <c r="O155" s="40"/>
      <c r="P155" s="40"/>
      <c r="Q155" s="40"/>
      <c r="R155" s="40"/>
      <c r="S155" s="40"/>
      <c r="T155" s="40"/>
      <c r="U155" s="40"/>
      <c r="V155" s="40"/>
      <c r="W155" s="40"/>
      <c r="X155" s="40"/>
      <c r="Y155" s="40"/>
      <c r="Z155" s="40"/>
      <c r="AA155" s="40"/>
      <c r="AB155" s="40"/>
      <c r="AC155" s="40"/>
      <c r="AD155" s="40"/>
      <c r="AE155" s="40"/>
      <c r="AF155" s="40"/>
      <c r="AG155" s="40"/>
      <c r="AH155" s="40"/>
      <c r="AI155" s="40"/>
      <c r="AJ155" s="40"/>
      <c r="AK155" s="40"/>
      <c r="AL155" s="40"/>
      <c r="AM155" s="40"/>
      <c r="AN155" s="40"/>
      <c r="AO155" s="40"/>
      <c r="AP155" s="40"/>
      <c r="AQ155" s="40"/>
      <c r="AR155" s="40"/>
      <c r="AS155" s="40"/>
      <c r="AT155" s="40"/>
      <c r="AU155" s="40"/>
      <c r="AV155" s="40"/>
      <c r="AW155" s="40"/>
      <c r="AX155" s="40"/>
      <c r="AY155" s="40"/>
      <c r="AZ155" s="40"/>
      <c r="BA155" s="40"/>
      <c r="BB155" s="40"/>
      <c r="BC155" s="40"/>
      <c r="BD155" s="40"/>
      <c r="BE155" s="40"/>
      <c r="BF155" s="40"/>
      <c r="BG155" s="40"/>
      <c r="BH155" s="40"/>
      <c r="BI155" s="40"/>
      <c r="BJ155" s="40"/>
      <c r="BK155" s="40"/>
      <c r="BL155" s="40"/>
      <c r="BM155" s="40"/>
      <c r="BN155" s="40"/>
      <c r="BO155" s="40"/>
      <c r="BP155" s="40"/>
      <c r="BQ155" s="40"/>
      <c r="BR155" s="40"/>
      <c r="BS155" s="40"/>
      <c r="BT155" s="40"/>
      <c r="BU155" s="40"/>
      <c r="BV155" s="40"/>
      <c r="BW155" s="40"/>
      <c r="BX155" s="40"/>
      <c r="BY155" s="40"/>
      <c r="BZ155" s="40"/>
      <c r="CA155" s="40"/>
      <c r="CB155" s="40"/>
      <c r="CC155" s="40"/>
      <c r="CD155" s="40"/>
      <c r="CE155" s="40"/>
      <c r="CF155" s="40"/>
      <c r="CG155" s="40"/>
      <c r="CH155" s="40"/>
      <c r="CI155" s="40"/>
      <c r="CJ155" s="40"/>
      <c r="CK155" s="40"/>
      <c r="CL155" s="40"/>
      <c r="CM155" s="40"/>
      <c r="CN155" s="40"/>
      <c r="CO155" s="40"/>
      <c r="CP155" s="40"/>
      <c r="CQ155" s="40"/>
      <c r="CR155" s="40"/>
      <c r="CS155" s="40"/>
      <c r="CT155" s="40"/>
      <c r="CU155" s="40"/>
      <c r="CV155" s="40"/>
      <c r="CW155" s="40"/>
      <c r="CX155" s="40"/>
      <c r="CY155" s="40"/>
      <c r="CZ155" s="40"/>
      <c r="DA155" s="40"/>
      <c r="DB155" s="40"/>
      <c r="DC155" s="40"/>
      <c r="DD155" s="40"/>
      <c r="DE155" s="40"/>
      <c r="DF155" s="40"/>
      <c r="DG155" s="40"/>
      <c r="DH155" s="40"/>
      <c r="DI155" s="40"/>
      <c r="DJ155" s="40"/>
      <c r="DK155" s="40"/>
      <c r="DL155" s="40"/>
      <c r="DM155" s="40"/>
      <c r="DN155" s="40"/>
      <c r="DO155" s="40"/>
      <c r="DP155" s="40"/>
      <c r="DQ155" s="40"/>
      <c r="DR155" s="40"/>
      <c r="DS155" s="40"/>
      <c r="DT155" s="40"/>
      <c r="DU155" s="40"/>
      <c r="DV155" s="40"/>
      <c r="DW155" s="40"/>
      <c r="DX155" s="40"/>
      <c r="DY155" s="121"/>
      <c r="DZ155" s="121"/>
      <c r="EA155" s="121"/>
      <c r="EB155" s="121"/>
      <c r="EC155" s="121"/>
      <c r="ED155" s="121"/>
      <c r="EE155" s="121"/>
      <c r="EF155" s="121"/>
    </row>
    <row r="156" spans="1:136" s="92" customFormat="1" x14ac:dyDescent="0.2">
      <c r="A156" s="93"/>
      <c r="B156" s="93"/>
      <c r="C156" s="93"/>
      <c r="D156" s="93"/>
      <c r="E156" s="40"/>
      <c r="F156" s="40"/>
      <c r="G156" s="40"/>
      <c r="H156" s="40"/>
      <c r="I156" s="40"/>
      <c r="J156" s="40"/>
      <c r="K156" s="40"/>
      <c r="L156" s="40"/>
      <c r="M156" s="40"/>
      <c r="N156" s="40"/>
      <c r="O156" s="40"/>
      <c r="P156" s="40"/>
      <c r="Q156" s="40"/>
      <c r="R156" s="40"/>
      <c r="S156" s="40"/>
      <c r="T156" s="40"/>
      <c r="U156" s="40"/>
      <c r="V156" s="40"/>
      <c r="W156" s="40"/>
      <c r="X156" s="40"/>
      <c r="Y156" s="40"/>
      <c r="Z156" s="40"/>
      <c r="AA156" s="40"/>
      <c r="AB156" s="40"/>
      <c r="AC156" s="40"/>
      <c r="AD156" s="40"/>
      <c r="AE156" s="40"/>
      <c r="AF156" s="40"/>
      <c r="AG156" s="40"/>
      <c r="AH156" s="40"/>
      <c r="AI156" s="40"/>
      <c r="AJ156" s="40"/>
      <c r="AK156" s="40"/>
      <c r="AL156" s="40"/>
      <c r="AM156" s="40"/>
      <c r="AN156" s="40"/>
      <c r="AO156" s="40"/>
      <c r="AP156" s="40"/>
      <c r="AQ156" s="40"/>
      <c r="AR156" s="40"/>
      <c r="AS156" s="40"/>
      <c r="AT156" s="40"/>
      <c r="AU156" s="40"/>
      <c r="AV156" s="40"/>
      <c r="AW156" s="40"/>
      <c r="AX156" s="40"/>
      <c r="AY156" s="40"/>
      <c r="AZ156" s="40"/>
      <c r="BA156" s="40"/>
      <c r="BB156" s="40"/>
      <c r="BC156" s="40"/>
      <c r="BD156" s="40"/>
      <c r="BE156" s="40"/>
      <c r="BF156" s="40"/>
      <c r="BG156" s="40"/>
      <c r="BH156" s="40"/>
      <c r="BI156" s="40"/>
      <c r="BJ156" s="40"/>
      <c r="BK156" s="40"/>
      <c r="BL156" s="40"/>
      <c r="BM156" s="40"/>
      <c r="BN156" s="40"/>
      <c r="BO156" s="40"/>
      <c r="BP156" s="40"/>
      <c r="BQ156" s="40"/>
      <c r="BR156" s="40"/>
      <c r="BS156" s="40"/>
      <c r="BT156" s="40"/>
      <c r="BU156" s="40"/>
      <c r="BV156" s="40"/>
      <c r="BW156" s="40"/>
      <c r="BX156" s="40"/>
      <c r="BY156" s="40"/>
      <c r="BZ156" s="40"/>
      <c r="CA156" s="40"/>
      <c r="CB156" s="40"/>
      <c r="CC156" s="40"/>
      <c r="CD156" s="40"/>
      <c r="CE156" s="40"/>
      <c r="CF156" s="40"/>
      <c r="CG156" s="40"/>
      <c r="CH156" s="40"/>
      <c r="CI156" s="40"/>
      <c r="CJ156" s="40"/>
      <c r="CK156" s="40"/>
      <c r="CL156" s="40"/>
      <c r="CM156" s="40"/>
      <c r="CN156" s="40"/>
      <c r="CO156" s="40"/>
      <c r="CP156" s="40"/>
      <c r="CQ156" s="40"/>
      <c r="CR156" s="40"/>
      <c r="CS156" s="40"/>
      <c r="CT156" s="40"/>
      <c r="CU156" s="40"/>
      <c r="CV156" s="40"/>
      <c r="CW156" s="40"/>
      <c r="CX156" s="40"/>
      <c r="CY156" s="40"/>
      <c r="CZ156" s="40"/>
      <c r="DA156" s="40"/>
      <c r="DB156" s="40"/>
      <c r="DC156" s="40"/>
      <c r="DD156" s="40"/>
      <c r="DE156" s="40"/>
      <c r="DF156" s="40"/>
      <c r="DG156" s="40"/>
      <c r="DH156" s="40"/>
      <c r="DI156" s="40"/>
      <c r="DJ156" s="40"/>
      <c r="DK156" s="40"/>
      <c r="DL156" s="40"/>
      <c r="DM156" s="40"/>
      <c r="DN156" s="40"/>
      <c r="DO156" s="40"/>
      <c r="DP156" s="40"/>
      <c r="DQ156" s="40"/>
      <c r="DR156" s="40"/>
      <c r="DS156" s="40"/>
      <c r="DT156" s="40"/>
      <c r="DU156" s="40"/>
      <c r="DV156" s="40"/>
      <c r="DW156" s="40"/>
      <c r="DX156" s="40"/>
      <c r="DY156" s="121"/>
      <c r="DZ156" s="121"/>
      <c r="EA156" s="121"/>
      <c r="EB156" s="121"/>
      <c r="EC156" s="121"/>
      <c r="ED156" s="121"/>
      <c r="EE156" s="121"/>
      <c r="EF156" s="121"/>
    </row>
    <row r="157" spans="1:136" s="92" customFormat="1" x14ac:dyDescent="0.2">
      <c r="A157" s="93"/>
      <c r="B157" s="93"/>
      <c r="C157" s="93"/>
      <c r="D157" s="93"/>
      <c r="E157" s="40"/>
      <c r="F157" s="40"/>
      <c r="G157" s="40"/>
      <c r="H157" s="40"/>
      <c r="I157" s="40"/>
      <c r="J157" s="40"/>
      <c r="K157" s="40"/>
      <c r="L157" s="40"/>
      <c r="M157" s="40"/>
      <c r="N157" s="40"/>
      <c r="O157" s="40"/>
      <c r="P157" s="40"/>
      <c r="Q157" s="40"/>
      <c r="R157" s="40"/>
      <c r="S157" s="40"/>
      <c r="T157" s="40"/>
      <c r="U157" s="40"/>
      <c r="V157" s="40"/>
      <c r="W157" s="40"/>
      <c r="X157" s="40"/>
      <c r="Y157" s="40"/>
      <c r="Z157" s="40"/>
      <c r="AA157" s="40"/>
      <c r="AB157" s="40"/>
      <c r="AC157" s="40"/>
      <c r="AD157" s="40"/>
      <c r="AE157" s="40"/>
      <c r="AF157" s="40"/>
      <c r="AG157" s="40"/>
      <c r="AH157" s="40"/>
      <c r="AI157" s="40"/>
      <c r="AJ157" s="40"/>
      <c r="AK157" s="40"/>
      <c r="AL157" s="40"/>
      <c r="AM157" s="40"/>
      <c r="AN157" s="40"/>
      <c r="AO157" s="40"/>
      <c r="AP157" s="40"/>
      <c r="AQ157" s="40"/>
      <c r="AR157" s="40"/>
      <c r="AS157" s="40"/>
      <c r="AT157" s="40"/>
      <c r="AU157" s="40"/>
      <c r="AV157" s="40"/>
      <c r="AW157" s="40"/>
      <c r="AX157" s="40"/>
      <c r="AY157" s="40"/>
      <c r="AZ157" s="40"/>
      <c r="BA157" s="40"/>
      <c r="BB157" s="40"/>
      <c r="BC157" s="40"/>
      <c r="BD157" s="40"/>
      <c r="BE157" s="40"/>
      <c r="BF157" s="40"/>
      <c r="BG157" s="40"/>
      <c r="BH157" s="40"/>
      <c r="BI157" s="40"/>
      <c r="BJ157" s="40"/>
      <c r="BK157" s="40"/>
      <c r="BL157" s="40"/>
      <c r="BM157" s="40"/>
      <c r="BN157" s="40"/>
      <c r="BO157" s="40"/>
      <c r="BP157" s="40"/>
      <c r="BQ157" s="40"/>
      <c r="BR157" s="40"/>
      <c r="BS157" s="40"/>
      <c r="BT157" s="40"/>
      <c r="BU157" s="40"/>
      <c r="BV157" s="40"/>
      <c r="BW157" s="40"/>
      <c r="BX157" s="40"/>
      <c r="BY157" s="40"/>
      <c r="BZ157" s="40"/>
      <c r="CA157" s="40"/>
      <c r="CB157" s="40"/>
      <c r="CC157" s="40"/>
      <c r="CD157" s="40"/>
      <c r="CE157" s="40"/>
      <c r="CF157" s="40"/>
      <c r="CG157" s="40"/>
      <c r="CH157" s="40"/>
      <c r="CI157" s="40"/>
      <c r="CJ157" s="40"/>
      <c r="CK157" s="40"/>
      <c r="CL157" s="40"/>
      <c r="CM157" s="40"/>
      <c r="CN157" s="40"/>
      <c r="CO157" s="40"/>
      <c r="CP157" s="40"/>
      <c r="CQ157" s="40"/>
      <c r="CR157" s="40"/>
      <c r="CS157" s="40"/>
      <c r="CT157" s="40"/>
      <c r="CU157" s="40"/>
      <c r="CV157" s="40"/>
      <c r="CW157" s="40"/>
      <c r="CX157" s="40"/>
      <c r="CY157" s="40"/>
      <c r="CZ157" s="40"/>
      <c r="DA157" s="40"/>
      <c r="DB157" s="40"/>
      <c r="DC157" s="40"/>
      <c r="DD157" s="40"/>
      <c r="DE157" s="40"/>
      <c r="DF157" s="40"/>
      <c r="DG157" s="40"/>
      <c r="DH157" s="40"/>
      <c r="DI157" s="40"/>
      <c r="DJ157" s="40"/>
      <c r="DK157" s="40"/>
      <c r="DL157" s="40"/>
      <c r="DM157" s="40"/>
      <c r="DN157" s="40"/>
      <c r="DO157" s="40"/>
      <c r="DP157" s="40"/>
      <c r="DQ157" s="40"/>
      <c r="DR157" s="40"/>
      <c r="DS157" s="40"/>
      <c r="DT157" s="40"/>
      <c r="DU157" s="40"/>
      <c r="DV157" s="40"/>
      <c r="DW157" s="40"/>
      <c r="DX157" s="40"/>
      <c r="DY157" s="121"/>
      <c r="DZ157" s="121"/>
      <c r="EA157" s="121"/>
      <c r="EB157" s="121"/>
      <c r="EC157" s="121"/>
      <c r="ED157" s="121"/>
      <c r="EE157" s="121"/>
      <c r="EF157" s="121"/>
    </row>
    <row r="158" spans="1:136" s="92" customFormat="1" x14ac:dyDescent="0.2">
      <c r="A158" s="93"/>
      <c r="B158" s="93"/>
      <c r="C158" s="93"/>
      <c r="D158" s="93"/>
      <c r="E158" s="40"/>
      <c r="F158" s="40"/>
      <c r="G158" s="40"/>
      <c r="H158" s="40"/>
      <c r="I158" s="40"/>
      <c r="J158" s="40"/>
      <c r="K158" s="40"/>
      <c r="L158" s="40"/>
      <c r="M158" s="40"/>
      <c r="N158" s="40"/>
      <c r="O158" s="40"/>
      <c r="P158" s="40"/>
      <c r="Q158" s="40"/>
      <c r="R158" s="40"/>
      <c r="S158" s="40"/>
      <c r="T158" s="40"/>
      <c r="U158" s="40"/>
      <c r="V158" s="40"/>
      <c r="W158" s="40"/>
      <c r="X158" s="40"/>
      <c r="Y158" s="40"/>
      <c r="Z158" s="40"/>
      <c r="AA158" s="40"/>
      <c r="AB158" s="40"/>
      <c r="AC158" s="40"/>
      <c r="AD158" s="40"/>
      <c r="AE158" s="40"/>
      <c r="AF158" s="40"/>
      <c r="AG158" s="40"/>
      <c r="AH158" s="40"/>
      <c r="AI158" s="40"/>
      <c r="AJ158" s="40"/>
      <c r="AK158" s="40"/>
      <c r="AL158" s="40"/>
      <c r="AM158" s="40"/>
      <c r="AN158" s="40"/>
      <c r="AO158" s="40"/>
      <c r="AP158" s="40"/>
      <c r="AQ158" s="40"/>
      <c r="AR158" s="40"/>
      <c r="AS158" s="40"/>
      <c r="AT158" s="40"/>
      <c r="AU158" s="40"/>
      <c r="AV158" s="40"/>
      <c r="AW158" s="40"/>
      <c r="AX158" s="40"/>
      <c r="AY158" s="40"/>
      <c r="AZ158" s="40"/>
      <c r="BA158" s="40"/>
      <c r="BB158" s="40"/>
      <c r="BC158" s="40"/>
      <c r="BD158" s="40"/>
      <c r="BE158" s="40"/>
      <c r="BF158" s="40"/>
      <c r="BG158" s="40"/>
      <c r="BH158" s="40"/>
      <c r="BI158" s="40"/>
      <c r="BJ158" s="40"/>
      <c r="BK158" s="40"/>
      <c r="BL158" s="40"/>
      <c r="BM158" s="40"/>
      <c r="BN158" s="40"/>
      <c r="BO158" s="40"/>
      <c r="BP158" s="40"/>
      <c r="BQ158" s="40"/>
      <c r="BR158" s="40"/>
      <c r="BS158" s="40"/>
      <c r="BT158" s="40"/>
      <c r="BU158" s="40"/>
      <c r="BV158" s="40"/>
      <c r="BW158" s="40"/>
      <c r="BX158" s="40"/>
      <c r="BY158" s="40"/>
      <c r="BZ158" s="40"/>
      <c r="CA158" s="40"/>
      <c r="CB158" s="40"/>
      <c r="CC158" s="40"/>
      <c r="CD158" s="40"/>
      <c r="CE158" s="40"/>
      <c r="CF158" s="40"/>
      <c r="CG158" s="40"/>
      <c r="CH158" s="40"/>
      <c r="CI158" s="40"/>
      <c r="CJ158" s="40"/>
      <c r="CK158" s="40"/>
      <c r="CL158" s="40"/>
      <c r="CM158" s="40"/>
      <c r="CN158" s="40"/>
      <c r="CO158" s="40"/>
      <c r="CP158" s="40"/>
      <c r="CQ158" s="40"/>
      <c r="CR158" s="40"/>
      <c r="CS158" s="40"/>
      <c r="CT158" s="40"/>
      <c r="CU158" s="40"/>
      <c r="CV158" s="40"/>
      <c r="CW158" s="40"/>
      <c r="CX158" s="40"/>
      <c r="CY158" s="40"/>
      <c r="CZ158" s="40"/>
      <c r="DA158" s="40"/>
      <c r="DB158" s="40"/>
      <c r="DC158" s="40"/>
      <c r="DD158" s="40"/>
      <c r="DE158" s="40"/>
      <c r="DF158" s="40"/>
      <c r="DG158" s="40"/>
      <c r="DH158" s="40"/>
      <c r="DI158" s="40"/>
      <c r="DJ158" s="40"/>
      <c r="DK158" s="40"/>
      <c r="DL158" s="40"/>
      <c r="DM158" s="40"/>
      <c r="DN158" s="40"/>
      <c r="DO158" s="40"/>
      <c r="DP158" s="40"/>
      <c r="DQ158" s="40"/>
      <c r="DR158" s="40"/>
      <c r="DS158" s="40"/>
      <c r="DT158" s="40"/>
      <c r="DU158" s="40"/>
      <c r="DV158" s="40"/>
      <c r="DW158" s="40"/>
      <c r="DX158" s="40"/>
      <c r="DY158" s="121"/>
      <c r="DZ158" s="121"/>
      <c r="EA158" s="121"/>
      <c r="EB158" s="121"/>
      <c r="EC158" s="121"/>
      <c r="ED158" s="121"/>
      <c r="EE158" s="121"/>
      <c r="EF158" s="121"/>
    </row>
    <row r="159" spans="1:136" s="92" customFormat="1" x14ac:dyDescent="0.2">
      <c r="A159" s="93"/>
      <c r="B159" s="93"/>
      <c r="C159" s="93"/>
      <c r="D159" s="93"/>
      <c r="E159" s="40"/>
      <c r="F159" s="40"/>
      <c r="G159" s="40"/>
      <c r="H159" s="40"/>
      <c r="I159" s="40"/>
      <c r="J159" s="40"/>
      <c r="K159" s="40"/>
      <c r="L159" s="40"/>
      <c r="M159" s="40"/>
      <c r="N159" s="40"/>
      <c r="O159" s="40"/>
      <c r="P159" s="40"/>
      <c r="Q159" s="40"/>
      <c r="R159" s="40"/>
      <c r="S159" s="40"/>
      <c r="T159" s="40"/>
      <c r="U159" s="40"/>
      <c r="V159" s="40"/>
      <c r="W159" s="40"/>
      <c r="X159" s="40"/>
      <c r="Y159" s="40"/>
      <c r="Z159" s="40"/>
      <c r="AA159" s="40"/>
      <c r="AB159" s="40"/>
      <c r="AC159" s="40"/>
      <c r="AD159" s="40"/>
      <c r="AE159" s="40"/>
      <c r="AF159" s="40"/>
      <c r="AG159" s="40"/>
      <c r="AH159" s="40"/>
      <c r="AI159" s="40"/>
      <c r="AJ159" s="40"/>
      <c r="AK159" s="40"/>
      <c r="AL159" s="40"/>
      <c r="AM159" s="40"/>
      <c r="AN159" s="40"/>
      <c r="AO159" s="40"/>
      <c r="AP159" s="40"/>
      <c r="AQ159" s="40"/>
      <c r="AR159" s="40"/>
      <c r="AS159" s="40"/>
      <c r="AT159" s="40"/>
      <c r="AU159" s="40"/>
      <c r="AV159" s="40"/>
      <c r="AW159" s="40"/>
      <c r="AX159" s="40"/>
      <c r="AY159" s="40"/>
      <c r="AZ159" s="40"/>
      <c r="BA159" s="40"/>
      <c r="BB159" s="40"/>
      <c r="BC159" s="40"/>
      <c r="BD159" s="40"/>
      <c r="BE159" s="40"/>
      <c r="BF159" s="40"/>
      <c r="BG159" s="40"/>
      <c r="BH159" s="40"/>
      <c r="BI159" s="40"/>
      <c r="BJ159" s="40"/>
      <c r="BK159" s="40"/>
      <c r="BL159" s="40"/>
      <c r="BM159" s="40"/>
      <c r="BN159" s="40"/>
      <c r="BO159" s="40"/>
      <c r="BP159" s="40"/>
      <c r="BQ159" s="40"/>
      <c r="BR159" s="40"/>
      <c r="BS159" s="40"/>
      <c r="BT159" s="40"/>
      <c r="BU159" s="40"/>
      <c r="BV159" s="40"/>
      <c r="BW159" s="40"/>
      <c r="BX159" s="40"/>
      <c r="BY159" s="40"/>
      <c r="BZ159" s="40"/>
      <c r="CA159" s="40"/>
      <c r="CB159" s="40"/>
      <c r="CC159" s="40"/>
      <c r="CD159" s="40"/>
      <c r="CE159" s="40"/>
      <c r="CF159" s="40"/>
      <c r="CG159" s="40"/>
      <c r="CH159" s="40"/>
      <c r="CI159" s="40"/>
      <c r="CJ159" s="40"/>
      <c r="CK159" s="40"/>
      <c r="CL159" s="40"/>
      <c r="CM159" s="40"/>
      <c r="CN159" s="40"/>
      <c r="CO159" s="40"/>
      <c r="CP159" s="40"/>
      <c r="CQ159" s="40"/>
      <c r="CR159" s="40"/>
      <c r="CS159" s="40"/>
      <c r="CT159" s="40"/>
      <c r="CU159" s="40"/>
      <c r="CV159" s="40"/>
      <c r="CW159" s="40"/>
      <c r="CX159" s="40"/>
      <c r="CY159" s="40"/>
      <c r="CZ159" s="40"/>
      <c r="DA159" s="40"/>
      <c r="DB159" s="40"/>
      <c r="DC159" s="40"/>
      <c r="DD159" s="40"/>
      <c r="DE159" s="40"/>
      <c r="DF159" s="40"/>
      <c r="DG159" s="40"/>
      <c r="DH159" s="40"/>
      <c r="DI159" s="40"/>
      <c r="DJ159" s="40"/>
      <c r="DK159" s="40"/>
      <c r="DL159" s="40"/>
      <c r="DM159" s="40"/>
      <c r="DN159" s="40"/>
      <c r="DO159" s="40"/>
      <c r="DP159" s="40"/>
      <c r="DQ159" s="40"/>
      <c r="DR159" s="40"/>
      <c r="DS159" s="40"/>
      <c r="DT159" s="40"/>
      <c r="DU159" s="40"/>
      <c r="DV159" s="40"/>
      <c r="DW159" s="40"/>
      <c r="DX159" s="40"/>
      <c r="DY159" s="121"/>
      <c r="DZ159" s="121"/>
      <c r="EA159" s="121"/>
      <c r="EB159" s="121"/>
      <c r="EC159" s="121"/>
      <c r="ED159" s="121"/>
      <c r="EE159" s="121"/>
      <c r="EF159" s="121"/>
    </row>
    <row r="160" spans="1:136" s="92" customFormat="1" x14ac:dyDescent="0.2">
      <c r="A160" s="93"/>
      <c r="B160" s="93"/>
      <c r="C160" s="93"/>
      <c r="D160" s="93"/>
      <c r="E160" s="40"/>
      <c r="F160" s="40"/>
      <c r="G160" s="40"/>
      <c r="H160" s="40"/>
      <c r="I160" s="40"/>
      <c r="J160" s="40"/>
      <c r="K160" s="40"/>
      <c r="L160" s="40"/>
      <c r="M160" s="40"/>
      <c r="N160" s="40"/>
      <c r="O160" s="40"/>
      <c r="P160" s="40"/>
      <c r="Q160" s="40"/>
      <c r="R160" s="40"/>
      <c r="S160" s="40"/>
      <c r="T160" s="40"/>
      <c r="U160" s="40"/>
      <c r="V160" s="40"/>
      <c r="W160" s="40"/>
      <c r="X160" s="40"/>
      <c r="Y160" s="40"/>
      <c r="Z160" s="40"/>
      <c r="AA160" s="40"/>
      <c r="AB160" s="40"/>
      <c r="AC160" s="40"/>
      <c r="AD160" s="40"/>
      <c r="AE160" s="40"/>
      <c r="AF160" s="40"/>
      <c r="AG160" s="40"/>
      <c r="AH160" s="40"/>
      <c r="AI160" s="40"/>
      <c r="AJ160" s="40"/>
      <c r="AK160" s="40"/>
      <c r="AL160" s="40"/>
      <c r="AM160" s="40"/>
      <c r="AN160" s="40"/>
      <c r="AO160" s="40"/>
      <c r="AP160" s="40"/>
      <c r="AQ160" s="40"/>
      <c r="AR160" s="40"/>
      <c r="AS160" s="40"/>
      <c r="AT160" s="40"/>
      <c r="AU160" s="40"/>
      <c r="AV160" s="40"/>
      <c r="AW160" s="40"/>
      <c r="AX160" s="40"/>
      <c r="AY160" s="40"/>
      <c r="AZ160" s="40"/>
      <c r="BA160" s="40"/>
      <c r="BB160" s="40"/>
      <c r="BC160" s="40"/>
      <c r="BD160" s="40"/>
      <c r="BE160" s="40"/>
      <c r="BF160" s="40"/>
      <c r="BG160" s="40"/>
      <c r="BH160" s="40"/>
      <c r="BI160" s="40"/>
      <c r="BJ160" s="40"/>
      <c r="BK160" s="40"/>
      <c r="BL160" s="40"/>
      <c r="BM160" s="40"/>
      <c r="BN160" s="40"/>
      <c r="BO160" s="40"/>
      <c r="BP160" s="40"/>
      <c r="BQ160" s="40"/>
      <c r="BR160" s="40"/>
      <c r="BS160" s="40"/>
      <c r="BT160" s="40"/>
      <c r="BU160" s="40"/>
      <c r="BV160" s="40"/>
      <c r="BW160" s="40"/>
      <c r="BX160" s="40"/>
      <c r="BY160" s="40"/>
      <c r="BZ160" s="40"/>
      <c r="CA160" s="40"/>
      <c r="CB160" s="40"/>
      <c r="CC160" s="40"/>
      <c r="CD160" s="40"/>
      <c r="CE160" s="40"/>
      <c r="CF160" s="40"/>
      <c r="CG160" s="40"/>
      <c r="CH160" s="40"/>
      <c r="CI160" s="40"/>
      <c r="CJ160" s="40"/>
      <c r="CK160" s="40"/>
      <c r="CL160" s="40"/>
      <c r="CM160" s="40"/>
      <c r="CN160" s="40"/>
      <c r="CO160" s="40"/>
      <c r="CP160" s="40"/>
      <c r="CQ160" s="40"/>
      <c r="CR160" s="40"/>
      <c r="CS160" s="40"/>
      <c r="CT160" s="40"/>
      <c r="CU160" s="40"/>
      <c r="CV160" s="40"/>
      <c r="CW160" s="40"/>
      <c r="CX160" s="40"/>
      <c r="CY160" s="40"/>
      <c r="CZ160" s="40"/>
      <c r="DA160" s="40"/>
      <c r="DB160" s="40"/>
      <c r="DC160" s="40"/>
      <c r="DD160" s="40"/>
      <c r="DE160" s="40"/>
      <c r="DF160" s="40"/>
      <c r="DG160" s="40"/>
      <c r="DH160" s="40"/>
      <c r="DI160" s="40"/>
      <c r="DJ160" s="40"/>
      <c r="DK160" s="40"/>
      <c r="DL160" s="40"/>
      <c r="DM160" s="40"/>
      <c r="DN160" s="40"/>
      <c r="DO160" s="40"/>
      <c r="DP160" s="40"/>
      <c r="DQ160" s="40"/>
      <c r="DR160" s="40"/>
      <c r="DS160" s="40"/>
      <c r="DT160" s="40"/>
      <c r="DU160" s="40"/>
      <c r="DV160" s="40"/>
      <c r="DW160" s="40"/>
      <c r="DX160" s="40"/>
      <c r="DY160" s="121"/>
      <c r="DZ160" s="121"/>
      <c r="EA160" s="121"/>
      <c r="EB160" s="121"/>
      <c r="EC160" s="121"/>
      <c r="ED160" s="121"/>
      <c r="EE160" s="121"/>
      <c r="EF160" s="121"/>
    </row>
    <row r="161" spans="1:136" s="92" customFormat="1" x14ac:dyDescent="0.2">
      <c r="A161" s="93"/>
      <c r="B161" s="93"/>
      <c r="C161" s="93"/>
      <c r="D161" s="93"/>
      <c r="E161" s="40"/>
      <c r="F161" s="40"/>
      <c r="G161" s="40"/>
      <c r="H161" s="40"/>
      <c r="I161" s="40"/>
      <c r="J161" s="40"/>
      <c r="K161" s="40"/>
      <c r="L161" s="40"/>
      <c r="M161" s="40"/>
      <c r="N161" s="40"/>
      <c r="O161" s="40"/>
      <c r="P161" s="40"/>
      <c r="Q161" s="40"/>
      <c r="R161" s="40"/>
      <c r="S161" s="40"/>
      <c r="T161" s="40"/>
      <c r="U161" s="40"/>
      <c r="V161" s="40"/>
      <c r="W161" s="40"/>
      <c r="X161" s="40"/>
      <c r="Y161" s="40"/>
      <c r="Z161" s="40"/>
      <c r="AA161" s="40"/>
      <c r="AB161" s="40"/>
      <c r="AC161" s="40"/>
      <c r="AD161" s="40"/>
      <c r="AE161" s="40"/>
      <c r="AF161" s="40"/>
      <c r="AG161" s="40"/>
      <c r="AH161" s="40"/>
      <c r="AI161" s="40"/>
      <c r="AJ161" s="40"/>
      <c r="AK161" s="40"/>
      <c r="AL161" s="40"/>
      <c r="AM161" s="40"/>
      <c r="AN161" s="40"/>
      <c r="AO161" s="40"/>
      <c r="AP161" s="40"/>
      <c r="AQ161" s="40"/>
      <c r="AR161" s="40"/>
      <c r="AS161" s="40"/>
      <c r="AT161" s="40"/>
      <c r="AU161" s="40"/>
      <c r="AV161" s="40"/>
      <c r="AW161" s="40"/>
      <c r="AX161" s="40"/>
      <c r="AY161" s="40"/>
      <c r="AZ161" s="40"/>
      <c r="BA161" s="40"/>
      <c r="BB161" s="40"/>
      <c r="BC161" s="40"/>
      <c r="BD161" s="40"/>
      <c r="BE161" s="40"/>
      <c r="BF161" s="40"/>
      <c r="BG161" s="40"/>
      <c r="BH161" s="40"/>
      <c r="BI161" s="40"/>
      <c r="BJ161" s="40"/>
      <c r="BK161" s="40"/>
      <c r="BL161" s="40"/>
      <c r="BM161" s="40"/>
      <c r="BN161" s="40"/>
      <c r="BO161" s="40"/>
      <c r="BP161" s="40"/>
      <c r="BQ161" s="40"/>
      <c r="BR161" s="40"/>
      <c r="BS161" s="40"/>
      <c r="BT161" s="40"/>
      <c r="BU161" s="40"/>
      <c r="BV161" s="40"/>
      <c r="BW161" s="40"/>
      <c r="BX161" s="40"/>
      <c r="BY161" s="40"/>
      <c r="BZ161" s="40"/>
      <c r="CA161" s="40"/>
      <c r="CB161" s="40"/>
      <c r="CC161" s="40"/>
      <c r="CD161" s="40"/>
      <c r="CE161" s="40"/>
      <c r="CF161" s="40"/>
      <c r="CG161" s="40"/>
      <c r="CH161" s="40"/>
      <c r="CI161" s="40"/>
      <c r="CJ161" s="40"/>
      <c r="CK161" s="40"/>
      <c r="CL161" s="40"/>
      <c r="CM161" s="40"/>
      <c r="CN161" s="40"/>
      <c r="CO161" s="40"/>
      <c r="CP161" s="40"/>
      <c r="CQ161" s="40"/>
      <c r="CR161" s="40"/>
      <c r="CS161" s="40"/>
      <c r="CT161" s="40"/>
      <c r="CU161" s="40"/>
      <c r="CV161" s="40"/>
      <c r="CW161" s="40"/>
      <c r="CX161" s="40"/>
      <c r="CY161" s="40"/>
      <c r="CZ161" s="40"/>
      <c r="DA161" s="40"/>
      <c r="DB161" s="40"/>
      <c r="DC161" s="40"/>
      <c r="DD161" s="40"/>
      <c r="DE161" s="40"/>
      <c r="DF161" s="40"/>
      <c r="DG161" s="40"/>
      <c r="DH161" s="40"/>
      <c r="DI161" s="40"/>
      <c r="DJ161" s="40"/>
      <c r="DK161" s="40"/>
      <c r="DL161" s="40"/>
      <c r="DM161" s="40"/>
      <c r="DN161" s="40"/>
      <c r="DO161" s="40"/>
      <c r="DP161" s="40"/>
      <c r="DQ161" s="40"/>
      <c r="DR161" s="40"/>
      <c r="DS161" s="40"/>
      <c r="DT161" s="40"/>
      <c r="DU161" s="40"/>
      <c r="DV161" s="40"/>
      <c r="DW161" s="40"/>
      <c r="DX161" s="40"/>
      <c r="DY161" s="121"/>
      <c r="DZ161" s="121"/>
      <c r="EA161" s="121"/>
      <c r="EB161" s="121"/>
      <c r="EC161" s="121"/>
      <c r="ED161" s="121"/>
      <c r="EE161" s="121"/>
      <c r="EF161" s="121"/>
    </row>
    <row r="162" spans="1:136" s="92" customFormat="1" x14ac:dyDescent="0.2">
      <c r="A162" s="93"/>
      <c r="B162" s="93"/>
      <c r="C162" s="93"/>
      <c r="D162" s="93"/>
      <c r="E162" s="40"/>
      <c r="F162" s="40"/>
      <c r="G162" s="40"/>
      <c r="H162" s="40"/>
      <c r="I162" s="40"/>
      <c r="J162" s="40"/>
      <c r="K162" s="40"/>
      <c r="L162" s="40"/>
      <c r="M162" s="40"/>
      <c r="N162" s="40"/>
      <c r="O162" s="40"/>
      <c r="P162" s="40"/>
      <c r="Q162" s="40"/>
      <c r="R162" s="40"/>
      <c r="S162" s="40"/>
      <c r="T162" s="40"/>
      <c r="U162" s="40"/>
      <c r="V162" s="40"/>
      <c r="W162" s="40"/>
      <c r="X162" s="40"/>
      <c r="Y162" s="40"/>
      <c r="Z162" s="40"/>
      <c r="AA162" s="40"/>
      <c r="AB162" s="40"/>
      <c r="AC162" s="40"/>
      <c r="AD162" s="40"/>
      <c r="AE162" s="40"/>
      <c r="AF162" s="40"/>
      <c r="AG162" s="40"/>
      <c r="AH162" s="40"/>
      <c r="AI162" s="40"/>
      <c r="AJ162" s="40"/>
      <c r="AK162" s="40"/>
      <c r="AL162" s="40"/>
      <c r="AM162" s="40"/>
      <c r="AN162" s="40"/>
      <c r="AO162" s="40"/>
      <c r="AP162" s="40"/>
      <c r="AQ162" s="40"/>
      <c r="AR162" s="40"/>
      <c r="AS162" s="40"/>
      <c r="AT162" s="40"/>
      <c r="AU162" s="40"/>
      <c r="AV162" s="40"/>
      <c r="AW162" s="40"/>
      <c r="AX162" s="40"/>
      <c r="AY162" s="40"/>
      <c r="AZ162" s="40"/>
      <c r="BA162" s="40"/>
      <c r="BB162" s="40"/>
      <c r="BC162" s="40"/>
      <c r="BD162" s="40"/>
      <c r="BE162" s="40"/>
      <c r="BF162" s="40"/>
      <c r="BG162" s="40"/>
      <c r="BH162" s="40"/>
      <c r="BI162" s="40"/>
      <c r="BJ162" s="40"/>
      <c r="BK162" s="40"/>
      <c r="BL162" s="40"/>
      <c r="BM162" s="40"/>
      <c r="BN162" s="40"/>
      <c r="BO162" s="40"/>
      <c r="BP162" s="40"/>
      <c r="BQ162" s="40"/>
      <c r="BR162" s="40"/>
      <c r="BS162" s="40"/>
      <c r="BT162" s="40"/>
      <c r="BU162" s="40"/>
      <c r="BV162" s="40"/>
      <c r="BW162" s="40"/>
      <c r="BX162" s="40"/>
      <c r="BY162" s="40"/>
      <c r="BZ162" s="40"/>
      <c r="CA162" s="40"/>
      <c r="CB162" s="40"/>
      <c r="CC162" s="40"/>
      <c r="CD162" s="40"/>
      <c r="CE162" s="40"/>
      <c r="CF162" s="40"/>
      <c r="CG162" s="40"/>
      <c r="CH162" s="40"/>
      <c r="CI162" s="40"/>
      <c r="CJ162" s="40"/>
      <c r="CK162" s="40"/>
      <c r="CL162" s="40"/>
      <c r="CM162" s="40"/>
      <c r="CN162" s="40"/>
      <c r="CO162" s="40"/>
      <c r="CP162" s="40"/>
      <c r="CQ162" s="40"/>
      <c r="CR162" s="40"/>
      <c r="CS162" s="40"/>
      <c r="CT162" s="40"/>
      <c r="CU162" s="40"/>
      <c r="CV162" s="40"/>
      <c r="CW162" s="40"/>
      <c r="CX162" s="40"/>
      <c r="CY162" s="40"/>
      <c r="CZ162" s="40"/>
      <c r="DA162" s="40"/>
      <c r="DB162" s="40"/>
      <c r="DC162" s="40"/>
      <c r="DD162" s="40"/>
      <c r="DE162" s="40"/>
      <c r="DF162" s="40"/>
      <c r="DG162" s="40"/>
      <c r="DH162" s="40"/>
      <c r="DI162" s="40"/>
      <c r="DJ162" s="40"/>
      <c r="DK162" s="40"/>
      <c r="DL162" s="40"/>
      <c r="DM162" s="40"/>
      <c r="DN162" s="40"/>
      <c r="DO162" s="40"/>
      <c r="DP162" s="40"/>
      <c r="DQ162" s="40"/>
      <c r="DR162" s="40"/>
      <c r="DS162" s="40"/>
      <c r="DT162" s="40"/>
      <c r="DU162" s="40"/>
      <c r="DV162" s="40"/>
      <c r="DW162" s="40"/>
      <c r="DX162" s="40"/>
      <c r="DY162" s="121"/>
      <c r="DZ162" s="121"/>
      <c r="EA162" s="121"/>
      <c r="EB162" s="121"/>
      <c r="EC162" s="121"/>
      <c r="ED162" s="121"/>
      <c r="EE162" s="121"/>
      <c r="EF162" s="121"/>
    </row>
    <row r="163" spans="1:136" s="92" customFormat="1" x14ac:dyDescent="0.2">
      <c r="A163" s="93"/>
      <c r="B163" s="93"/>
      <c r="C163" s="93"/>
      <c r="D163" s="93"/>
      <c r="E163" s="40"/>
      <c r="F163" s="40"/>
      <c r="G163" s="40"/>
      <c r="H163" s="40"/>
      <c r="I163" s="40"/>
      <c r="J163" s="40"/>
      <c r="K163" s="40"/>
      <c r="L163" s="40"/>
      <c r="M163" s="40"/>
      <c r="N163" s="40"/>
      <c r="O163" s="40"/>
      <c r="P163" s="40"/>
      <c r="Q163" s="40"/>
      <c r="R163" s="40"/>
      <c r="S163" s="40"/>
      <c r="T163" s="40"/>
      <c r="U163" s="40"/>
      <c r="V163" s="40"/>
      <c r="W163" s="40"/>
      <c r="X163" s="40"/>
      <c r="Y163" s="40"/>
      <c r="Z163" s="40"/>
      <c r="AA163" s="40"/>
      <c r="AB163" s="40"/>
      <c r="AC163" s="40"/>
      <c r="AD163" s="40"/>
      <c r="AE163" s="40"/>
      <c r="AF163" s="40"/>
      <c r="AG163" s="40"/>
      <c r="AH163" s="40"/>
      <c r="AI163" s="40"/>
      <c r="AJ163" s="40"/>
      <c r="AK163" s="40"/>
      <c r="AL163" s="40"/>
      <c r="AM163" s="40"/>
      <c r="AN163" s="40"/>
      <c r="AO163" s="40"/>
      <c r="AP163" s="40"/>
      <c r="AQ163" s="40"/>
      <c r="AR163" s="40"/>
      <c r="AS163" s="40"/>
      <c r="AT163" s="40"/>
      <c r="AU163" s="40"/>
      <c r="AV163" s="40"/>
      <c r="AW163" s="40"/>
      <c r="AX163" s="40"/>
      <c r="AY163" s="40"/>
      <c r="AZ163" s="40"/>
      <c r="BA163" s="40"/>
      <c r="BB163" s="40"/>
      <c r="BC163" s="40"/>
      <c r="BD163" s="40"/>
      <c r="BE163" s="40"/>
      <c r="BF163" s="40"/>
      <c r="BG163" s="40"/>
      <c r="BH163" s="40"/>
      <c r="BI163" s="40"/>
      <c r="BJ163" s="40"/>
      <c r="BK163" s="40"/>
      <c r="BL163" s="40"/>
      <c r="BM163" s="40"/>
      <c r="BN163" s="40"/>
      <c r="BO163" s="40"/>
      <c r="BP163" s="40"/>
      <c r="BQ163" s="40"/>
      <c r="BR163" s="40"/>
      <c r="BS163" s="40"/>
      <c r="BT163" s="40"/>
      <c r="BU163" s="40"/>
      <c r="BV163" s="40"/>
      <c r="BW163" s="40"/>
      <c r="BX163" s="40"/>
      <c r="BY163" s="40"/>
      <c r="BZ163" s="40"/>
      <c r="CA163" s="40"/>
      <c r="CB163" s="40"/>
      <c r="CC163" s="40"/>
      <c r="CD163" s="40"/>
      <c r="CE163" s="40"/>
      <c r="CF163" s="40"/>
      <c r="CG163" s="40"/>
      <c r="CH163" s="40"/>
      <c r="CI163" s="40"/>
      <c r="CJ163" s="40"/>
      <c r="CK163" s="40"/>
      <c r="CL163" s="40"/>
      <c r="CM163" s="40"/>
      <c r="CN163" s="40"/>
      <c r="CO163" s="40"/>
      <c r="CP163" s="40"/>
      <c r="CQ163" s="40"/>
      <c r="CR163" s="40"/>
      <c r="CS163" s="40"/>
      <c r="CT163" s="40"/>
      <c r="CU163" s="40"/>
      <c r="CV163" s="40"/>
      <c r="CW163" s="40"/>
      <c r="CX163" s="40"/>
      <c r="CY163" s="40"/>
      <c r="CZ163" s="40"/>
      <c r="DA163" s="40"/>
      <c r="DB163" s="40"/>
      <c r="DC163" s="40"/>
      <c r="DD163" s="40"/>
      <c r="DE163" s="40"/>
      <c r="DF163" s="40"/>
      <c r="DG163" s="40"/>
      <c r="DH163" s="40"/>
      <c r="DI163" s="40"/>
      <c r="DJ163" s="40"/>
      <c r="DK163" s="40"/>
      <c r="DL163" s="40"/>
      <c r="DM163" s="40"/>
      <c r="DN163" s="40"/>
      <c r="DO163" s="40"/>
      <c r="DP163" s="40"/>
      <c r="DQ163" s="40"/>
      <c r="DR163" s="40"/>
      <c r="DS163" s="40"/>
      <c r="DT163" s="40"/>
      <c r="DU163" s="40"/>
      <c r="DV163" s="40"/>
      <c r="DW163" s="40"/>
      <c r="DX163" s="40"/>
      <c r="DY163" s="121"/>
      <c r="DZ163" s="121"/>
      <c r="EA163" s="121"/>
      <c r="EB163" s="121"/>
      <c r="EC163" s="121"/>
      <c r="ED163" s="121"/>
      <c r="EE163" s="121"/>
      <c r="EF163" s="121"/>
    </row>
    <row r="164" spans="1:136" s="92" customFormat="1" x14ac:dyDescent="0.2">
      <c r="A164" s="93"/>
      <c r="B164" s="93"/>
      <c r="C164" s="93"/>
      <c r="D164" s="93"/>
      <c r="E164" s="40"/>
      <c r="F164" s="40"/>
      <c r="G164" s="40"/>
      <c r="H164" s="40"/>
      <c r="I164" s="40"/>
      <c r="J164" s="40"/>
      <c r="K164" s="40"/>
      <c r="L164" s="40"/>
      <c r="M164" s="40"/>
      <c r="N164" s="40"/>
      <c r="O164" s="40"/>
      <c r="P164" s="40"/>
      <c r="Q164" s="40"/>
      <c r="R164" s="40"/>
      <c r="S164" s="40"/>
      <c r="T164" s="40"/>
      <c r="U164" s="40"/>
      <c r="V164" s="40"/>
      <c r="W164" s="40"/>
      <c r="X164" s="40"/>
      <c r="Y164" s="40"/>
      <c r="Z164" s="40"/>
      <c r="AA164" s="40"/>
      <c r="AB164" s="40"/>
      <c r="AC164" s="40"/>
      <c r="AD164" s="40"/>
      <c r="AE164" s="40"/>
      <c r="AF164" s="40"/>
      <c r="AG164" s="40"/>
      <c r="AH164" s="40"/>
      <c r="AI164" s="40"/>
      <c r="AJ164" s="40"/>
      <c r="AK164" s="40"/>
      <c r="AL164" s="40"/>
      <c r="AM164" s="40"/>
      <c r="AN164" s="40"/>
      <c r="AO164" s="40"/>
      <c r="AP164" s="40"/>
      <c r="AQ164" s="40"/>
      <c r="AR164" s="40"/>
      <c r="AS164" s="40"/>
      <c r="AT164" s="40"/>
      <c r="AU164" s="40"/>
      <c r="AV164" s="40"/>
      <c r="AW164" s="40"/>
      <c r="AX164" s="40"/>
      <c r="AY164" s="40"/>
      <c r="AZ164" s="40"/>
      <c r="BA164" s="40"/>
      <c r="BB164" s="40"/>
      <c r="BC164" s="40"/>
      <c r="BD164" s="40"/>
      <c r="BE164" s="40"/>
      <c r="BF164" s="40"/>
      <c r="BG164" s="40"/>
      <c r="BH164" s="40"/>
      <c r="BI164" s="40"/>
      <c r="BJ164" s="40"/>
      <c r="BK164" s="40"/>
      <c r="BL164" s="40"/>
      <c r="BM164" s="40"/>
      <c r="BN164" s="40"/>
      <c r="BO164" s="40"/>
      <c r="BP164" s="40"/>
      <c r="BQ164" s="40"/>
      <c r="BR164" s="40"/>
      <c r="BS164" s="40"/>
      <c r="BT164" s="40"/>
      <c r="BU164" s="40"/>
      <c r="BV164" s="40"/>
      <c r="BW164" s="40"/>
      <c r="BX164" s="40"/>
      <c r="BY164" s="40"/>
      <c r="BZ164" s="40"/>
      <c r="CA164" s="40"/>
      <c r="CB164" s="40"/>
      <c r="CC164" s="40"/>
      <c r="CD164" s="40"/>
      <c r="CE164" s="40"/>
      <c r="CF164" s="40"/>
      <c r="CG164" s="40"/>
      <c r="CH164" s="40"/>
      <c r="CI164" s="40"/>
      <c r="CJ164" s="40"/>
      <c r="CK164" s="40"/>
      <c r="CL164" s="40"/>
      <c r="CM164" s="40"/>
      <c r="CN164" s="40"/>
      <c r="CO164" s="40"/>
      <c r="CP164" s="40"/>
      <c r="CQ164" s="40"/>
      <c r="CR164" s="40"/>
      <c r="CS164" s="40"/>
      <c r="CT164" s="40"/>
      <c r="CU164" s="40"/>
      <c r="CV164" s="40"/>
      <c r="CW164" s="40"/>
      <c r="CX164" s="40"/>
      <c r="CY164" s="40"/>
      <c r="CZ164" s="40"/>
      <c r="DA164" s="40"/>
      <c r="DB164" s="40"/>
      <c r="DC164" s="40"/>
      <c r="DD164" s="40"/>
      <c r="DE164" s="40"/>
      <c r="DF164" s="40"/>
      <c r="DG164" s="40"/>
      <c r="DH164" s="40"/>
      <c r="DI164" s="40"/>
      <c r="DJ164" s="40"/>
      <c r="DK164" s="40"/>
      <c r="DL164" s="40"/>
      <c r="DM164" s="40"/>
      <c r="DN164" s="40"/>
      <c r="DO164" s="40"/>
      <c r="DP164" s="40"/>
      <c r="DQ164" s="40"/>
      <c r="DR164" s="40"/>
      <c r="DS164" s="40"/>
      <c r="DT164" s="40"/>
      <c r="DU164" s="40"/>
      <c r="DV164" s="40"/>
      <c r="DW164" s="40"/>
      <c r="DX164" s="40"/>
      <c r="DY164" s="121"/>
      <c r="DZ164" s="121"/>
      <c r="EA164" s="121"/>
      <c r="EB164" s="121"/>
      <c r="EC164" s="121"/>
      <c r="ED164" s="121"/>
      <c r="EE164" s="121"/>
      <c r="EF164" s="121"/>
    </row>
    <row r="165" spans="1:136" s="92" customFormat="1" x14ac:dyDescent="0.2">
      <c r="A165" s="93"/>
      <c r="B165" s="93"/>
      <c r="C165" s="93"/>
      <c r="D165" s="93"/>
      <c r="E165" s="40"/>
      <c r="F165" s="40"/>
      <c r="G165" s="40"/>
      <c r="H165" s="40"/>
      <c r="I165" s="40"/>
      <c r="J165" s="40"/>
      <c r="K165" s="40"/>
      <c r="L165" s="40"/>
      <c r="M165" s="40"/>
      <c r="N165" s="40"/>
      <c r="O165" s="40"/>
      <c r="P165" s="40"/>
      <c r="Q165" s="40"/>
      <c r="R165" s="40"/>
      <c r="S165" s="40"/>
      <c r="T165" s="40"/>
      <c r="U165" s="40"/>
      <c r="V165" s="40"/>
      <c r="W165" s="40"/>
      <c r="X165" s="40"/>
      <c r="Y165" s="40"/>
      <c r="Z165" s="40"/>
      <c r="AA165" s="40"/>
      <c r="AB165" s="40"/>
      <c r="AC165" s="40"/>
      <c r="AD165" s="40"/>
      <c r="AE165" s="40"/>
      <c r="AF165" s="40"/>
      <c r="AG165" s="40"/>
      <c r="AH165" s="40"/>
      <c r="AI165" s="40"/>
      <c r="AJ165" s="40"/>
      <c r="AK165" s="40"/>
      <c r="AL165" s="40"/>
      <c r="AM165" s="40"/>
      <c r="AN165" s="40"/>
      <c r="AO165" s="40"/>
      <c r="AP165" s="40"/>
      <c r="AQ165" s="40"/>
      <c r="AR165" s="40"/>
      <c r="AS165" s="40"/>
      <c r="AT165" s="40"/>
      <c r="AU165" s="40"/>
      <c r="AV165" s="40"/>
      <c r="AW165" s="40"/>
      <c r="AX165" s="40"/>
      <c r="AY165" s="40"/>
      <c r="AZ165" s="40"/>
      <c r="BA165" s="40"/>
      <c r="BB165" s="40"/>
      <c r="BC165" s="40"/>
      <c r="BD165" s="40"/>
      <c r="BE165" s="40"/>
      <c r="BF165" s="40"/>
      <c r="BG165" s="40"/>
      <c r="BH165" s="40"/>
      <c r="BI165" s="40"/>
      <c r="BJ165" s="40"/>
      <c r="BK165" s="40"/>
      <c r="BL165" s="40"/>
      <c r="BM165" s="40"/>
      <c r="BN165" s="40"/>
      <c r="BO165" s="40"/>
      <c r="BP165" s="40"/>
      <c r="BQ165" s="40"/>
      <c r="BR165" s="40"/>
      <c r="BS165" s="40"/>
      <c r="BT165" s="40"/>
      <c r="BU165" s="40"/>
      <c r="BV165" s="40"/>
      <c r="BW165" s="40"/>
      <c r="BX165" s="40"/>
      <c r="BY165" s="40"/>
      <c r="BZ165" s="40"/>
      <c r="CA165" s="40"/>
      <c r="CB165" s="40"/>
      <c r="CC165" s="40"/>
      <c r="CD165" s="40"/>
      <c r="CE165" s="40"/>
      <c r="CF165" s="40"/>
      <c r="CG165" s="40"/>
      <c r="CH165" s="40"/>
      <c r="CI165" s="40"/>
      <c r="CJ165" s="40"/>
      <c r="CK165" s="40"/>
      <c r="CL165" s="40"/>
      <c r="CM165" s="40"/>
      <c r="CN165" s="40"/>
      <c r="CO165" s="40"/>
      <c r="CP165" s="40"/>
      <c r="CQ165" s="40"/>
      <c r="CR165" s="40"/>
      <c r="CS165" s="40"/>
      <c r="CT165" s="40"/>
      <c r="CU165" s="40"/>
      <c r="CV165" s="40"/>
      <c r="CW165" s="40"/>
      <c r="CX165" s="40"/>
      <c r="CY165" s="40"/>
      <c r="CZ165" s="40"/>
      <c r="DA165" s="40"/>
      <c r="DB165" s="40"/>
      <c r="DC165" s="40"/>
      <c r="DD165" s="40"/>
      <c r="DE165" s="40"/>
      <c r="DF165" s="40"/>
      <c r="DG165" s="40"/>
      <c r="DH165" s="40"/>
      <c r="DI165" s="40"/>
      <c r="DJ165" s="40"/>
      <c r="DK165" s="40"/>
      <c r="DL165" s="40"/>
      <c r="DM165" s="40"/>
      <c r="DN165" s="40"/>
      <c r="DO165" s="40"/>
      <c r="DP165" s="40"/>
      <c r="DQ165" s="40"/>
      <c r="DR165" s="40"/>
      <c r="DS165" s="40"/>
      <c r="DT165" s="40"/>
      <c r="DU165" s="40"/>
      <c r="DV165" s="40"/>
      <c r="DW165" s="40"/>
      <c r="DX165" s="40"/>
      <c r="DY165" s="121"/>
      <c r="DZ165" s="121"/>
      <c r="EA165" s="121"/>
      <c r="EB165" s="121"/>
      <c r="EC165" s="121"/>
      <c r="ED165" s="121"/>
      <c r="EE165" s="121"/>
      <c r="EF165" s="121"/>
    </row>
    <row r="166" spans="1:136" s="92" customFormat="1" x14ac:dyDescent="0.2">
      <c r="A166" s="93"/>
      <c r="B166" s="93"/>
      <c r="C166" s="93"/>
      <c r="D166" s="93"/>
      <c r="E166" s="40"/>
      <c r="F166" s="40"/>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c r="AG166" s="40"/>
      <c r="AH166" s="40"/>
      <c r="AI166" s="40"/>
      <c r="AJ166" s="40"/>
      <c r="AK166" s="40"/>
      <c r="AL166" s="40"/>
      <c r="AM166" s="40"/>
      <c r="AN166" s="40"/>
      <c r="AO166" s="40"/>
      <c r="AP166" s="40"/>
      <c r="AQ166" s="40"/>
      <c r="AR166" s="40"/>
      <c r="AS166" s="40"/>
      <c r="AT166" s="40"/>
      <c r="AU166" s="40"/>
      <c r="AV166" s="40"/>
      <c r="AW166" s="40"/>
      <c r="AX166" s="40"/>
      <c r="AY166" s="40"/>
      <c r="AZ166" s="40"/>
      <c r="BA166" s="40"/>
      <c r="BB166" s="40"/>
      <c r="BC166" s="40"/>
      <c r="BD166" s="40"/>
      <c r="BE166" s="40"/>
      <c r="BF166" s="40"/>
      <c r="BG166" s="40"/>
      <c r="BH166" s="40"/>
      <c r="BI166" s="40"/>
      <c r="BJ166" s="40"/>
      <c r="BK166" s="40"/>
      <c r="BL166" s="40"/>
      <c r="BM166" s="40"/>
      <c r="BN166" s="40"/>
      <c r="BO166" s="40"/>
      <c r="BP166" s="40"/>
      <c r="BQ166" s="40"/>
      <c r="BR166" s="40"/>
      <c r="BS166" s="40"/>
      <c r="BT166" s="40"/>
      <c r="BU166" s="40"/>
      <c r="BV166" s="40"/>
      <c r="BW166" s="40"/>
      <c r="BX166" s="40"/>
      <c r="BY166" s="40"/>
      <c r="BZ166" s="40"/>
      <c r="CA166" s="40"/>
      <c r="CB166" s="40"/>
      <c r="CC166" s="40"/>
      <c r="CD166" s="40"/>
      <c r="CE166" s="40"/>
      <c r="CF166" s="40"/>
      <c r="CG166" s="40"/>
      <c r="CH166" s="40"/>
      <c r="CI166" s="40"/>
      <c r="CJ166" s="40"/>
      <c r="CK166" s="40"/>
      <c r="CL166" s="40"/>
      <c r="CM166" s="40"/>
      <c r="CN166" s="40"/>
      <c r="CO166" s="40"/>
      <c r="CP166" s="40"/>
      <c r="CQ166" s="40"/>
      <c r="CR166" s="40"/>
      <c r="CS166" s="40"/>
      <c r="CT166" s="40"/>
      <c r="CU166" s="40"/>
      <c r="CV166" s="40"/>
      <c r="CW166" s="40"/>
      <c r="CX166" s="40"/>
      <c r="CY166" s="40"/>
      <c r="CZ166" s="40"/>
      <c r="DA166" s="40"/>
      <c r="DB166" s="40"/>
      <c r="DC166" s="40"/>
      <c r="DD166" s="40"/>
      <c r="DE166" s="40"/>
      <c r="DF166" s="40"/>
      <c r="DG166" s="40"/>
      <c r="DH166" s="40"/>
      <c r="DI166" s="40"/>
      <c r="DJ166" s="40"/>
      <c r="DK166" s="40"/>
      <c r="DL166" s="40"/>
      <c r="DM166" s="40"/>
      <c r="DN166" s="40"/>
      <c r="DO166" s="40"/>
      <c r="DP166" s="40"/>
      <c r="DQ166" s="40"/>
      <c r="DR166" s="40"/>
      <c r="DS166" s="40"/>
      <c r="DT166" s="40"/>
      <c r="DU166" s="40"/>
      <c r="DV166" s="40"/>
      <c r="DW166" s="40"/>
      <c r="DX166" s="40"/>
      <c r="DY166" s="121"/>
      <c r="DZ166" s="121"/>
      <c r="EA166" s="121"/>
      <c r="EB166" s="121"/>
      <c r="EC166" s="121"/>
      <c r="ED166" s="121"/>
      <c r="EE166" s="121"/>
      <c r="EF166" s="121"/>
    </row>
    <row r="167" spans="1:136" s="92" customFormat="1" x14ac:dyDescent="0.2">
      <c r="A167" s="93"/>
      <c r="B167" s="93"/>
      <c r="C167" s="93"/>
      <c r="D167" s="93"/>
      <c r="E167" s="40"/>
      <c r="F167" s="40"/>
      <c r="G167" s="40"/>
      <c r="H167" s="40"/>
      <c r="I167" s="40"/>
      <c r="J167" s="40"/>
      <c r="K167" s="40"/>
      <c r="L167" s="40"/>
      <c r="M167" s="40"/>
      <c r="N167" s="40"/>
      <c r="O167" s="40"/>
      <c r="P167" s="40"/>
      <c r="Q167" s="40"/>
      <c r="R167" s="40"/>
      <c r="S167" s="40"/>
      <c r="T167" s="40"/>
      <c r="U167" s="40"/>
      <c r="V167" s="40"/>
      <c r="W167" s="40"/>
      <c r="X167" s="40"/>
      <c r="Y167" s="40"/>
      <c r="Z167" s="40"/>
      <c r="AA167" s="40"/>
      <c r="AB167" s="40"/>
      <c r="AC167" s="40"/>
      <c r="AD167" s="40"/>
      <c r="AE167" s="40"/>
      <c r="AF167" s="40"/>
      <c r="AG167" s="40"/>
      <c r="AH167" s="40"/>
      <c r="AI167" s="40"/>
      <c r="AJ167" s="40"/>
      <c r="AK167" s="40"/>
      <c r="AL167" s="40"/>
      <c r="AM167" s="40"/>
      <c r="AN167" s="40"/>
      <c r="AO167" s="40"/>
      <c r="AP167" s="40"/>
      <c r="AQ167" s="40"/>
      <c r="AR167" s="40"/>
      <c r="AS167" s="40"/>
      <c r="AT167" s="40"/>
      <c r="AU167" s="40"/>
      <c r="AV167" s="40"/>
      <c r="AW167" s="40"/>
      <c r="AX167" s="40"/>
      <c r="AY167" s="40"/>
      <c r="AZ167" s="40"/>
      <c r="BA167" s="40"/>
      <c r="BB167" s="40"/>
      <c r="BC167" s="40"/>
      <c r="BD167" s="40"/>
      <c r="BE167" s="40"/>
      <c r="BF167" s="40"/>
      <c r="BG167" s="40"/>
      <c r="BH167" s="40"/>
      <c r="BI167" s="40"/>
      <c r="BJ167" s="40"/>
      <c r="BK167" s="40"/>
      <c r="BL167" s="40"/>
      <c r="BM167" s="40"/>
      <c r="BN167" s="40"/>
      <c r="BO167" s="40"/>
      <c r="BP167" s="40"/>
      <c r="BQ167" s="40"/>
      <c r="BR167" s="40"/>
      <c r="BS167" s="40"/>
      <c r="BT167" s="40"/>
      <c r="BU167" s="40"/>
      <c r="BV167" s="40"/>
      <c r="BW167" s="40"/>
      <c r="BX167" s="40"/>
      <c r="BY167" s="40"/>
      <c r="BZ167" s="40"/>
      <c r="CA167" s="40"/>
      <c r="CB167" s="40"/>
      <c r="CC167" s="40"/>
      <c r="CD167" s="40"/>
      <c r="CE167" s="40"/>
      <c r="CF167" s="40"/>
      <c r="CG167" s="40"/>
      <c r="CH167" s="40"/>
      <c r="CI167" s="40"/>
      <c r="CJ167" s="40"/>
      <c r="CK167" s="40"/>
      <c r="CL167" s="40"/>
      <c r="CM167" s="40"/>
      <c r="CN167" s="40"/>
      <c r="CO167" s="40"/>
      <c r="CP167" s="40"/>
      <c r="CQ167" s="40"/>
      <c r="CR167" s="40"/>
      <c r="CS167" s="40"/>
      <c r="CT167" s="40"/>
      <c r="CU167" s="40"/>
      <c r="CV167" s="40"/>
      <c r="CW167" s="40"/>
      <c r="CX167" s="40"/>
      <c r="CY167" s="40"/>
      <c r="CZ167" s="40"/>
      <c r="DA167" s="40"/>
      <c r="DB167" s="40"/>
      <c r="DC167" s="40"/>
      <c r="DD167" s="40"/>
      <c r="DE167" s="40"/>
      <c r="DF167" s="40"/>
      <c r="DG167" s="40"/>
      <c r="DH167" s="40"/>
      <c r="DI167" s="40"/>
      <c r="DJ167" s="40"/>
      <c r="DK167" s="40"/>
      <c r="DL167" s="40"/>
      <c r="DM167" s="40"/>
      <c r="DN167" s="40"/>
      <c r="DO167" s="40"/>
      <c r="DP167" s="40"/>
      <c r="DQ167" s="40"/>
      <c r="DR167" s="40"/>
      <c r="DS167" s="40"/>
      <c r="DT167" s="40"/>
      <c r="DU167" s="40"/>
      <c r="DV167" s="40"/>
      <c r="DW167" s="40"/>
      <c r="DX167" s="40"/>
      <c r="DY167" s="121"/>
      <c r="DZ167" s="121"/>
      <c r="EA167" s="121"/>
      <c r="EB167" s="121"/>
      <c r="EC167" s="121"/>
      <c r="ED167" s="121"/>
      <c r="EE167" s="121"/>
      <c r="EF167" s="121"/>
    </row>
    <row r="168" spans="1:136" s="92" customFormat="1" x14ac:dyDescent="0.2">
      <c r="A168" s="93"/>
      <c r="B168" s="93"/>
      <c r="C168" s="93"/>
      <c r="D168" s="93"/>
      <c r="E168" s="40"/>
      <c r="F168" s="40"/>
      <c r="G168" s="40"/>
      <c r="H168" s="40"/>
      <c r="I168" s="40"/>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c r="AG168" s="40"/>
      <c r="AH168" s="40"/>
      <c r="AI168" s="40"/>
      <c r="AJ168" s="40"/>
      <c r="AK168" s="40"/>
      <c r="AL168" s="40"/>
      <c r="AM168" s="40"/>
      <c r="AN168" s="40"/>
      <c r="AO168" s="40"/>
      <c r="AP168" s="40"/>
      <c r="AQ168" s="40"/>
      <c r="AR168" s="40"/>
      <c r="AS168" s="40"/>
      <c r="AT168" s="40"/>
      <c r="AU168" s="40"/>
      <c r="AV168" s="40"/>
      <c r="AW168" s="40"/>
      <c r="AX168" s="40"/>
      <c r="AY168" s="40"/>
      <c r="AZ168" s="40"/>
      <c r="BA168" s="40"/>
      <c r="BB168" s="40"/>
      <c r="BC168" s="40"/>
      <c r="BD168" s="40"/>
      <c r="BE168" s="40"/>
      <c r="BF168" s="40"/>
      <c r="BG168" s="40"/>
      <c r="BH168" s="40"/>
      <c r="BI168" s="40"/>
      <c r="BJ168" s="40"/>
      <c r="BK168" s="40"/>
      <c r="BL168" s="40"/>
      <c r="BM168" s="40"/>
      <c r="BN168" s="40"/>
      <c r="BO168" s="40"/>
      <c r="BP168" s="40"/>
      <c r="BQ168" s="40"/>
      <c r="BR168" s="40"/>
      <c r="BS168" s="40"/>
      <c r="BT168" s="40"/>
      <c r="BU168" s="40"/>
      <c r="BV168" s="40"/>
      <c r="BW168" s="40"/>
      <c r="BX168" s="40"/>
      <c r="BY168" s="40"/>
      <c r="BZ168" s="40"/>
      <c r="CA168" s="40"/>
      <c r="CB168" s="40"/>
      <c r="CC168" s="40"/>
      <c r="CD168" s="40"/>
      <c r="CE168" s="40"/>
      <c r="CF168" s="40"/>
      <c r="CG168" s="40"/>
      <c r="CH168" s="40"/>
      <c r="CI168" s="40"/>
      <c r="CJ168" s="40"/>
      <c r="CK168" s="40"/>
      <c r="CL168" s="40"/>
      <c r="CM168" s="40"/>
      <c r="CN168" s="40"/>
      <c r="CO168" s="40"/>
      <c r="CP168" s="40"/>
      <c r="CQ168" s="40"/>
      <c r="CR168" s="40"/>
      <c r="CS168" s="40"/>
      <c r="CT168" s="40"/>
      <c r="CU168" s="40"/>
      <c r="CV168" s="40"/>
      <c r="CW168" s="40"/>
      <c r="CX168" s="40"/>
      <c r="CY168" s="40"/>
      <c r="CZ168" s="40"/>
      <c r="DA168" s="40"/>
      <c r="DB168" s="40"/>
      <c r="DC168" s="40"/>
      <c r="DD168" s="40"/>
      <c r="DE168" s="40"/>
      <c r="DF168" s="40"/>
      <c r="DG168" s="40"/>
      <c r="DH168" s="40"/>
      <c r="DI168" s="40"/>
      <c r="DJ168" s="40"/>
      <c r="DK168" s="40"/>
      <c r="DL168" s="40"/>
      <c r="DM168" s="40"/>
      <c r="DN168" s="40"/>
      <c r="DO168" s="40"/>
      <c r="DP168" s="40"/>
      <c r="DQ168" s="40"/>
      <c r="DR168" s="40"/>
      <c r="DS168" s="40"/>
      <c r="DT168" s="40"/>
      <c r="DU168" s="40"/>
      <c r="DV168" s="40"/>
      <c r="DW168" s="40"/>
      <c r="DX168" s="40"/>
      <c r="DY168" s="121"/>
      <c r="DZ168" s="121"/>
      <c r="EA168" s="121"/>
      <c r="EB168" s="121"/>
      <c r="EC168" s="121"/>
      <c r="ED168" s="121"/>
      <c r="EE168" s="121"/>
      <c r="EF168" s="121"/>
    </row>
    <row r="169" spans="1:136" s="92" customFormat="1" x14ac:dyDescent="0.2">
      <c r="A169" s="93"/>
      <c r="B169" s="93"/>
      <c r="C169" s="93"/>
      <c r="D169" s="93"/>
      <c r="E169" s="40"/>
      <c r="F169" s="40"/>
      <c r="G169" s="40"/>
      <c r="H169" s="40"/>
      <c r="I169" s="40"/>
      <c r="J169" s="40"/>
      <c r="K169" s="40"/>
      <c r="L169" s="40"/>
      <c r="M169" s="40"/>
      <c r="N169" s="40"/>
      <c r="O169" s="40"/>
      <c r="P169" s="40"/>
      <c r="Q169" s="40"/>
      <c r="R169" s="40"/>
      <c r="S169" s="40"/>
      <c r="T169" s="40"/>
      <c r="U169" s="40"/>
      <c r="V169" s="40"/>
      <c r="W169" s="40"/>
      <c r="X169" s="40"/>
      <c r="Y169" s="40"/>
      <c r="Z169" s="40"/>
      <c r="AA169" s="40"/>
      <c r="AB169" s="40"/>
      <c r="AC169" s="40"/>
      <c r="AD169" s="40"/>
      <c r="AE169" s="40"/>
      <c r="AF169" s="40"/>
      <c r="AG169" s="40"/>
      <c r="AH169" s="40"/>
      <c r="AI169" s="40"/>
      <c r="AJ169" s="40"/>
      <c r="AK169" s="40"/>
      <c r="AL169" s="40"/>
      <c r="AM169" s="40"/>
      <c r="AN169" s="40"/>
      <c r="AO169" s="40"/>
      <c r="AP169" s="40"/>
      <c r="AQ169" s="40"/>
      <c r="AR169" s="40"/>
      <c r="AS169" s="40"/>
      <c r="AT169" s="40"/>
      <c r="AU169" s="40"/>
      <c r="AV169" s="40"/>
      <c r="AW169" s="40"/>
      <c r="AX169" s="40"/>
      <c r="AY169" s="40"/>
      <c r="AZ169" s="40"/>
      <c r="BA169" s="40"/>
      <c r="BB169" s="40"/>
      <c r="BC169" s="40"/>
      <c r="BD169" s="40"/>
      <c r="BE169" s="40"/>
      <c r="BF169" s="40"/>
      <c r="BG169" s="40"/>
      <c r="BH169" s="40"/>
      <c r="BI169" s="40"/>
      <c r="BJ169" s="40"/>
      <c r="BK169" s="40"/>
      <c r="BL169" s="40"/>
      <c r="BM169" s="40"/>
      <c r="BN169" s="40"/>
      <c r="BO169" s="40"/>
      <c r="BP169" s="40"/>
      <c r="BQ169" s="40"/>
      <c r="BR169" s="40"/>
      <c r="BS169" s="40"/>
      <c r="BT169" s="40"/>
      <c r="BU169" s="40"/>
      <c r="BV169" s="40"/>
      <c r="BW169" s="40"/>
      <c r="BX169" s="40"/>
      <c r="BY169" s="40"/>
      <c r="BZ169" s="40"/>
      <c r="CA169" s="40"/>
      <c r="CB169" s="40"/>
      <c r="CC169" s="40"/>
      <c r="CD169" s="40"/>
      <c r="CE169" s="40"/>
      <c r="CF169" s="40"/>
      <c r="CG169" s="40"/>
      <c r="CH169" s="40"/>
      <c r="CI169" s="40"/>
      <c r="CJ169" s="40"/>
      <c r="CK169" s="40"/>
      <c r="CL169" s="40"/>
      <c r="CM169" s="40"/>
      <c r="CN169" s="40"/>
      <c r="CO169" s="40"/>
      <c r="CP169" s="40"/>
      <c r="CQ169" s="40"/>
      <c r="CR169" s="40"/>
      <c r="CS169" s="40"/>
      <c r="CT169" s="40"/>
      <c r="CU169" s="40"/>
      <c r="CV169" s="40"/>
      <c r="CW169" s="40"/>
      <c r="CX169" s="40"/>
      <c r="CY169" s="40"/>
      <c r="CZ169" s="40"/>
      <c r="DA169" s="40"/>
      <c r="DB169" s="40"/>
      <c r="DC169" s="40"/>
      <c r="DD169" s="40"/>
      <c r="DE169" s="40"/>
      <c r="DF169" s="40"/>
      <c r="DG169" s="40"/>
      <c r="DH169" s="40"/>
      <c r="DI169" s="40"/>
      <c r="DJ169" s="40"/>
      <c r="DK169" s="40"/>
      <c r="DL169" s="40"/>
      <c r="DM169" s="40"/>
      <c r="DN169" s="40"/>
      <c r="DO169" s="40"/>
      <c r="DP169" s="40"/>
      <c r="DQ169" s="40"/>
      <c r="DR169" s="40"/>
      <c r="DS169" s="40"/>
      <c r="DT169" s="40"/>
      <c r="DU169" s="40"/>
      <c r="DV169" s="40"/>
      <c r="DW169" s="40"/>
      <c r="DX169" s="40"/>
      <c r="DY169" s="121"/>
      <c r="DZ169" s="121"/>
      <c r="EA169" s="121"/>
      <c r="EB169" s="121"/>
      <c r="EC169" s="121"/>
      <c r="ED169" s="121"/>
      <c r="EE169" s="121"/>
      <c r="EF169" s="121"/>
    </row>
    <row r="170" spans="1:136" s="92" customFormat="1" x14ac:dyDescent="0.2">
      <c r="A170" s="93"/>
      <c r="B170" s="93"/>
      <c r="C170" s="93"/>
      <c r="D170" s="93"/>
      <c r="E170" s="40"/>
      <c r="F170" s="40"/>
      <c r="G170" s="40"/>
      <c r="H170" s="40"/>
      <c r="I170" s="40"/>
      <c r="J170" s="40"/>
      <c r="K170" s="40"/>
      <c r="L170" s="40"/>
      <c r="M170" s="40"/>
      <c r="N170" s="40"/>
      <c r="O170" s="40"/>
      <c r="P170" s="40"/>
      <c r="Q170" s="40"/>
      <c r="R170" s="40"/>
      <c r="S170" s="40"/>
      <c r="T170" s="40"/>
      <c r="U170" s="40"/>
      <c r="V170" s="40"/>
      <c r="W170" s="40"/>
      <c r="X170" s="40"/>
      <c r="Y170" s="40"/>
      <c r="Z170" s="40"/>
      <c r="AA170" s="40"/>
      <c r="AB170" s="40"/>
      <c r="AC170" s="40"/>
      <c r="AD170" s="40"/>
      <c r="AE170" s="40"/>
      <c r="AF170" s="40"/>
      <c r="AG170" s="40"/>
      <c r="AH170" s="40"/>
      <c r="AI170" s="40"/>
      <c r="AJ170" s="40"/>
      <c r="AK170" s="40"/>
      <c r="AL170" s="40"/>
      <c r="AM170" s="40"/>
      <c r="AN170" s="40"/>
      <c r="AO170" s="40"/>
      <c r="AP170" s="40"/>
      <c r="AQ170" s="40"/>
      <c r="AR170" s="40"/>
      <c r="AS170" s="40"/>
      <c r="AT170" s="40"/>
      <c r="AU170" s="40"/>
      <c r="AV170" s="40"/>
      <c r="AW170" s="40"/>
      <c r="AX170" s="40"/>
      <c r="AY170" s="40"/>
      <c r="AZ170" s="40"/>
      <c r="BA170" s="40"/>
      <c r="BB170" s="40"/>
      <c r="BC170" s="40"/>
      <c r="BD170" s="40"/>
      <c r="BE170" s="40"/>
      <c r="BF170" s="40"/>
      <c r="BG170" s="40"/>
      <c r="BH170" s="40"/>
      <c r="BI170" s="40"/>
      <c r="BJ170" s="40"/>
      <c r="BK170" s="40"/>
      <c r="BL170" s="40"/>
      <c r="BM170" s="40"/>
      <c r="BN170" s="40"/>
      <c r="BO170" s="40"/>
      <c r="BP170" s="40"/>
      <c r="BQ170" s="40"/>
      <c r="BR170" s="40"/>
      <c r="BS170" s="40"/>
      <c r="BT170" s="40"/>
      <c r="BU170" s="40"/>
      <c r="BV170" s="40"/>
      <c r="BW170" s="40"/>
      <c r="BX170" s="40"/>
      <c r="BY170" s="40"/>
      <c r="BZ170" s="40"/>
      <c r="CA170" s="40"/>
      <c r="CB170" s="40"/>
      <c r="CC170" s="40"/>
      <c r="CD170" s="40"/>
      <c r="CE170" s="40"/>
      <c r="CF170" s="40"/>
      <c r="CG170" s="40"/>
      <c r="CH170" s="40"/>
      <c r="CI170" s="40"/>
      <c r="CJ170" s="40"/>
      <c r="CK170" s="40"/>
      <c r="CL170" s="40"/>
      <c r="CM170" s="40"/>
      <c r="CN170" s="40"/>
      <c r="CO170" s="40"/>
      <c r="CP170" s="40"/>
      <c r="CQ170" s="40"/>
      <c r="CR170" s="40"/>
      <c r="CS170" s="40"/>
      <c r="CT170" s="40"/>
      <c r="CU170" s="40"/>
      <c r="CV170" s="40"/>
      <c r="CW170" s="40"/>
      <c r="CX170" s="40"/>
      <c r="CY170" s="40"/>
      <c r="CZ170" s="40"/>
      <c r="DA170" s="40"/>
      <c r="DB170" s="40"/>
      <c r="DC170" s="40"/>
      <c r="DD170" s="40"/>
      <c r="DE170" s="40"/>
      <c r="DF170" s="40"/>
      <c r="DG170" s="40"/>
      <c r="DH170" s="40"/>
      <c r="DI170" s="40"/>
      <c r="DJ170" s="40"/>
      <c r="DK170" s="40"/>
      <c r="DL170" s="40"/>
      <c r="DM170" s="40"/>
      <c r="DN170" s="40"/>
      <c r="DO170" s="40"/>
      <c r="DP170" s="40"/>
      <c r="DQ170" s="40"/>
      <c r="DR170" s="40"/>
      <c r="DS170" s="40"/>
      <c r="DT170" s="40"/>
      <c r="DU170" s="40"/>
      <c r="DV170" s="40"/>
      <c r="DW170" s="40"/>
      <c r="DX170" s="40"/>
      <c r="DY170" s="121"/>
      <c r="DZ170" s="121"/>
      <c r="EA170" s="121"/>
      <c r="EB170" s="121"/>
      <c r="EC170" s="121"/>
      <c r="ED170" s="121"/>
      <c r="EE170" s="121"/>
      <c r="EF170" s="121"/>
    </row>
    <row r="171" spans="1:136" s="92" customFormat="1" x14ac:dyDescent="0.2">
      <c r="A171" s="93"/>
      <c r="B171" s="93"/>
      <c r="C171" s="93"/>
      <c r="D171" s="93"/>
      <c r="E171" s="40"/>
      <c r="F171" s="40"/>
      <c r="G171" s="40"/>
      <c r="H171" s="40"/>
      <c r="I171" s="40"/>
      <c r="J171" s="40"/>
      <c r="K171" s="40"/>
      <c r="L171" s="40"/>
      <c r="M171" s="40"/>
      <c r="N171" s="40"/>
      <c r="O171" s="40"/>
      <c r="P171" s="40"/>
      <c r="Q171" s="40"/>
      <c r="R171" s="40"/>
      <c r="S171" s="40"/>
      <c r="T171" s="40"/>
      <c r="U171" s="40"/>
      <c r="V171" s="40"/>
      <c r="W171" s="40"/>
      <c r="X171" s="40"/>
      <c r="Y171" s="40"/>
      <c r="Z171" s="40"/>
      <c r="AA171" s="40"/>
      <c r="AB171" s="40"/>
      <c r="AC171" s="40"/>
      <c r="AD171" s="40"/>
      <c r="AE171" s="40"/>
      <c r="AF171" s="40"/>
      <c r="AG171" s="40"/>
      <c r="AH171" s="40"/>
      <c r="AI171" s="40"/>
      <c r="AJ171" s="40"/>
      <c r="AK171" s="40"/>
      <c r="AL171" s="40"/>
      <c r="AM171" s="40"/>
      <c r="AN171" s="40"/>
      <c r="AO171" s="40"/>
      <c r="AP171" s="40"/>
      <c r="AQ171" s="40"/>
      <c r="AR171" s="40"/>
      <c r="AS171" s="40"/>
      <c r="AT171" s="40"/>
      <c r="AU171" s="40"/>
      <c r="AV171" s="40"/>
      <c r="AW171" s="40"/>
      <c r="AX171" s="40"/>
      <c r="AY171" s="40"/>
      <c r="AZ171" s="40"/>
      <c r="BA171" s="40"/>
      <c r="BB171" s="40"/>
      <c r="BC171" s="40"/>
      <c r="BD171" s="40"/>
      <c r="BE171" s="40"/>
      <c r="BF171" s="40"/>
      <c r="BG171" s="40"/>
      <c r="BH171" s="40"/>
      <c r="BI171" s="40"/>
      <c r="BJ171" s="40"/>
      <c r="BK171" s="40"/>
      <c r="BL171" s="40"/>
      <c r="BM171" s="40"/>
      <c r="BN171" s="40"/>
      <c r="BO171" s="40"/>
      <c r="BP171" s="40"/>
      <c r="BQ171" s="40"/>
      <c r="BR171" s="40"/>
      <c r="BS171" s="40"/>
      <c r="BT171" s="40"/>
      <c r="BU171" s="40"/>
      <c r="BV171" s="40"/>
      <c r="BW171" s="40"/>
      <c r="BX171" s="40"/>
      <c r="BY171" s="40"/>
      <c r="BZ171" s="40"/>
      <c r="CA171" s="40"/>
      <c r="CB171" s="40"/>
      <c r="CC171" s="40"/>
      <c r="CD171" s="40"/>
      <c r="CE171" s="40"/>
      <c r="CF171" s="40"/>
      <c r="CG171" s="40"/>
      <c r="CH171" s="40"/>
      <c r="CI171" s="40"/>
      <c r="CJ171" s="40"/>
      <c r="CK171" s="40"/>
      <c r="CL171" s="40"/>
      <c r="CM171" s="40"/>
      <c r="CN171" s="40"/>
      <c r="CO171" s="40"/>
      <c r="CP171" s="40"/>
      <c r="CQ171" s="40"/>
      <c r="CR171" s="40"/>
      <c r="CS171" s="40"/>
      <c r="CT171" s="40"/>
      <c r="CU171" s="40"/>
      <c r="CV171" s="40"/>
      <c r="CW171" s="40"/>
      <c r="CX171" s="40"/>
      <c r="CY171" s="40"/>
      <c r="CZ171" s="40"/>
      <c r="DA171" s="40"/>
      <c r="DB171" s="40"/>
      <c r="DC171" s="40"/>
      <c r="DD171" s="40"/>
      <c r="DE171" s="40"/>
      <c r="DF171" s="40"/>
      <c r="DG171" s="40"/>
      <c r="DH171" s="40"/>
      <c r="DI171" s="40"/>
      <c r="DJ171" s="40"/>
      <c r="DK171" s="40"/>
      <c r="DL171" s="40"/>
      <c r="DM171" s="40"/>
      <c r="DN171" s="40"/>
      <c r="DO171" s="40"/>
      <c r="DP171" s="40"/>
      <c r="DQ171" s="40"/>
      <c r="DR171" s="40"/>
      <c r="DS171" s="40"/>
      <c r="DT171" s="40"/>
      <c r="DU171" s="40"/>
      <c r="DV171" s="40"/>
      <c r="DW171" s="40"/>
      <c r="DX171" s="40"/>
      <c r="DY171" s="121"/>
      <c r="DZ171" s="121"/>
      <c r="EA171" s="121"/>
      <c r="EB171" s="121"/>
      <c r="EC171" s="121"/>
      <c r="ED171" s="121"/>
      <c r="EE171" s="121"/>
      <c r="EF171" s="121"/>
    </row>
    <row r="172" spans="1:136" s="92" customFormat="1" x14ac:dyDescent="0.2">
      <c r="A172" s="93"/>
      <c r="B172" s="93"/>
      <c r="C172" s="93"/>
      <c r="D172" s="93"/>
      <c r="E172" s="40"/>
      <c r="F172" s="40"/>
      <c r="G172" s="40"/>
      <c r="H172" s="40"/>
      <c r="I172" s="40"/>
      <c r="J172" s="40"/>
      <c r="K172" s="40"/>
      <c r="L172" s="40"/>
      <c r="M172" s="40"/>
      <c r="N172" s="40"/>
      <c r="O172" s="40"/>
      <c r="P172" s="40"/>
      <c r="Q172" s="40"/>
      <c r="R172" s="40"/>
      <c r="S172" s="40"/>
      <c r="T172" s="40"/>
      <c r="U172" s="40"/>
      <c r="V172" s="40"/>
      <c r="W172" s="40"/>
      <c r="X172" s="40"/>
      <c r="Y172" s="40"/>
      <c r="Z172" s="40"/>
      <c r="AA172" s="40"/>
      <c r="AB172" s="40"/>
      <c r="AC172" s="40"/>
      <c r="AD172" s="40"/>
      <c r="AE172" s="40"/>
      <c r="AF172" s="40"/>
      <c r="AG172" s="40"/>
      <c r="AH172" s="40"/>
      <c r="AI172" s="40"/>
      <c r="AJ172" s="40"/>
      <c r="AK172" s="40"/>
      <c r="AL172" s="40"/>
      <c r="AM172" s="40"/>
      <c r="AN172" s="40"/>
      <c r="AO172" s="40"/>
      <c r="AP172" s="40"/>
      <c r="AQ172" s="40"/>
      <c r="AR172" s="40"/>
      <c r="AS172" s="40"/>
      <c r="AT172" s="40"/>
      <c r="AU172" s="40"/>
      <c r="AV172" s="40"/>
      <c r="AW172" s="40"/>
      <c r="AX172" s="40"/>
      <c r="AY172" s="40"/>
      <c r="AZ172" s="40"/>
      <c r="BA172" s="40"/>
      <c r="BB172" s="40"/>
      <c r="BC172" s="40"/>
      <c r="BD172" s="40"/>
      <c r="BE172" s="40"/>
      <c r="BF172" s="40"/>
      <c r="BG172" s="40"/>
      <c r="BH172" s="40"/>
      <c r="BI172" s="40"/>
      <c r="BJ172" s="40"/>
      <c r="BK172" s="40"/>
      <c r="BL172" s="40"/>
      <c r="BM172" s="40"/>
      <c r="BN172" s="40"/>
      <c r="BO172" s="40"/>
      <c r="BP172" s="40"/>
      <c r="BQ172" s="40"/>
      <c r="BR172" s="40"/>
      <c r="BS172" s="40"/>
      <c r="BT172" s="40"/>
      <c r="BU172" s="40"/>
      <c r="BV172" s="40"/>
      <c r="BW172" s="40"/>
      <c r="BX172" s="40"/>
      <c r="BY172" s="40"/>
      <c r="BZ172" s="40"/>
      <c r="CA172" s="40"/>
      <c r="CB172" s="40"/>
      <c r="CC172" s="40"/>
      <c r="CD172" s="40"/>
      <c r="CE172" s="40"/>
      <c r="CF172" s="40"/>
      <c r="CG172" s="40"/>
      <c r="CH172" s="40"/>
      <c r="CI172" s="40"/>
      <c r="CJ172" s="40"/>
      <c r="CK172" s="40"/>
      <c r="CL172" s="40"/>
      <c r="CM172" s="40"/>
      <c r="CN172" s="40"/>
      <c r="CO172" s="40"/>
      <c r="CP172" s="40"/>
      <c r="CQ172" s="40"/>
      <c r="CR172" s="40"/>
      <c r="CS172" s="40"/>
      <c r="CT172" s="40"/>
      <c r="CU172" s="40"/>
      <c r="CV172" s="40"/>
      <c r="CW172" s="40"/>
      <c r="CX172" s="40"/>
      <c r="CY172" s="40"/>
      <c r="CZ172" s="40"/>
      <c r="DA172" s="40"/>
      <c r="DB172" s="40"/>
      <c r="DC172" s="40"/>
      <c r="DD172" s="40"/>
      <c r="DE172" s="40"/>
      <c r="DF172" s="40"/>
      <c r="DG172" s="40"/>
      <c r="DH172" s="40"/>
      <c r="DI172" s="40"/>
      <c r="DJ172" s="40"/>
      <c r="DK172" s="40"/>
      <c r="DL172" s="40"/>
      <c r="DM172" s="40"/>
      <c r="DN172" s="40"/>
      <c r="DO172" s="40"/>
      <c r="DP172" s="40"/>
      <c r="DQ172" s="40"/>
      <c r="DR172" s="40"/>
      <c r="DS172" s="40"/>
      <c r="DT172" s="40"/>
      <c r="DU172" s="40"/>
      <c r="DV172" s="40"/>
      <c r="DW172" s="40"/>
      <c r="DX172" s="40"/>
      <c r="DY172" s="121"/>
      <c r="DZ172" s="121"/>
      <c r="EA172" s="121"/>
      <c r="EB172" s="121"/>
      <c r="EC172" s="121"/>
      <c r="ED172" s="121"/>
      <c r="EE172" s="121"/>
      <c r="EF172" s="121"/>
    </row>
    <row r="173" spans="1:136" s="92" customFormat="1" x14ac:dyDescent="0.2">
      <c r="A173" s="93"/>
      <c r="B173" s="93"/>
      <c r="C173" s="93"/>
      <c r="D173" s="93"/>
      <c r="E173" s="40"/>
      <c r="F173" s="40"/>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c r="AP173" s="40"/>
      <c r="AQ173" s="40"/>
      <c r="AR173" s="40"/>
      <c r="AS173" s="40"/>
      <c r="AT173" s="40"/>
      <c r="AU173" s="40"/>
      <c r="AV173" s="40"/>
      <c r="AW173" s="40"/>
      <c r="AX173" s="40"/>
      <c r="AY173" s="40"/>
      <c r="AZ173" s="40"/>
      <c r="BA173" s="40"/>
      <c r="BB173" s="40"/>
      <c r="BC173" s="40"/>
      <c r="BD173" s="40"/>
      <c r="BE173" s="40"/>
      <c r="BF173" s="40"/>
      <c r="BG173" s="40"/>
      <c r="BH173" s="40"/>
      <c r="BI173" s="40"/>
      <c r="BJ173" s="40"/>
      <c r="BK173" s="40"/>
      <c r="BL173" s="40"/>
      <c r="BM173" s="40"/>
      <c r="BN173" s="40"/>
      <c r="BO173" s="40"/>
      <c r="BP173" s="40"/>
      <c r="BQ173" s="40"/>
      <c r="BR173" s="40"/>
      <c r="BS173" s="40"/>
      <c r="BT173" s="40"/>
      <c r="BU173" s="40"/>
      <c r="BV173" s="40"/>
      <c r="BW173" s="40"/>
      <c r="BX173" s="40"/>
      <c r="BY173" s="40"/>
      <c r="BZ173" s="40"/>
      <c r="CA173" s="40"/>
      <c r="CB173" s="40"/>
      <c r="CC173" s="40"/>
      <c r="CD173" s="40"/>
      <c r="CE173" s="40"/>
      <c r="CF173" s="40"/>
      <c r="CG173" s="40"/>
      <c r="CH173" s="40"/>
      <c r="CI173" s="40"/>
      <c r="CJ173" s="40"/>
      <c r="CK173" s="40"/>
      <c r="CL173" s="40"/>
      <c r="CM173" s="40"/>
      <c r="CN173" s="40"/>
      <c r="CO173" s="40"/>
      <c r="CP173" s="40"/>
      <c r="CQ173" s="40"/>
      <c r="CR173" s="40"/>
      <c r="CS173" s="40"/>
      <c r="CT173" s="40"/>
      <c r="CU173" s="40"/>
      <c r="CV173" s="40"/>
      <c r="CW173" s="40"/>
      <c r="CX173" s="40"/>
      <c r="CY173" s="40"/>
      <c r="CZ173" s="40"/>
      <c r="DA173" s="40"/>
      <c r="DB173" s="40"/>
      <c r="DC173" s="40"/>
      <c r="DD173" s="40"/>
      <c r="DE173" s="40"/>
      <c r="DF173" s="40"/>
      <c r="DG173" s="40"/>
      <c r="DH173" s="40"/>
      <c r="DI173" s="40"/>
      <c r="DJ173" s="40"/>
      <c r="DK173" s="40"/>
      <c r="DL173" s="40"/>
      <c r="DM173" s="40"/>
      <c r="DN173" s="40"/>
      <c r="DO173" s="40"/>
      <c r="DP173" s="40"/>
      <c r="DQ173" s="40"/>
      <c r="DR173" s="40"/>
      <c r="DS173" s="40"/>
      <c r="DT173" s="40"/>
      <c r="DU173" s="40"/>
      <c r="DV173" s="40"/>
      <c r="DW173" s="40"/>
      <c r="DX173" s="40"/>
      <c r="DY173" s="121"/>
      <c r="DZ173" s="121"/>
      <c r="EA173" s="121"/>
      <c r="EB173" s="121"/>
      <c r="EC173" s="121"/>
      <c r="ED173" s="121"/>
      <c r="EE173" s="121"/>
      <c r="EF173" s="121"/>
    </row>
  </sheetData>
  <sheetProtection password="C80C" sheet="1" formatCells="0" formatColumns="0" formatRows="0" insertColumns="0" insertRows="0" insertHyperlinks="0" deleteColumns="0" deleteRows="0" sort="0" autoFilter="0" pivotTables="0"/>
  <mergeCells count="25">
    <mergeCell ref="CS6:CV6"/>
    <mergeCell ref="CW6:CZ6"/>
    <mergeCell ref="CK6:CN6"/>
    <mergeCell ref="DU6:DX6"/>
    <mergeCell ref="DA6:DD6"/>
    <mergeCell ref="DE6:DH6"/>
    <mergeCell ref="DI6:DL6"/>
    <mergeCell ref="DM6:DP6"/>
    <mergeCell ref="DQ6:DT6"/>
    <mergeCell ref="CO6:CR6"/>
    <mergeCell ref="CG6:CJ6"/>
    <mergeCell ref="CC6:CF6"/>
    <mergeCell ref="BU6:BX6"/>
    <mergeCell ref="B2:C2"/>
    <mergeCell ref="B3:C3"/>
    <mergeCell ref="B4:C4"/>
    <mergeCell ref="BQ6:BT6"/>
    <mergeCell ref="AS6:AV6"/>
    <mergeCell ref="AW6:AZ6"/>
    <mergeCell ref="BA6:BD6"/>
    <mergeCell ref="A6:B6"/>
    <mergeCell ref="BY6:CB6"/>
    <mergeCell ref="BE6:BH6"/>
    <mergeCell ref="BI6:BL6"/>
    <mergeCell ref="BM6:BP6"/>
  </mergeCells>
  <phoneticPr fontId="0" type="noConversion"/>
  <printOptions verticalCentered="1"/>
  <pageMargins left="0.67" right="0.61" top="0.62" bottom="0.5" header="0.17" footer="0.32"/>
  <pageSetup paperSize="17" scale="47" orientation="landscape" r:id="rId1"/>
  <headerFooter alignWithMargins="0"/>
  <colBreaks count="2" manualBreakCount="2">
    <brk id="48" max="29" man="1"/>
    <brk id="88" max="29" man="1"/>
  </col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A1:BQ1710"/>
  <sheetViews>
    <sheetView zoomScale="75" zoomScaleNormal="75" workbookViewId="0">
      <selection activeCell="K7" sqref="K7"/>
    </sheetView>
  </sheetViews>
  <sheetFormatPr defaultColWidth="9.140625" defaultRowHeight="12.75" x14ac:dyDescent="0.2"/>
  <cols>
    <col min="1" max="1" width="9.28515625" style="5" bestFit="1" customWidth="1"/>
    <col min="2" max="2" width="58.85546875" style="6" customWidth="1"/>
    <col min="3" max="3" width="11.7109375" style="9" customWidth="1"/>
    <col min="4" max="4" width="12.5703125" style="9" customWidth="1"/>
    <col min="5" max="5" width="13.28515625" style="9" customWidth="1"/>
    <col min="6" max="6" width="11.28515625" style="9" customWidth="1"/>
    <col min="7" max="7" width="11.42578125" style="9" customWidth="1"/>
    <col min="8" max="8" width="14" style="9" customWidth="1"/>
    <col min="9" max="9" width="11.85546875" style="9" customWidth="1"/>
    <col min="10" max="10" width="14.42578125" style="9" customWidth="1"/>
    <col min="11" max="11" width="13.28515625" style="9" customWidth="1"/>
    <col min="12" max="12" width="9.140625" style="66"/>
    <col min="13" max="16384" width="9.140625" style="6"/>
  </cols>
  <sheetData>
    <row r="1" spans="1:12" ht="24" customHeight="1" x14ac:dyDescent="0.2">
      <c r="A1" s="691" t="s">
        <v>294</v>
      </c>
      <c r="B1" s="692"/>
      <c r="C1" s="693"/>
      <c r="D1" s="693"/>
      <c r="E1" s="693"/>
      <c r="F1" s="693"/>
      <c r="G1" s="693"/>
      <c r="H1" s="693"/>
      <c r="I1" s="462"/>
      <c r="J1" s="464"/>
      <c r="K1" s="465" t="str">
        <f>'SCC List'!A2</f>
        <v>(Rev.19, June 2017)</v>
      </c>
    </row>
    <row r="2" spans="1:12" s="17" customFormat="1" ht="24" customHeight="1" x14ac:dyDescent="0.2">
      <c r="A2" s="694" t="str">
        <f>'BUILD Main'!A2</f>
        <v>Urban Redevelopment Authority of Pittsburgh (URA)</v>
      </c>
      <c r="B2" s="695"/>
      <c r="C2" s="1095"/>
      <c r="D2" s="1095"/>
      <c r="E2" s="1095"/>
      <c r="F2" s="1095"/>
      <c r="G2" s="1095"/>
      <c r="H2" s="696"/>
      <c r="I2" s="1039" t="s">
        <v>67</v>
      </c>
      <c r="J2" s="1040"/>
      <c r="K2" s="697">
        <f ca="1">'BUILD Main'!J2</f>
        <v>43536.479296296297</v>
      </c>
      <c r="L2" s="67"/>
    </row>
    <row r="3" spans="1:12" s="17" customFormat="1" ht="24" customHeight="1" x14ac:dyDescent="0.2">
      <c r="A3" s="694" t="str">
        <f>'BUILD Main'!A3</f>
        <v>Downtown-Uptown-Oakland-East End Bus Rapid Transit</v>
      </c>
      <c r="B3" s="695"/>
      <c r="C3" s="1095"/>
      <c r="D3" s="1095"/>
      <c r="E3" s="1095"/>
      <c r="F3" s="1095"/>
      <c r="G3" s="1095"/>
      <c r="H3" s="696"/>
      <c r="I3" s="1041" t="s">
        <v>181</v>
      </c>
      <c r="J3" s="1042"/>
      <c r="K3" s="698">
        <f>'BUILD Main'!J3</f>
        <v>2018</v>
      </c>
      <c r="L3" s="67"/>
    </row>
    <row r="4" spans="1:12" s="17" customFormat="1" ht="24" customHeight="1" x14ac:dyDescent="0.2">
      <c r="A4" s="699" t="str">
        <f>'BUILD Main'!A4</f>
        <v>Application to enter the President's FY2020 Budget</v>
      </c>
      <c r="B4" s="700"/>
      <c r="C4" s="1096"/>
      <c r="D4" s="1096"/>
      <c r="E4" s="1096"/>
      <c r="F4" s="1096"/>
      <c r="G4" s="1096"/>
      <c r="H4" s="701"/>
      <c r="I4" s="1043" t="s">
        <v>68</v>
      </c>
      <c r="J4" s="1044"/>
      <c r="K4" s="702">
        <f>'BUILD Main'!J4</f>
        <v>2021</v>
      </c>
      <c r="L4" s="67"/>
    </row>
    <row r="5" spans="1:12" s="7" customFormat="1" ht="6" customHeight="1" x14ac:dyDescent="0.2">
      <c r="A5" s="1092"/>
      <c r="B5" s="1093"/>
      <c r="C5" s="1093"/>
      <c r="D5" s="1093"/>
      <c r="E5" s="1093"/>
      <c r="F5" s="1093"/>
      <c r="G5" s="1093"/>
      <c r="H5" s="1093"/>
      <c r="I5" s="1093"/>
      <c r="J5" s="1093"/>
      <c r="K5" s="1094"/>
      <c r="L5" s="68"/>
    </row>
    <row r="6" spans="1:12" ht="105.75" customHeight="1" x14ac:dyDescent="0.2">
      <c r="A6" s="1090"/>
      <c r="B6" s="1091"/>
      <c r="C6" s="703" t="s">
        <v>69</v>
      </c>
      <c r="D6" s="704" t="s">
        <v>184</v>
      </c>
      <c r="E6" s="474" t="s">
        <v>182</v>
      </c>
      <c r="F6" s="705" t="s">
        <v>183</v>
      </c>
      <c r="G6" s="705" t="s">
        <v>185</v>
      </c>
      <c r="H6" s="705" t="str">
        <f>"Federal Share of Base Year Dollars (based on "&amp;ROUND((' Fund Source by Cat'!D$19+' Fund Source by Cat'!E$19)/' Fund Source by Cat'!B$19,3)*100&amp;" percent Federal funding share)"</f>
        <v>Federal Share of Base Year Dollars (based on 64.5 percent Federal funding share)</v>
      </c>
      <c r="I6" s="706" t="s">
        <v>129</v>
      </c>
      <c r="J6" s="474" t="s">
        <v>277</v>
      </c>
      <c r="K6" s="707" t="s">
        <v>295</v>
      </c>
    </row>
    <row r="7" spans="1:12" s="11" customFormat="1" ht="15" customHeight="1" x14ac:dyDescent="0.2">
      <c r="A7" s="484" t="str">
        <f>'SCC List'!A3:B3</f>
        <v>10 GUIDEWAY &amp; TRACK ELEMENTS (route miles)</v>
      </c>
      <c r="B7" s="476"/>
      <c r="C7" s="709">
        <f>'BUILD Main'!C7</f>
        <v>10.45</v>
      </c>
      <c r="D7" s="710">
        <f>'BUILD Main'!F7</f>
        <v>25521432.998697493</v>
      </c>
      <c r="E7" s="710">
        <f t="shared" ref="E7:E52" si="0">SUM(D7*($D$64/$D$52))</f>
        <v>5867039.8953110836</v>
      </c>
      <c r="F7" s="711">
        <f>SUM(F8:F20)</f>
        <v>922539.21724023053</v>
      </c>
      <c r="G7" s="479">
        <f t="shared" ref="G7:G51" si="1">SUM(D7:F7)</f>
        <v>32311012.111248806</v>
      </c>
      <c r="H7" s="479">
        <f>G7*(' Fund Source by Cat'!D$19+' Fund Source by Cat'!E$19)/' Fund Source by Cat'!B$19</f>
        <v>20851884.353580501</v>
      </c>
      <c r="I7" s="712"/>
      <c r="J7" s="712"/>
      <c r="K7" s="479">
        <f>SUM(K8:K20)</f>
        <v>931035.01605839445</v>
      </c>
      <c r="L7" s="69"/>
    </row>
    <row r="8" spans="1:12" s="12" customFormat="1" ht="15" customHeight="1" x14ac:dyDescent="0.2">
      <c r="A8" s="485">
        <f>'SCC List'!A4:B4</f>
        <v>10.01</v>
      </c>
      <c r="B8" s="486" t="str">
        <f>'SCC List'!B4</f>
        <v>Guideway: At-grade exclusive right-of-way</v>
      </c>
      <c r="C8" s="724">
        <f>'BUILD Main'!C8</f>
        <v>0</v>
      </c>
      <c r="D8" s="714">
        <f>'BUILD Main'!F8</f>
        <v>0</v>
      </c>
      <c r="E8" s="742">
        <f t="shared" si="0"/>
        <v>0</v>
      </c>
      <c r="F8" s="271">
        <v>0</v>
      </c>
      <c r="G8" s="478">
        <f t="shared" si="1"/>
        <v>0</v>
      </c>
      <c r="H8" s="478">
        <f>G8*(' Fund Source by Cat'!D$19+' Fund Source by Cat'!E$19)/' Fund Source by Cat'!B$19</f>
        <v>0</v>
      </c>
      <c r="I8" s="352">
        <v>125</v>
      </c>
      <c r="J8" s="713">
        <f>0.02/(1-(1+ 0.02)^-I8)</f>
        <v>2.1837287967944062E-2</v>
      </c>
      <c r="K8" s="714">
        <f>H8*J8</f>
        <v>0</v>
      </c>
      <c r="L8" s="70"/>
    </row>
    <row r="9" spans="1:12" s="12" customFormat="1" ht="15" customHeight="1" x14ac:dyDescent="0.2">
      <c r="A9" s="485" t="str">
        <f>'SCC List'!A5:B5</f>
        <v>10.02</v>
      </c>
      <c r="B9" s="486" t="str">
        <f>'SCC List'!B5</f>
        <v>Guideway: At-grade semi-exclusive (allows cross-traffic)</v>
      </c>
      <c r="C9" s="724">
        <f>'BUILD Main'!C9</f>
        <v>10.45</v>
      </c>
      <c r="D9" s="714">
        <f>'BUILD Main'!F9</f>
        <v>25521432.998697493</v>
      </c>
      <c r="E9" s="742">
        <f t="shared" si="0"/>
        <v>5867039.8953110836</v>
      </c>
      <c r="F9" s="271">
        <f>D9/$D$52*'BUILD Main'!$F$74</f>
        <v>922539.21724023053</v>
      </c>
      <c r="G9" s="478">
        <f t="shared" si="1"/>
        <v>32311012.111248806</v>
      </c>
      <c r="H9" s="478">
        <f>G9*(' Fund Source by Cat'!D$19+' Fund Source by Cat'!E$19)/' Fund Source by Cat'!B$19</f>
        <v>20851884.353580501</v>
      </c>
      <c r="I9" s="352">
        <v>30</v>
      </c>
      <c r="J9" s="713">
        <f t="shared" ref="J9:J51" si="2">0.02/(1-(1+ 0.02)^-I9)</f>
        <v>4.4649922293402963E-2</v>
      </c>
      <c r="K9" s="714">
        <f t="shared" ref="K9:K20" si="3">H9*J9</f>
        <v>931035.01605839445</v>
      </c>
      <c r="L9" s="70"/>
    </row>
    <row r="10" spans="1:12" s="12" customFormat="1" ht="15" customHeight="1" x14ac:dyDescent="0.2">
      <c r="A10" s="485">
        <f>'SCC List'!A6:B6</f>
        <v>10.029999999999999</v>
      </c>
      <c r="B10" s="486" t="str">
        <f>'SCC List'!B6</f>
        <v>Guideway: At-grade in mixed traffic</v>
      </c>
      <c r="C10" s="724">
        <f>'BUILD Main'!C10</f>
        <v>0</v>
      </c>
      <c r="D10" s="714">
        <f>'BUILD Main'!F10</f>
        <v>0</v>
      </c>
      <c r="E10" s="742">
        <f t="shared" si="0"/>
        <v>0</v>
      </c>
      <c r="F10" s="271"/>
      <c r="G10" s="478">
        <f t="shared" si="1"/>
        <v>0</v>
      </c>
      <c r="H10" s="478">
        <f>G10*(' Fund Source by Cat'!D$19+' Fund Source by Cat'!E$19)/' Fund Source by Cat'!B$19</f>
        <v>0</v>
      </c>
      <c r="I10" s="352">
        <v>20</v>
      </c>
      <c r="J10" s="713">
        <f t="shared" si="2"/>
        <v>6.1156718125290402E-2</v>
      </c>
      <c r="K10" s="714">
        <f t="shared" si="3"/>
        <v>0</v>
      </c>
      <c r="L10" s="70"/>
    </row>
    <row r="11" spans="1:12" s="12" customFormat="1" ht="15" customHeight="1" x14ac:dyDescent="0.2">
      <c r="A11" s="485">
        <f>'SCC List'!A7:B7</f>
        <v>10.039999999999999</v>
      </c>
      <c r="B11" s="486" t="str">
        <f>'SCC List'!B7</f>
        <v>Guideway: Aerial structure</v>
      </c>
      <c r="C11" s="724">
        <f>'BUILD Main'!C11</f>
        <v>0</v>
      </c>
      <c r="D11" s="714">
        <f>'BUILD Main'!F11</f>
        <v>0</v>
      </c>
      <c r="E11" s="742">
        <f t="shared" si="0"/>
        <v>0</v>
      </c>
      <c r="F11" s="271"/>
      <c r="G11" s="478">
        <f t="shared" si="1"/>
        <v>0</v>
      </c>
      <c r="H11" s="478">
        <f>G11*(' Fund Source by Cat'!D$19+' Fund Source by Cat'!E$19)/' Fund Source by Cat'!B$19</f>
        <v>0</v>
      </c>
      <c r="I11" s="352">
        <v>80</v>
      </c>
      <c r="J11" s="713">
        <f t="shared" si="2"/>
        <v>2.5160705456706331E-2</v>
      </c>
      <c r="K11" s="714">
        <f t="shared" si="3"/>
        <v>0</v>
      </c>
      <c r="L11" s="70"/>
    </row>
    <row r="12" spans="1:12" s="12" customFormat="1" ht="15" customHeight="1" x14ac:dyDescent="0.2">
      <c r="A12" s="485">
        <f>'SCC List'!A8:B8</f>
        <v>10.050000000000001</v>
      </c>
      <c r="B12" s="486" t="str">
        <f>'SCC List'!B8</f>
        <v>Guideway: Built-up fill</v>
      </c>
      <c r="C12" s="724">
        <f>'BUILD Main'!C12</f>
        <v>0</v>
      </c>
      <c r="D12" s="714">
        <f>'BUILD Main'!F12</f>
        <v>0</v>
      </c>
      <c r="E12" s="742">
        <f t="shared" si="0"/>
        <v>0</v>
      </c>
      <c r="F12" s="271"/>
      <c r="G12" s="478">
        <f t="shared" si="1"/>
        <v>0</v>
      </c>
      <c r="H12" s="478">
        <f>G12*(' Fund Source by Cat'!D$19+' Fund Source by Cat'!E$19)/' Fund Source by Cat'!B$19</f>
        <v>0</v>
      </c>
      <c r="I12" s="352">
        <v>80</v>
      </c>
      <c r="J12" s="713">
        <f t="shared" si="2"/>
        <v>2.5160705456706331E-2</v>
      </c>
      <c r="K12" s="714">
        <f t="shared" si="3"/>
        <v>0</v>
      </c>
      <c r="L12" s="70"/>
    </row>
    <row r="13" spans="1:12" s="12" customFormat="1" ht="15" customHeight="1" x14ac:dyDescent="0.2">
      <c r="A13" s="485">
        <f>'SCC List'!A9:B9</f>
        <v>10.06</v>
      </c>
      <c r="B13" s="486" t="str">
        <f>'SCC List'!B9</f>
        <v>Guideway: Underground cut &amp; cover</v>
      </c>
      <c r="C13" s="724">
        <f>'BUILD Main'!C13</f>
        <v>0</v>
      </c>
      <c r="D13" s="714">
        <f>'BUILD Main'!F13</f>
        <v>0</v>
      </c>
      <c r="E13" s="742">
        <f t="shared" si="0"/>
        <v>0</v>
      </c>
      <c r="F13" s="271"/>
      <c r="G13" s="478">
        <f t="shared" si="1"/>
        <v>0</v>
      </c>
      <c r="H13" s="478">
        <f>G13*(' Fund Source by Cat'!D$19+' Fund Source by Cat'!E$19)/' Fund Source by Cat'!B$19</f>
        <v>0</v>
      </c>
      <c r="I13" s="352">
        <v>125</v>
      </c>
      <c r="J13" s="713">
        <f t="shared" si="2"/>
        <v>2.1837287967944062E-2</v>
      </c>
      <c r="K13" s="714">
        <f t="shared" si="3"/>
        <v>0</v>
      </c>
      <c r="L13" s="70"/>
    </row>
    <row r="14" spans="1:12" s="12" customFormat="1" ht="15" customHeight="1" x14ac:dyDescent="0.2">
      <c r="A14" s="485">
        <f>'SCC List'!A10:B10</f>
        <v>10.07</v>
      </c>
      <c r="B14" s="486" t="str">
        <f>'SCC List'!B10</f>
        <v>Guideway: Underground tunnel</v>
      </c>
      <c r="C14" s="724">
        <f>'BUILD Main'!C14</f>
        <v>0</v>
      </c>
      <c r="D14" s="714">
        <f>'BUILD Main'!F14</f>
        <v>0</v>
      </c>
      <c r="E14" s="742">
        <f t="shared" si="0"/>
        <v>0</v>
      </c>
      <c r="F14" s="271"/>
      <c r="G14" s="478">
        <f t="shared" si="1"/>
        <v>0</v>
      </c>
      <c r="H14" s="478">
        <f>G14*(' Fund Source by Cat'!D$19+' Fund Source by Cat'!E$19)/' Fund Source by Cat'!B$19</f>
        <v>0</v>
      </c>
      <c r="I14" s="352">
        <v>125</v>
      </c>
      <c r="J14" s="713">
        <f t="shared" si="2"/>
        <v>2.1837287967944062E-2</v>
      </c>
      <c r="K14" s="714">
        <f t="shared" si="3"/>
        <v>0</v>
      </c>
      <c r="L14" s="70"/>
    </row>
    <row r="15" spans="1:12" s="12" customFormat="1" ht="15" customHeight="1" x14ac:dyDescent="0.2">
      <c r="A15" s="485">
        <f>'SCC List'!A11:B11</f>
        <v>10.08</v>
      </c>
      <c r="B15" s="486" t="str">
        <f>'SCC List'!B11</f>
        <v>Guideway: Retained cut or fill</v>
      </c>
      <c r="C15" s="724">
        <f>'BUILD Main'!C15</f>
        <v>0</v>
      </c>
      <c r="D15" s="714">
        <f>'BUILD Main'!F15</f>
        <v>0</v>
      </c>
      <c r="E15" s="742">
        <f t="shared" si="0"/>
        <v>0</v>
      </c>
      <c r="F15" s="271"/>
      <c r="G15" s="478">
        <f t="shared" si="1"/>
        <v>0</v>
      </c>
      <c r="H15" s="478">
        <f>G15*(' Fund Source by Cat'!D$19+' Fund Source by Cat'!E$19)/' Fund Source by Cat'!B$19</f>
        <v>0</v>
      </c>
      <c r="I15" s="352">
        <v>125</v>
      </c>
      <c r="J15" s="713">
        <f t="shared" si="2"/>
        <v>2.1837287967944062E-2</v>
      </c>
      <c r="K15" s="714">
        <f t="shared" si="3"/>
        <v>0</v>
      </c>
      <c r="L15" s="70"/>
    </row>
    <row r="16" spans="1:12" s="12" customFormat="1" ht="15" customHeight="1" x14ac:dyDescent="0.2">
      <c r="A16" s="485">
        <f>'SCC List'!A12:B12</f>
        <v>10.09</v>
      </c>
      <c r="B16" s="486" t="str">
        <f>'SCC List'!B12</f>
        <v>Track:  Direct fixation</v>
      </c>
      <c r="C16" s="725"/>
      <c r="D16" s="714">
        <f>'BUILD Main'!F16</f>
        <v>0</v>
      </c>
      <c r="E16" s="742">
        <f t="shared" si="0"/>
        <v>0</v>
      </c>
      <c r="F16" s="271"/>
      <c r="G16" s="478">
        <f t="shared" si="1"/>
        <v>0</v>
      </c>
      <c r="H16" s="478">
        <f>G16*(' Fund Source by Cat'!D$19+' Fund Source by Cat'!E$19)/' Fund Source by Cat'!B$19</f>
        <v>0</v>
      </c>
      <c r="I16" s="352">
        <v>30</v>
      </c>
      <c r="J16" s="713">
        <f t="shared" si="2"/>
        <v>4.4649922293402963E-2</v>
      </c>
      <c r="K16" s="714">
        <f t="shared" si="3"/>
        <v>0</v>
      </c>
      <c r="L16" s="70"/>
    </row>
    <row r="17" spans="1:12" s="12" customFormat="1" ht="15" customHeight="1" x14ac:dyDescent="0.2">
      <c r="A17" s="485">
        <f>'SCC List'!A13:B13</f>
        <v>10.1</v>
      </c>
      <c r="B17" s="486" t="str">
        <f>'SCC List'!B13</f>
        <v>Track:  Embedded</v>
      </c>
      <c r="C17" s="726"/>
      <c r="D17" s="714">
        <f>'BUILD Main'!F17</f>
        <v>0</v>
      </c>
      <c r="E17" s="742">
        <f t="shared" si="0"/>
        <v>0</v>
      </c>
      <c r="F17" s="271"/>
      <c r="G17" s="478">
        <f t="shared" si="1"/>
        <v>0</v>
      </c>
      <c r="H17" s="478">
        <f>G17*(' Fund Source by Cat'!D$19+' Fund Source by Cat'!E$19)/' Fund Source by Cat'!B$19</f>
        <v>0</v>
      </c>
      <c r="I17" s="352">
        <v>20</v>
      </c>
      <c r="J17" s="713">
        <f t="shared" si="2"/>
        <v>6.1156718125290402E-2</v>
      </c>
      <c r="K17" s="714">
        <f t="shared" si="3"/>
        <v>0</v>
      </c>
      <c r="L17" s="70"/>
    </row>
    <row r="18" spans="1:12" s="12" customFormat="1" ht="15" customHeight="1" x14ac:dyDescent="0.2">
      <c r="A18" s="485">
        <f>'SCC List'!A14:B14</f>
        <v>10.11</v>
      </c>
      <c r="B18" s="486" t="str">
        <f>'SCC List'!B14</f>
        <v>Track:  Ballasted</v>
      </c>
      <c r="C18" s="726"/>
      <c r="D18" s="714">
        <f>'BUILD Main'!F18</f>
        <v>0</v>
      </c>
      <c r="E18" s="742">
        <f t="shared" si="0"/>
        <v>0</v>
      </c>
      <c r="F18" s="271"/>
      <c r="G18" s="478">
        <f t="shared" si="1"/>
        <v>0</v>
      </c>
      <c r="H18" s="478">
        <f>G18*(' Fund Source by Cat'!D$19+' Fund Source by Cat'!E$19)/' Fund Source by Cat'!B$19</f>
        <v>0</v>
      </c>
      <c r="I18" s="352">
        <v>35</v>
      </c>
      <c r="J18" s="713">
        <f t="shared" si="2"/>
        <v>4.0002209190750142E-2</v>
      </c>
      <c r="K18" s="714">
        <f t="shared" si="3"/>
        <v>0</v>
      </c>
      <c r="L18" s="70"/>
    </row>
    <row r="19" spans="1:12" s="12" customFormat="1" ht="15" customHeight="1" x14ac:dyDescent="0.2">
      <c r="A19" s="485">
        <f>'SCC List'!A15:B15</f>
        <v>10.119999999999999</v>
      </c>
      <c r="B19" s="486" t="str">
        <f>'SCC List'!B15</f>
        <v>Track:  Special (switches, turnouts)</v>
      </c>
      <c r="C19" s="726"/>
      <c r="D19" s="714">
        <f>'BUILD Main'!F19</f>
        <v>0</v>
      </c>
      <c r="E19" s="742">
        <f t="shared" si="0"/>
        <v>0</v>
      </c>
      <c r="F19" s="271"/>
      <c r="G19" s="478">
        <f t="shared" si="1"/>
        <v>0</v>
      </c>
      <c r="H19" s="478">
        <f>G19*(' Fund Source by Cat'!D$19+' Fund Source by Cat'!E$19)/' Fund Source by Cat'!B$19</f>
        <v>0</v>
      </c>
      <c r="I19" s="352">
        <v>30</v>
      </c>
      <c r="J19" s="713">
        <f t="shared" si="2"/>
        <v>4.4649922293402963E-2</v>
      </c>
      <c r="K19" s="714">
        <f t="shared" si="3"/>
        <v>0</v>
      </c>
      <c r="L19" s="70"/>
    </row>
    <row r="20" spans="1:12" s="12" customFormat="1" ht="15" customHeight="1" x14ac:dyDescent="0.2">
      <c r="A20" s="485">
        <f>'SCC List'!A16:B16</f>
        <v>10.130000000000001</v>
      </c>
      <c r="B20" s="486" t="str">
        <f>'SCC List'!B16</f>
        <v>Track:  Vibration and noise dampening</v>
      </c>
      <c r="C20" s="727"/>
      <c r="D20" s="714">
        <f>'BUILD Main'!F20</f>
        <v>0</v>
      </c>
      <c r="E20" s="742">
        <f t="shared" si="0"/>
        <v>0</v>
      </c>
      <c r="F20" s="271"/>
      <c r="G20" s="478">
        <f t="shared" si="1"/>
        <v>0</v>
      </c>
      <c r="H20" s="478">
        <f>G20*(' Fund Source by Cat'!D$19+' Fund Source by Cat'!E$19)/' Fund Source by Cat'!B$19</f>
        <v>0</v>
      </c>
      <c r="I20" s="352">
        <v>30</v>
      </c>
      <c r="J20" s="713">
        <f t="shared" si="2"/>
        <v>4.4649922293402963E-2</v>
      </c>
      <c r="K20" s="714">
        <f t="shared" si="3"/>
        <v>0</v>
      </c>
      <c r="L20" s="70"/>
    </row>
    <row r="21" spans="1:12" s="11" customFormat="1" ht="15" customHeight="1" x14ac:dyDescent="0.2">
      <c r="A21" s="484" t="str">
        <f>'SCC List'!A17:B17</f>
        <v>20 STATIONS, STOPS, TERMINALS, INTERMODAL (number)</v>
      </c>
      <c r="B21" s="476"/>
      <c r="C21" s="728">
        <f>'BUILD Main'!C21</f>
        <v>44</v>
      </c>
      <c r="D21" s="710">
        <f>'BUILD Main'!F21</f>
        <v>15042730.25</v>
      </c>
      <c r="E21" s="743">
        <f t="shared" si="0"/>
        <v>3458124.7266036007</v>
      </c>
      <c r="F21" s="711">
        <f>SUM(F22:F28)</f>
        <v>543758.98840395</v>
      </c>
      <c r="G21" s="479">
        <f t="shared" si="1"/>
        <v>19044613.965007551</v>
      </c>
      <c r="H21" s="479">
        <f>G21*(' Fund Source by Cat'!D$19+' Fund Source by Cat'!E$19)/' Fund Source by Cat'!B$19</f>
        <v>12290425.523955315</v>
      </c>
      <c r="I21" s="712"/>
      <c r="J21" s="713"/>
      <c r="K21" s="710">
        <f>SUM(K22:K28)</f>
        <v>327756.74825849582</v>
      </c>
      <c r="L21" s="69"/>
    </row>
    <row r="22" spans="1:12" s="12" customFormat="1" ht="15" customHeight="1" x14ac:dyDescent="0.2">
      <c r="A22" s="487">
        <f>'SCC List'!A18</f>
        <v>20.010000000000002</v>
      </c>
      <c r="B22" s="488" t="str">
        <f>'SCC List'!B18</f>
        <v>At-grade station, stop, shelter, mall, terminal, platform</v>
      </c>
      <c r="C22" s="729">
        <f>'BUILD Main'!C22</f>
        <v>44</v>
      </c>
      <c r="D22" s="714">
        <f>'BUILD Main'!F22</f>
        <v>15042730.25</v>
      </c>
      <c r="E22" s="742">
        <f t="shared" si="0"/>
        <v>3458124.7266036007</v>
      </c>
      <c r="F22" s="271">
        <f>D22/$D$52*'BUILD Main'!$F$74</f>
        <v>543758.98840395</v>
      </c>
      <c r="G22" s="478">
        <f t="shared" si="1"/>
        <v>19044613.965007551</v>
      </c>
      <c r="H22" s="478">
        <f>G22*(' Fund Source by Cat'!D$19+' Fund Source by Cat'!E$19)/' Fund Source by Cat'!B$19</f>
        <v>12290425.523955315</v>
      </c>
      <c r="I22" s="352">
        <v>70</v>
      </c>
      <c r="J22" s="713">
        <f t="shared" si="2"/>
        <v>2.666764853825963E-2</v>
      </c>
      <c r="K22" s="714">
        <f t="shared" ref="K22:K28" si="4">H22*J22</f>
        <v>327756.74825849582</v>
      </c>
      <c r="L22" s="70"/>
    </row>
    <row r="23" spans="1:12" s="12" customFormat="1" ht="15" customHeight="1" x14ac:dyDescent="0.2">
      <c r="A23" s="487">
        <f>'SCC List'!A19</f>
        <v>20.02</v>
      </c>
      <c r="B23" s="488" t="str">
        <f>'SCC List'!B19</f>
        <v>Aerial station, stop, shelter, mall, terminal, platform</v>
      </c>
      <c r="C23" s="729">
        <f>'BUILD Main'!C23</f>
        <v>0</v>
      </c>
      <c r="D23" s="714">
        <f>'BUILD Main'!F23</f>
        <v>0</v>
      </c>
      <c r="E23" s="742">
        <f t="shared" si="0"/>
        <v>0</v>
      </c>
      <c r="F23" s="271"/>
      <c r="G23" s="478">
        <f t="shared" si="1"/>
        <v>0</v>
      </c>
      <c r="H23" s="478">
        <f>G23*(' Fund Source by Cat'!D$19+' Fund Source by Cat'!E$19)/' Fund Source by Cat'!B$19</f>
        <v>0</v>
      </c>
      <c r="I23" s="352">
        <v>70</v>
      </c>
      <c r="J23" s="713">
        <f t="shared" si="2"/>
        <v>2.666764853825963E-2</v>
      </c>
      <c r="K23" s="714">
        <f t="shared" si="4"/>
        <v>0</v>
      </c>
      <c r="L23" s="70"/>
    </row>
    <row r="24" spans="1:12" s="12" customFormat="1" ht="15" customHeight="1" x14ac:dyDescent="0.2">
      <c r="A24" s="487">
        <f>'SCC List'!A20</f>
        <v>20.03</v>
      </c>
      <c r="B24" s="488" t="str">
        <f>'SCC List'!B20</f>
        <v xml:space="preserve">Underground station, stop, shelter, mall, terminal, platform </v>
      </c>
      <c r="C24" s="729">
        <f>'BUILD Main'!C24</f>
        <v>0</v>
      </c>
      <c r="D24" s="714">
        <f>'BUILD Main'!F24</f>
        <v>0</v>
      </c>
      <c r="E24" s="742">
        <f t="shared" si="0"/>
        <v>0</v>
      </c>
      <c r="F24" s="271"/>
      <c r="G24" s="478">
        <f t="shared" si="1"/>
        <v>0</v>
      </c>
      <c r="H24" s="478">
        <f>G24*(' Fund Source by Cat'!D$19+' Fund Source by Cat'!E$19)/' Fund Source by Cat'!B$19</f>
        <v>0</v>
      </c>
      <c r="I24" s="352">
        <v>125</v>
      </c>
      <c r="J24" s="713">
        <f t="shared" si="2"/>
        <v>2.1837287967944062E-2</v>
      </c>
      <c r="K24" s="714">
        <f t="shared" si="4"/>
        <v>0</v>
      </c>
      <c r="L24" s="70"/>
    </row>
    <row r="25" spans="1:12" s="12" customFormat="1" ht="15" customHeight="1" x14ac:dyDescent="0.2">
      <c r="A25" s="487">
        <f>'SCC List'!A21</f>
        <v>20.04</v>
      </c>
      <c r="B25" s="488" t="str">
        <f>'SCC List'!B21</f>
        <v xml:space="preserve">Other stations, landings, terminals:  Intermodal, ferry, trolley, etc. </v>
      </c>
      <c r="C25" s="730">
        <f>'BUILD Main'!C25</f>
        <v>0</v>
      </c>
      <c r="D25" s="714">
        <f>'BUILD Main'!F25</f>
        <v>0</v>
      </c>
      <c r="E25" s="742">
        <f t="shared" si="0"/>
        <v>0</v>
      </c>
      <c r="F25" s="271"/>
      <c r="G25" s="478">
        <f t="shared" si="1"/>
        <v>0</v>
      </c>
      <c r="H25" s="478">
        <f>G25*(' Fund Source by Cat'!D$19+' Fund Source by Cat'!E$19)/' Fund Source by Cat'!B$19</f>
        <v>0</v>
      </c>
      <c r="I25" s="352">
        <v>70</v>
      </c>
      <c r="J25" s="713">
        <f t="shared" si="2"/>
        <v>2.666764853825963E-2</v>
      </c>
      <c r="K25" s="714">
        <f t="shared" si="4"/>
        <v>0</v>
      </c>
      <c r="L25" s="70"/>
    </row>
    <row r="26" spans="1:12" s="12" customFormat="1" ht="15" customHeight="1" x14ac:dyDescent="0.2">
      <c r="A26" s="487">
        <f>'SCC List'!A22</f>
        <v>20.05</v>
      </c>
      <c r="B26" s="488" t="str">
        <f>'SCC List'!B22</f>
        <v xml:space="preserve">Joint development </v>
      </c>
      <c r="C26" s="730"/>
      <c r="D26" s="744">
        <f>'BUILD Main'!F26</f>
        <v>0</v>
      </c>
      <c r="E26" s="742">
        <f t="shared" si="0"/>
        <v>0</v>
      </c>
      <c r="F26" s="271"/>
      <c r="G26" s="478">
        <f t="shared" si="1"/>
        <v>0</v>
      </c>
      <c r="H26" s="478">
        <f>G26*(' Fund Source by Cat'!D$19+' Fund Source by Cat'!E$19)/' Fund Source by Cat'!B$19</f>
        <v>0</v>
      </c>
      <c r="I26" s="352">
        <v>70</v>
      </c>
      <c r="J26" s="713">
        <f t="shared" si="2"/>
        <v>2.666764853825963E-2</v>
      </c>
      <c r="K26" s="714">
        <f t="shared" si="4"/>
        <v>0</v>
      </c>
      <c r="L26" s="70"/>
    </row>
    <row r="27" spans="1:12" s="12" customFormat="1" ht="15" customHeight="1" x14ac:dyDescent="0.2">
      <c r="A27" s="487">
        <f>'SCC List'!A23</f>
        <v>20.059999999999999</v>
      </c>
      <c r="B27" s="488" t="str">
        <f>'SCC List'!B23</f>
        <v>Automobile parking multi-story structure</v>
      </c>
      <c r="C27" s="731"/>
      <c r="D27" s="744">
        <f>'BUILD Main'!F27</f>
        <v>0</v>
      </c>
      <c r="E27" s="742">
        <f t="shared" si="0"/>
        <v>0</v>
      </c>
      <c r="F27" s="271"/>
      <c r="G27" s="478">
        <f t="shared" si="1"/>
        <v>0</v>
      </c>
      <c r="H27" s="478">
        <f>G27*(' Fund Source by Cat'!D$19+' Fund Source by Cat'!E$19)/' Fund Source by Cat'!B$19</f>
        <v>0</v>
      </c>
      <c r="I27" s="352">
        <v>50</v>
      </c>
      <c r="J27" s="713">
        <f t="shared" si="2"/>
        <v>3.1823209703696564E-2</v>
      </c>
      <c r="K27" s="714">
        <f t="shared" si="4"/>
        <v>0</v>
      </c>
      <c r="L27" s="70"/>
    </row>
    <row r="28" spans="1:12" s="12" customFormat="1" ht="15" customHeight="1" x14ac:dyDescent="0.2">
      <c r="A28" s="487">
        <f>'SCC List'!A24</f>
        <v>20.07</v>
      </c>
      <c r="B28" s="488" t="str">
        <f>'SCC List'!B24</f>
        <v>Elevators, escalators</v>
      </c>
      <c r="C28" s="731"/>
      <c r="D28" s="744">
        <f>'BUILD Main'!F28</f>
        <v>0</v>
      </c>
      <c r="E28" s="742">
        <f t="shared" si="0"/>
        <v>0</v>
      </c>
      <c r="F28" s="271"/>
      <c r="G28" s="478">
        <f t="shared" si="1"/>
        <v>0</v>
      </c>
      <c r="H28" s="478">
        <f>G28*(' Fund Source by Cat'!D$19+' Fund Source by Cat'!E$19)/' Fund Source by Cat'!B$19</f>
        <v>0</v>
      </c>
      <c r="I28" s="352">
        <v>30</v>
      </c>
      <c r="J28" s="713">
        <f t="shared" si="2"/>
        <v>4.4649922293402963E-2</v>
      </c>
      <c r="K28" s="714">
        <f t="shared" si="4"/>
        <v>0</v>
      </c>
      <c r="L28" s="70"/>
    </row>
    <row r="29" spans="1:12" s="11" customFormat="1" ht="15" customHeight="1" x14ac:dyDescent="0.2">
      <c r="A29" s="484" t="str">
        <f>'SCC List'!A25</f>
        <v>30 SUPPORT FACILITIES: YARDS, SHOPS, ADMIN. BLDGS</v>
      </c>
      <c r="B29" s="476"/>
      <c r="C29" s="732"/>
      <c r="D29" s="745">
        <f>'BUILD Main'!F29</f>
        <v>9582681.4281375073</v>
      </c>
      <c r="E29" s="743">
        <f t="shared" si="0"/>
        <v>2202931.7180508119</v>
      </c>
      <c r="F29" s="711">
        <f>SUM(F30:F34)</f>
        <v>346391.18517473718</v>
      </c>
      <c r="G29" s="479">
        <f t="shared" si="1"/>
        <v>12132004.331363056</v>
      </c>
      <c r="H29" s="479">
        <f>G29*(' Fund Source by Cat'!D$19+' Fund Source by Cat'!E$19)/' Fund Source by Cat'!B$19</f>
        <v>7829378.7400936615</v>
      </c>
      <c r="I29" s="712"/>
      <c r="J29" s="713"/>
      <c r="K29" s="710">
        <f>SUM(K30:K34)</f>
        <v>249155.9614956642</v>
      </c>
      <c r="L29" s="69"/>
    </row>
    <row r="30" spans="1:12" s="12" customFormat="1" ht="15" customHeight="1" x14ac:dyDescent="0.2">
      <c r="A30" s="487">
        <f>'SCC List'!A26</f>
        <v>30.01</v>
      </c>
      <c r="B30" s="488" t="str">
        <f>'SCC List'!B26</f>
        <v>Administration Building:  Office, sales, storage, revenue counting</v>
      </c>
      <c r="C30" s="731"/>
      <c r="D30" s="744">
        <f>'BUILD Main'!F30</f>
        <v>0</v>
      </c>
      <c r="E30" s="742">
        <f t="shared" si="0"/>
        <v>0</v>
      </c>
      <c r="F30" s="271"/>
      <c r="G30" s="478">
        <f t="shared" si="1"/>
        <v>0</v>
      </c>
      <c r="H30" s="478">
        <f>G30*(' Fund Source by Cat'!D$19+' Fund Source by Cat'!E$19)/' Fund Source by Cat'!B$19</f>
        <v>0</v>
      </c>
      <c r="I30" s="352">
        <v>50</v>
      </c>
      <c r="J30" s="713">
        <f t="shared" si="2"/>
        <v>3.1823209703696564E-2</v>
      </c>
      <c r="K30" s="714">
        <f>H30*J30</f>
        <v>0</v>
      </c>
      <c r="L30" s="70"/>
    </row>
    <row r="31" spans="1:12" s="12" customFormat="1" ht="15" customHeight="1" x14ac:dyDescent="0.2">
      <c r="A31" s="487">
        <f>'SCC List'!A27</f>
        <v>30.02</v>
      </c>
      <c r="B31" s="489" t="str">
        <f>'SCC List'!B27</f>
        <v xml:space="preserve">Light Maintenance Facility </v>
      </c>
      <c r="C31" s="731"/>
      <c r="D31" s="744">
        <f>'BUILD Main'!F31</f>
        <v>9582681.4281375073</v>
      </c>
      <c r="E31" s="742">
        <f t="shared" si="0"/>
        <v>2202931.7180508119</v>
      </c>
      <c r="F31" s="271">
        <f>D31/$D$52*'BUILD Main'!$F$74</f>
        <v>346391.18517473718</v>
      </c>
      <c r="G31" s="478">
        <f t="shared" si="1"/>
        <v>12132004.331363056</v>
      </c>
      <c r="H31" s="478">
        <f>G31*(' Fund Source by Cat'!D$19+' Fund Source by Cat'!E$19)/' Fund Source by Cat'!B$19</f>
        <v>7829378.7400936615</v>
      </c>
      <c r="I31" s="352">
        <v>50</v>
      </c>
      <c r="J31" s="713">
        <f t="shared" si="2"/>
        <v>3.1823209703696564E-2</v>
      </c>
      <c r="K31" s="714">
        <f>H31*J31</f>
        <v>249155.9614956642</v>
      </c>
      <c r="L31" s="70"/>
    </row>
    <row r="32" spans="1:12" s="12" customFormat="1" ht="15" customHeight="1" x14ac:dyDescent="0.2">
      <c r="A32" s="487">
        <f>'SCC List'!A28</f>
        <v>30.03</v>
      </c>
      <c r="B32" s="489" t="str">
        <f>'SCC List'!B28</f>
        <v>Heavy Maintenance Facility</v>
      </c>
      <c r="C32" s="731"/>
      <c r="D32" s="744">
        <f>'BUILD Main'!F32</f>
        <v>0</v>
      </c>
      <c r="E32" s="742">
        <f t="shared" si="0"/>
        <v>0</v>
      </c>
      <c r="F32" s="271"/>
      <c r="G32" s="478">
        <f t="shared" si="1"/>
        <v>0</v>
      </c>
      <c r="H32" s="478">
        <f>G32*(' Fund Source by Cat'!D$19+' Fund Source by Cat'!E$19)/' Fund Source by Cat'!B$19</f>
        <v>0</v>
      </c>
      <c r="I32" s="352">
        <v>50</v>
      </c>
      <c r="J32" s="713">
        <f t="shared" si="2"/>
        <v>3.1823209703696564E-2</v>
      </c>
      <c r="K32" s="714">
        <f>H32*J32</f>
        <v>0</v>
      </c>
      <c r="L32" s="70"/>
    </row>
    <row r="33" spans="1:12" s="12" customFormat="1" ht="15" customHeight="1" x14ac:dyDescent="0.2">
      <c r="A33" s="487">
        <f>'SCC List'!A29</f>
        <v>30.04</v>
      </c>
      <c r="B33" s="489" t="str">
        <f>'SCC List'!B29</f>
        <v>Storage or Maintenance of Way Building</v>
      </c>
      <c r="C33" s="731"/>
      <c r="D33" s="744">
        <f>'BUILD Main'!F33</f>
        <v>0</v>
      </c>
      <c r="E33" s="742">
        <f t="shared" si="0"/>
        <v>0</v>
      </c>
      <c r="F33" s="271"/>
      <c r="G33" s="478">
        <f t="shared" si="1"/>
        <v>0</v>
      </c>
      <c r="H33" s="478">
        <f>G33*(' Fund Source by Cat'!D$19+' Fund Source by Cat'!E$19)/' Fund Source by Cat'!B$19</f>
        <v>0</v>
      </c>
      <c r="I33" s="352">
        <v>50</v>
      </c>
      <c r="J33" s="713">
        <f t="shared" si="2"/>
        <v>3.1823209703696564E-2</v>
      </c>
      <c r="K33" s="714">
        <f>H33*J33</f>
        <v>0</v>
      </c>
      <c r="L33" s="70"/>
    </row>
    <row r="34" spans="1:12" s="12" customFormat="1" ht="15" customHeight="1" x14ac:dyDescent="0.2">
      <c r="A34" s="487">
        <f>'SCC List'!A30</f>
        <v>30.05</v>
      </c>
      <c r="B34" s="489" t="str">
        <f>'SCC List'!B30</f>
        <v>Yard and Yard Track</v>
      </c>
      <c r="C34" s="731"/>
      <c r="D34" s="744">
        <f>'BUILD Main'!F34</f>
        <v>0</v>
      </c>
      <c r="E34" s="742">
        <f t="shared" si="0"/>
        <v>0</v>
      </c>
      <c r="F34" s="271"/>
      <c r="G34" s="478">
        <f t="shared" si="1"/>
        <v>0</v>
      </c>
      <c r="H34" s="478">
        <f>G34*(' Fund Source by Cat'!D$19+' Fund Source by Cat'!E$19)/' Fund Source by Cat'!B$19</f>
        <v>0</v>
      </c>
      <c r="I34" s="352">
        <v>80</v>
      </c>
      <c r="J34" s="713">
        <f t="shared" si="2"/>
        <v>2.5160705456706331E-2</v>
      </c>
      <c r="K34" s="714">
        <f>H34*J34</f>
        <v>0</v>
      </c>
      <c r="L34" s="70"/>
    </row>
    <row r="35" spans="1:12" s="11" customFormat="1" ht="15" customHeight="1" x14ac:dyDescent="0.2">
      <c r="A35" s="484" t="str">
        <f>'SCC List'!A31</f>
        <v>40 SITEWORK &amp; SPECIAL CONDITIONS</v>
      </c>
      <c r="B35" s="490"/>
      <c r="C35" s="732"/>
      <c r="D35" s="745">
        <f>'BUILD Main'!F35</f>
        <v>16953712.503217503</v>
      </c>
      <c r="E35" s="743">
        <f t="shared" si="0"/>
        <v>3897434.2716213418</v>
      </c>
      <c r="F35" s="711">
        <f>SUM(F36:F43)</f>
        <v>612836.46035206597</v>
      </c>
      <c r="G35" s="479">
        <f t="shared" si="1"/>
        <v>21463983.235190913</v>
      </c>
      <c r="H35" s="479">
        <f>G35*(' Fund Source by Cat'!D$19+' Fund Source by Cat'!E$19)/' Fund Source by Cat'!B$19</f>
        <v>13851763.437381642</v>
      </c>
      <c r="I35" s="712"/>
      <c r="J35" s="713"/>
      <c r="K35" s="710">
        <f>SUM(K36:K43)</f>
        <v>673851.96701046696</v>
      </c>
      <c r="L35" s="69"/>
    </row>
    <row r="36" spans="1:12" s="12" customFormat="1" ht="15" customHeight="1" x14ac:dyDescent="0.2">
      <c r="A36" s="487">
        <f>'SCC List'!A32</f>
        <v>40.01</v>
      </c>
      <c r="B36" s="488" t="str">
        <f>'SCC List'!B32</f>
        <v>Demolition, Clearing, Earthwork</v>
      </c>
      <c r="C36" s="733"/>
      <c r="D36" s="744">
        <f>'BUILD Main'!F36</f>
        <v>300071.50330000004</v>
      </c>
      <c r="E36" s="742">
        <f t="shared" si="0"/>
        <v>68982.469808686757</v>
      </c>
      <c r="F36" s="271">
        <f>D36/$D$52*'BUILD Main'!$F$74</f>
        <v>10846.872500639342</v>
      </c>
      <c r="G36" s="478">
        <f t="shared" si="1"/>
        <v>379900.84560932615</v>
      </c>
      <c r="H36" s="478">
        <f>G36*(' Fund Source by Cat'!D$19+' Fund Source by Cat'!E$19)/' Fund Source by Cat'!B$19</f>
        <v>245168.68958478878</v>
      </c>
      <c r="I36" s="352">
        <v>125</v>
      </c>
      <c r="J36" s="713">
        <f t="shared" si="2"/>
        <v>2.1837287967944062E-2</v>
      </c>
      <c r="K36" s="714">
        <f t="shared" ref="K36:K43" si="5">H36*J36</f>
        <v>5353.8192751865208</v>
      </c>
      <c r="L36" s="70"/>
    </row>
    <row r="37" spans="1:12" s="12" customFormat="1" ht="15.75" customHeight="1" x14ac:dyDescent="0.2">
      <c r="A37" s="487">
        <f>'SCC List'!A33</f>
        <v>40.020000000000003</v>
      </c>
      <c r="B37" s="488" t="str">
        <f>'SCC List'!B33</f>
        <v>Site Utilities, Utility Relocation</v>
      </c>
      <c r="C37" s="733"/>
      <c r="D37" s="744">
        <f>'BUILD Main'!F37</f>
        <v>5041943.3918400006</v>
      </c>
      <c r="E37" s="742">
        <f t="shared" si="0"/>
        <v>1159076.1001286672</v>
      </c>
      <c r="F37" s="271">
        <f>D37/$D$52*'BUILD Main'!$F$74</f>
        <v>182254.28447983367</v>
      </c>
      <c r="G37" s="478">
        <f t="shared" si="1"/>
        <v>6383273.7764485013</v>
      </c>
      <c r="H37" s="478">
        <f>G37*(' Fund Source by Cat'!D$19+' Fund Source by Cat'!E$19)/' Fund Source by Cat'!B$19</f>
        <v>4119440.335866435</v>
      </c>
      <c r="I37" s="352">
        <v>125</v>
      </c>
      <c r="J37" s="713">
        <f t="shared" si="2"/>
        <v>2.1837287967944062E-2</v>
      </c>
      <c r="K37" s="714">
        <f t="shared" si="5"/>
        <v>89957.40488107955</v>
      </c>
      <c r="L37" s="70"/>
    </row>
    <row r="38" spans="1:12" s="12" customFormat="1" ht="15.75" customHeight="1" x14ac:dyDescent="0.2">
      <c r="A38" s="487">
        <f>'SCC List'!A34</f>
        <v>40.03</v>
      </c>
      <c r="B38" s="488" t="str">
        <f>'SCC List'!B34</f>
        <v>Haz. mat'l, contam'd soil removal/mitigation, ground water treatments</v>
      </c>
      <c r="C38" s="733"/>
      <c r="D38" s="744">
        <f>'BUILD Main'!F38</f>
        <v>51750</v>
      </c>
      <c r="E38" s="742">
        <f t="shared" si="0"/>
        <v>11896.640545138827</v>
      </c>
      <c r="F38" s="271">
        <f>D38/$D$52*'BUILD Main'!$F$74</f>
        <v>1870.6396500000003</v>
      </c>
      <c r="G38" s="478">
        <f t="shared" si="1"/>
        <v>65517.280195138825</v>
      </c>
      <c r="H38" s="478">
        <f>G38*(' Fund Source by Cat'!D$19+' Fund Source by Cat'!E$19)/' Fund Source by Cat'!B$19</f>
        <v>42281.52139234748</v>
      </c>
      <c r="I38" s="352">
        <v>125</v>
      </c>
      <c r="J38" s="713">
        <f t="shared" si="2"/>
        <v>2.1837287967944062E-2</v>
      </c>
      <c r="K38" s="714">
        <f t="shared" si="5"/>
        <v>923.31375836747907</v>
      </c>
      <c r="L38" s="70"/>
    </row>
    <row r="39" spans="1:12" s="12" customFormat="1" ht="15.75" customHeight="1" x14ac:dyDescent="0.2">
      <c r="A39" s="487">
        <f>'SCC List'!A35</f>
        <v>40.04</v>
      </c>
      <c r="B39" s="488" t="str">
        <f>'SCC List'!B35</f>
        <v>Environmental mitigation, e.g. wetlands, historic/archeologic, parks</v>
      </c>
      <c r="C39" s="733"/>
      <c r="D39" s="744">
        <f>'BUILD Main'!F39</f>
        <v>0</v>
      </c>
      <c r="E39" s="742">
        <f t="shared" si="0"/>
        <v>0</v>
      </c>
      <c r="F39" s="271"/>
      <c r="G39" s="478">
        <f t="shared" si="1"/>
        <v>0</v>
      </c>
      <c r="H39" s="478">
        <f>G39*(' Fund Source by Cat'!D$19+' Fund Source by Cat'!E$19)/' Fund Source by Cat'!B$19</f>
        <v>0</v>
      </c>
      <c r="I39" s="352">
        <v>125</v>
      </c>
      <c r="J39" s="713">
        <f t="shared" si="2"/>
        <v>2.1837287967944062E-2</v>
      </c>
      <c r="K39" s="714">
        <f t="shared" si="5"/>
        <v>0</v>
      </c>
      <c r="L39" s="70"/>
    </row>
    <row r="40" spans="1:12" s="12" customFormat="1" ht="15.75" customHeight="1" x14ac:dyDescent="0.2">
      <c r="A40" s="487">
        <f>'SCC List'!A36</f>
        <v>40.049999999999997</v>
      </c>
      <c r="B40" s="488" t="str">
        <f>'SCC List'!B36</f>
        <v>Site structures including retaining walls, sound walls</v>
      </c>
      <c r="C40" s="733"/>
      <c r="D40" s="744">
        <f>'BUILD Main'!F40</f>
        <v>0</v>
      </c>
      <c r="E40" s="742">
        <f t="shared" si="0"/>
        <v>0</v>
      </c>
      <c r="F40" s="271"/>
      <c r="G40" s="478">
        <f t="shared" si="1"/>
        <v>0</v>
      </c>
      <c r="H40" s="478">
        <f>G40*(' Fund Source by Cat'!D$19+' Fund Source by Cat'!E$19)/' Fund Source by Cat'!B$19</f>
        <v>0</v>
      </c>
      <c r="I40" s="352">
        <v>80</v>
      </c>
      <c r="J40" s="713">
        <f t="shared" si="2"/>
        <v>2.5160705456706331E-2</v>
      </c>
      <c r="K40" s="714">
        <f t="shared" si="5"/>
        <v>0</v>
      </c>
      <c r="L40" s="70"/>
    </row>
    <row r="41" spans="1:12" s="12" customFormat="1" ht="15.75" customHeight="1" x14ac:dyDescent="0.2">
      <c r="A41" s="487">
        <f>'SCC List'!A37</f>
        <v>40.06</v>
      </c>
      <c r="B41" s="491" t="str">
        <f>'SCC List'!B37</f>
        <v>Pedestrian / bike access and accommodation, landscaping</v>
      </c>
      <c r="C41" s="733"/>
      <c r="D41" s="744">
        <f>'BUILD Main'!F41</f>
        <v>11559947.608077502</v>
      </c>
      <c r="E41" s="742">
        <f t="shared" si="0"/>
        <v>2657479.0611388488</v>
      </c>
      <c r="F41" s="271">
        <f>D41/$D$52*'BUILD Main'!$F$74</f>
        <v>417864.66372159298</v>
      </c>
      <c r="G41" s="478">
        <f t="shared" si="1"/>
        <v>14635291.332937943</v>
      </c>
      <c r="H41" s="478">
        <f>G41*(' Fund Source by Cat'!D$19+' Fund Source by Cat'!E$19)/' Fund Source by Cat'!B$19</f>
        <v>9444872.8905380685</v>
      </c>
      <c r="I41" s="352">
        <v>20</v>
      </c>
      <c r="J41" s="713">
        <f t="shared" si="2"/>
        <v>6.1156718125290402E-2</v>
      </c>
      <c r="K41" s="714">
        <f t="shared" si="5"/>
        <v>577617.42909583345</v>
      </c>
      <c r="L41" s="70"/>
    </row>
    <row r="42" spans="1:12" s="12" customFormat="1" ht="15.75" customHeight="1" x14ac:dyDescent="0.2">
      <c r="A42" s="487">
        <f>'SCC List'!A38</f>
        <v>40.07</v>
      </c>
      <c r="B42" s="491" t="str">
        <f>'SCC List'!B38</f>
        <v>Automobile, bus, van accessways including roads, parking lots</v>
      </c>
      <c r="C42" s="733"/>
      <c r="D42" s="744">
        <f>'BUILD Main'!F42</f>
        <v>0</v>
      </c>
      <c r="E42" s="742">
        <f t="shared" si="0"/>
        <v>0</v>
      </c>
      <c r="F42" s="271"/>
      <c r="G42" s="478">
        <f t="shared" si="1"/>
        <v>0</v>
      </c>
      <c r="H42" s="478">
        <f>G42*(' Fund Source by Cat'!D$19+' Fund Source by Cat'!E$19)/' Fund Source by Cat'!B$19</f>
        <v>0</v>
      </c>
      <c r="I42" s="352">
        <v>20</v>
      </c>
      <c r="J42" s="713">
        <f t="shared" si="2"/>
        <v>6.1156718125290402E-2</v>
      </c>
      <c r="K42" s="714">
        <f t="shared" si="5"/>
        <v>0</v>
      </c>
      <c r="L42" s="70"/>
    </row>
    <row r="43" spans="1:12" s="12" customFormat="1" ht="15.75" customHeight="1" x14ac:dyDescent="0.2">
      <c r="A43" s="487">
        <f>'SCC List'!A39</f>
        <v>40.08</v>
      </c>
      <c r="B43" s="488" t="str">
        <f>'SCC List'!B39</f>
        <v>Temporary Facilities and other indirect costs during construction</v>
      </c>
      <c r="C43" s="733"/>
      <c r="D43" s="744">
        <f>'BUILD Main'!F43</f>
        <v>0</v>
      </c>
      <c r="E43" s="742">
        <f t="shared" si="0"/>
        <v>0</v>
      </c>
      <c r="F43" s="271"/>
      <c r="G43" s="478">
        <f t="shared" si="1"/>
        <v>0</v>
      </c>
      <c r="H43" s="478">
        <f>G43*(' Fund Source by Cat'!D$19+' Fund Source by Cat'!E$19)/' Fund Source by Cat'!B$19</f>
        <v>0</v>
      </c>
      <c r="I43" s="352">
        <v>100</v>
      </c>
      <c r="J43" s="713">
        <f t="shared" si="2"/>
        <v>2.3202743537626972E-2</v>
      </c>
      <c r="K43" s="714">
        <f t="shared" si="5"/>
        <v>0</v>
      </c>
      <c r="L43" s="70"/>
    </row>
    <row r="44" spans="1:12" s="11" customFormat="1" ht="15" customHeight="1" x14ac:dyDescent="0.2">
      <c r="A44" s="484" t="str">
        <f>'SCC List'!A40</f>
        <v>50  SYSTEMS</v>
      </c>
      <c r="B44" s="476"/>
      <c r="C44" s="732"/>
      <c r="D44" s="745">
        <f>'BUILD Main'!F44</f>
        <v>46297206.304676816</v>
      </c>
      <c r="E44" s="743">
        <f t="shared" si="0"/>
        <v>10643115.39421981</v>
      </c>
      <c r="F44" s="711">
        <f>SUM(F45:F51)</f>
        <v>1673534.1023721439</v>
      </c>
      <c r="G44" s="479">
        <f t="shared" si="1"/>
        <v>58613855.801268771</v>
      </c>
      <c r="H44" s="479">
        <f>G44*(' Fund Source by Cat'!D$19+' Fund Source by Cat'!E$19)/' Fund Source by Cat'!B$19</f>
        <v>37826402.295210004</v>
      </c>
      <c r="I44" s="712"/>
      <c r="J44" s="713"/>
      <c r="K44" s="710">
        <f>SUM(K45:K51)</f>
        <v>1811372.0780604049</v>
      </c>
      <c r="L44" s="69"/>
    </row>
    <row r="45" spans="1:12" s="12" customFormat="1" ht="15" customHeight="1" x14ac:dyDescent="0.2">
      <c r="A45" s="487">
        <f>'SCC List'!A41</f>
        <v>50.01</v>
      </c>
      <c r="B45" s="488" t="str">
        <f>'SCC List'!B41</f>
        <v>Train control and signals</v>
      </c>
      <c r="C45" s="726"/>
      <c r="D45" s="744">
        <f>'BUILD Main'!F45</f>
        <v>0</v>
      </c>
      <c r="E45" s="742">
        <f t="shared" si="0"/>
        <v>0</v>
      </c>
      <c r="F45" s="271">
        <v>0</v>
      </c>
      <c r="G45" s="478">
        <f t="shared" si="1"/>
        <v>0</v>
      </c>
      <c r="H45" s="478">
        <f>G45*(' Fund Source by Cat'!D$19+' Fund Source by Cat'!E$19)/' Fund Source by Cat'!B$19</f>
        <v>0</v>
      </c>
      <c r="I45" s="352">
        <v>30</v>
      </c>
      <c r="J45" s="713">
        <f t="shared" si="2"/>
        <v>4.4649922293402963E-2</v>
      </c>
      <c r="K45" s="714">
        <f t="shared" ref="K45:K51" si="6">H45*J45</f>
        <v>0</v>
      </c>
      <c r="L45" s="70"/>
    </row>
    <row r="46" spans="1:12" s="12" customFormat="1" ht="15" customHeight="1" x14ac:dyDescent="0.2">
      <c r="A46" s="487">
        <f>'SCC List'!A42</f>
        <v>50.02</v>
      </c>
      <c r="B46" s="488" t="str">
        <f>'SCC List'!B42</f>
        <v>Traffic signals and crossing protection</v>
      </c>
      <c r="C46" s="733"/>
      <c r="D46" s="744">
        <f>'BUILD Main'!F46</f>
        <v>28732006.237500001</v>
      </c>
      <c r="E46" s="742">
        <f t="shared" si="0"/>
        <v>6605108.2192893559</v>
      </c>
      <c r="F46" s="271">
        <f>D46/$D$52*'BUILD Main'!$F$74</f>
        <v>1038593.8182012527</v>
      </c>
      <c r="G46" s="478">
        <f t="shared" si="1"/>
        <v>36375708.274990611</v>
      </c>
      <c r="H46" s="478">
        <f>G46*(' Fund Source by Cat'!D$19+' Fund Source by Cat'!E$19)/' Fund Source by Cat'!B$19</f>
        <v>23475032.586974256</v>
      </c>
      <c r="I46" s="352">
        <v>30</v>
      </c>
      <c r="J46" s="713">
        <f t="shared" si="2"/>
        <v>4.4649922293402963E-2</v>
      </c>
      <c r="K46" s="714">
        <f t="shared" si="6"/>
        <v>1048158.3808435028</v>
      </c>
      <c r="L46" s="70"/>
    </row>
    <row r="47" spans="1:12" s="12" customFormat="1" ht="15" customHeight="1" x14ac:dyDescent="0.2">
      <c r="A47" s="487">
        <f>'SCC List'!A43</f>
        <v>50.03</v>
      </c>
      <c r="B47" s="488" t="str">
        <f>'SCC List'!B43</f>
        <v xml:space="preserve">Traction power supply:  substations </v>
      </c>
      <c r="C47" s="733"/>
      <c r="D47" s="744">
        <f>'BUILD Main'!F47</f>
        <v>0</v>
      </c>
      <c r="E47" s="742">
        <f t="shared" si="0"/>
        <v>0</v>
      </c>
      <c r="F47" s="271"/>
      <c r="G47" s="478">
        <f t="shared" si="1"/>
        <v>0</v>
      </c>
      <c r="H47" s="478">
        <f>G47*(' Fund Source by Cat'!D$19+' Fund Source by Cat'!E$19)/' Fund Source by Cat'!B$19</f>
        <v>0</v>
      </c>
      <c r="I47" s="352">
        <v>50</v>
      </c>
      <c r="J47" s="713">
        <f t="shared" si="2"/>
        <v>3.1823209703696564E-2</v>
      </c>
      <c r="K47" s="714">
        <f t="shared" si="6"/>
        <v>0</v>
      </c>
      <c r="L47" s="70"/>
    </row>
    <row r="48" spans="1:12" s="12" customFormat="1" ht="15" customHeight="1" x14ac:dyDescent="0.2">
      <c r="A48" s="487">
        <f>'SCC List'!A44</f>
        <v>50.04</v>
      </c>
      <c r="B48" s="488" t="str">
        <f>'SCC List'!B44</f>
        <v>Traction power distribution:  catenary and third rail</v>
      </c>
      <c r="C48" s="733"/>
      <c r="D48" s="744">
        <f>'BUILD Main'!F48</f>
        <v>0</v>
      </c>
      <c r="E48" s="742">
        <f t="shared" si="0"/>
        <v>0</v>
      </c>
      <c r="F48" s="271"/>
      <c r="G48" s="478">
        <f t="shared" si="1"/>
        <v>0</v>
      </c>
      <c r="H48" s="478">
        <f>G48*(' Fund Source by Cat'!D$19+' Fund Source by Cat'!E$19)/' Fund Source by Cat'!B$19</f>
        <v>0</v>
      </c>
      <c r="I48" s="352">
        <v>30</v>
      </c>
      <c r="J48" s="713">
        <f t="shared" si="2"/>
        <v>4.4649922293402963E-2</v>
      </c>
      <c r="K48" s="714">
        <f t="shared" si="6"/>
        <v>0</v>
      </c>
      <c r="L48" s="70"/>
    </row>
    <row r="49" spans="1:69" s="12" customFormat="1" ht="15" customHeight="1" x14ac:dyDescent="0.2">
      <c r="A49" s="487">
        <f>'SCC List'!A45</f>
        <v>50.05</v>
      </c>
      <c r="B49" s="488" t="str">
        <f>'SCC List'!B45</f>
        <v>Communications</v>
      </c>
      <c r="C49" s="733"/>
      <c r="D49" s="744">
        <f>'BUILD Main'!F49</f>
        <v>3465050.0671768184</v>
      </c>
      <c r="E49" s="742">
        <f t="shared" si="0"/>
        <v>796569.18106496148</v>
      </c>
      <c r="F49" s="271">
        <f>D49/$D$52*'BUILD Main'!$F$74</f>
        <v>125253.33420089122</v>
      </c>
      <c r="G49" s="478">
        <f t="shared" si="1"/>
        <v>4386872.582442672</v>
      </c>
      <c r="H49" s="478">
        <f>G49*(' Fund Source by Cat'!D$19+' Fund Source by Cat'!E$19)/' Fund Source by Cat'!B$19</f>
        <v>2831064.5128674735</v>
      </c>
      <c r="I49" s="352">
        <v>20</v>
      </c>
      <c r="J49" s="713">
        <f t="shared" si="2"/>
        <v>6.1156718125290402E-2</v>
      </c>
      <c r="K49" s="714">
        <f t="shared" si="6"/>
        <v>173138.61440794865</v>
      </c>
      <c r="L49" s="70"/>
    </row>
    <row r="50" spans="1:69" s="12" customFormat="1" ht="15" customHeight="1" x14ac:dyDescent="0.2">
      <c r="A50" s="487">
        <f>'SCC List'!A46</f>
        <v>50.06</v>
      </c>
      <c r="B50" s="488" t="str">
        <f>'SCC List'!B46</f>
        <v>Fare collection system and equipment</v>
      </c>
      <c r="C50" s="733"/>
      <c r="D50" s="744">
        <f>'BUILD Main'!F50</f>
        <v>14100150</v>
      </c>
      <c r="E50" s="742">
        <f t="shared" si="0"/>
        <v>3241437.9938654923</v>
      </c>
      <c r="F50" s="271">
        <f>D50/$D$52*'BUILD Main'!$F$74</f>
        <v>509686.94997000002</v>
      </c>
      <c r="G50" s="478">
        <f t="shared" si="1"/>
        <v>17851274.943835493</v>
      </c>
      <c r="H50" s="478">
        <f>G50*(' Fund Source by Cat'!D$19+' Fund Source by Cat'!E$19)/' Fund Source by Cat'!B$19</f>
        <v>11520305.195368279</v>
      </c>
      <c r="I50" s="352">
        <v>25</v>
      </c>
      <c r="J50" s="713">
        <f t="shared" si="2"/>
        <v>5.1220438417394744E-2</v>
      </c>
      <c r="K50" s="714">
        <f t="shared" si="6"/>
        <v>590075.08280895359</v>
      </c>
      <c r="L50" s="70"/>
    </row>
    <row r="51" spans="1:69" s="12" customFormat="1" ht="15" customHeight="1" x14ac:dyDescent="0.2">
      <c r="A51" s="487">
        <f>'SCC List'!A47</f>
        <v>50.07</v>
      </c>
      <c r="B51" s="488" t="str">
        <f>'SCC List'!B47</f>
        <v>Central Control</v>
      </c>
      <c r="C51" s="734"/>
      <c r="D51" s="744">
        <f>'BUILD Main'!F51</f>
        <v>0</v>
      </c>
      <c r="E51" s="742">
        <f t="shared" si="0"/>
        <v>0</v>
      </c>
      <c r="F51" s="271"/>
      <c r="G51" s="478">
        <f t="shared" si="1"/>
        <v>0</v>
      </c>
      <c r="H51" s="478">
        <f>G51*(' Fund Source by Cat'!D$19+' Fund Source by Cat'!E$19)/' Fund Source by Cat'!B$19</f>
        <v>0</v>
      </c>
      <c r="I51" s="352">
        <v>30</v>
      </c>
      <c r="J51" s="713">
        <f t="shared" si="2"/>
        <v>4.4649922293402963E-2</v>
      </c>
      <c r="K51" s="714">
        <f t="shared" si="6"/>
        <v>0</v>
      </c>
      <c r="L51" s="70"/>
    </row>
    <row r="52" spans="1:69" s="32" customFormat="1" ht="15.95" customHeight="1" x14ac:dyDescent="0.2">
      <c r="A52" s="1086" t="str">
        <f>'SCC Definitions'!A51:B51</f>
        <v>Construction Subtotal (10 - 50)</v>
      </c>
      <c r="B52" s="1087"/>
      <c r="C52" s="732"/>
      <c r="D52" s="710">
        <f>'BUILD Main'!F52</f>
        <v>113397763.48472932</v>
      </c>
      <c r="E52" s="746">
        <f t="shared" si="0"/>
        <v>26068646.005806647</v>
      </c>
      <c r="F52" s="711">
        <f>SUM(F44,F35,F29,F21,F7)</f>
        <v>4099059.9535431275</v>
      </c>
      <c r="G52" s="479">
        <f>SUM(G44,G35,G29,G21,G7)</f>
        <v>143565469.4440791</v>
      </c>
      <c r="H52" s="479">
        <f>SUM(H44,H35,H29,H21,H7)</f>
        <v>92649854.350221127</v>
      </c>
      <c r="I52" s="712"/>
      <c r="J52" s="712"/>
      <c r="K52" s="710">
        <f>SUM(K44,K35,K29,K21,K7)</f>
        <v>3993171.7708834261</v>
      </c>
      <c r="L52" s="69"/>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row>
    <row r="53" spans="1:69" s="11" customFormat="1" ht="15" x14ac:dyDescent="0.2">
      <c r="A53" s="484" t="str">
        <f>'SCC List'!A48:B48</f>
        <v>60 ROW, LAND, EXISTING IMPROVEMENTS</v>
      </c>
      <c r="B53" s="490"/>
      <c r="C53" s="735"/>
      <c r="D53" s="710">
        <f>'BUILD Main'!F53</f>
        <v>1380210.7</v>
      </c>
      <c r="E53" s="746"/>
      <c r="F53" s="759">
        <f>SUM(F54:F55)</f>
        <v>0</v>
      </c>
      <c r="G53" s="479">
        <f t="shared" ref="G53:G63" si="7">SUM(D53:F53)</f>
        <v>1380210.7</v>
      </c>
      <c r="H53" s="479">
        <f>G53*(' Fund Source by Cat'!D$19+' Fund Source by Cat'!E$19)/' Fund Source by Cat'!B$19</f>
        <v>890717.80855651002</v>
      </c>
      <c r="I53" s="712"/>
      <c r="J53" s="712"/>
      <c r="K53" s="710">
        <f>SUM(K54:K55)</f>
        <v>19450.861283624577</v>
      </c>
      <c r="L53" s="69"/>
    </row>
    <row r="54" spans="1:69" s="12" customFormat="1" x14ac:dyDescent="0.2">
      <c r="A54" s="487">
        <f>'SCC List'!A49</f>
        <v>60.01</v>
      </c>
      <c r="B54" s="488" t="str">
        <f>'SCC List'!B49</f>
        <v xml:space="preserve">Purchase or lease of real estate  </v>
      </c>
      <c r="C54" s="736"/>
      <c r="D54" s="714">
        <f>'BUILD Main'!F54</f>
        <v>1380210.7</v>
      </c>
      <c r="E54" s="747"/>
      <c r="F54" s="272">
        <v>0</v>
      </c>
      <c r="G54" s="478">
        <f t="shared" si="7"/>
        <v>1380210.7</v>
      </c>
      <c r="H54" s="478">
        <f>G54*(' Fund Source by Cat'!D$19+' Fund Source by Cat'!E$19)/' Fund Source by Cat'!B$19</f>
        <v>890717.80855651002</v>
      </c>
      <c r="I54" s="352">
        <v>125</v>
      </c>
      <c r="J54" s="713">
        <f t="shared" ref="J54:J63" si="8">0.02/(1-(1+ 0.02)^-I54)</f>
        <v>2.1837287967944062E-2</v>
      </c>
      <c r="K54" s="714">
        <f>H54*J54</f>
        <v>19450.861283624577</v>
      </c>
      <c r="L54" s="70"/>
    </row>
    <row r="55" spans="1:69" s="12" customFormat="1" x14ac:dyDescent="0.2">
      <c r="A55" s="487">
        <f>'SCC List'!A50</f>
        <v>60.02</v>
      </c>
      <c r="B55" s="488" t="str">
        <f>'SCC List'!B50</f>
        <v>Relocation of existing households and businesses</v>
      </c>
      <c r="C55" s="734"/>
      <c r="D55" s="714">
        <f>'BUILD Main'!F55</f>
        <v>0</v>
      </c>
      <c r="E55" s="747"/>
      <c r="F55" s="272"/>
      <c r="G55" s="478">
        <f t="shared" si="7"/>
        <v>0</v>
      </c>
      <c r="H55" s="478">
        <f>G55*(' Fund Source by Cat'!D$19+' Fund Source by Cat'!E$19)/' Fund Source by Cat'!B$19</f>
        <v>0</v>
      </c>
      <c r="I55" s="352">
        <v>125</v>
      </c>
      <c r="J55" s="713">
        <f t="shared" si="8"/>
        <v>2.1837287967944062E-2</v>
      </c>
      <c r="K55" s="714">
        <f>H55*J55</f>
        <v>0</v>
      </c>
      <c r="L55" s="70"/>
    </row>
    <row r="56" spans="1:69" s="11" customFormat="1" ht="15" customHeight="1" x14ac:dyDescent="0.2">
      <c r="A56" s="492" t="str">
        <f>'SCC List'!A51</f>
        <v>70 VEHICLES (number)</v>
      </c>
      <c r="B56" s="476"/>
      <c r="C56" s="728">
        <f>SUM(C57:C63)</f>
        <v>25</v>
      </c>
      <c r="D56" s="710">
        <f>SUM(D57:D63)</f>
        <v>33820899.390000001</v>
      </c>
      <c r="E56" s="748"/>
      <c r="F56" s="759">
        <f>SUM(F57:F63)</f>
        <v>0</v>
      </c>
      <c r="G56" s="479">
        <f t="shared" si="7"/>
        <v>33820899.390000001</v>
      </c>
      <c r="H56" s="479">
        <f>G56*(' Fund Source by Cat'!D$19+' Fund Source by Cat'!E$19)/' Fund Source by Cat'!B$19</f>
        <v>21826288.832618821</v>
      </c>
      <c r="I56" s="712"/>
      <c r="J56" s="713"/>
      <c r="K56" s="710">
        <f>SUM(K57:K63)</f>
        <v>2063885.0677884673</v>
      </c>
      <c r="L56" s="69"/>
    </row>
    <row r="57" spans="1:69" s="12" customFormat="1" ht="15" customHeight="1" x14ac:dyDescent="0.2">
      <c r="A57" s="487">
        <f>'SCC List'!A52</f>
        <v>70.010000000000005</v>
      </c>
      <c r="B57" s="488" t="str">
        <f>'SCC List'!B52</f>
        <v>Light Rail</v>
      </c>
      <c r="C57" s="737">
        <f>'BUILD Main'!C57</f>
        <v>0</v>
      </c>
      <c r="D57" s="749">
        <f>'BUILD Main'!F57</f>
        <v>0</v>
      </c>
      <c r="E57" s="747"/>
      <c r="F57" s="272">
        <v>0</v>
      </c>
      <c r="G57" s="478">
        <f t="shared" si="7"/>
        <v>0</v>
      </c>
      <c r="H57" s="478">
        <f>G57*(' Fund Source by Cat'!D$19+' Fund Source by Cat'!E$19)/' Fund Source by Cat'!B$19</f>
        <v>0</v>
      </c>
      <c r="I57" s="353">
        <v>25</v>
      </c>
      <c r="J57" s="713">
        <f t="shared" si="8"/>
        <v>5.1220438417394744E-2</v>
      </c>
      <c r="K57" s="714">
        <f t="shared" ref="K57:K63" si="9">H57*J57</f>
        <v>0</v>
      </c>
      <c r="L57" s="70"/>
    </row>
    <row r="58" spans="1:69" s="12" customFormat="1" ht="15" customHeight="1" x14ac:dyDescent="0.2">
      <c r="A58" s="487">
        <f>'SCC List'!A53</f>
        <v>70.02</v>
      </c>
      <c r="B58" s="488" t="str">
        <f>'SCC List'!B53</f>
        <v>Heavy Rail</v>
      </c>
      <c r="C58" s="737">
        <f>'BUILD Main'!C58</f>
        <v>0</v>
      </c>
      <c r="D58" s="749">
        <f>'BUILD Main'!F58</f>
        <v>0</v>
      </c>
      <c r="E58" s="747"/>
      <c r="F58" s="272"/>
      <c r="G58" s="478">
        <f t="shared" si="7"/>
        <v>0</v>
      </c>
      <c r="H58" s="478">
        <f>G58*(' Fund Source by Cat'!D$19+' Fund Source by Cat'!E$19)/' Fund Source by Cat'!B$19</f>
        <v>0</v>
      </c>
      <c r="I58" s="352">
        <v>25</v>
      </c>
      <c r="J58" s="713">
        <f t="shared" si="8"/>
        <v>5.1220438417394744E-2</v>
      </c>
      <c r="K58" s="714">
        <f t="shared" si="9"/>
        <v>0</v>
      </c>
      <c r="L58" s="70"/>
    </row>
    <row r="59" spans="1:69" s="12" customFormat="1" ht="15" customHeight="1" x14ac:dyDescent="0.2">
      <c r="A59" s="487">
        <f>'SCC List'!A54</f>
        <v>70.03</v>
      </c>
      <c r="B59" s="488" t="str">
        <f>'SCC List'!B54</f>
        <v>Commuter Rail</v>
      </c>
      <c r="C59" s="737">
        <f>'BUILD Main'!C59</f>
        <v>0</v>
      </c>
      <c r="D59" s="749">
        <f>'BUILD Main'!F59</f>
        <v>0</v>
      </c>
      <c r="E59" s="747"/>
      <c r="F59" s="272"/>
      <c r="G59" s="478">
        <f t="shared" si="7"/>
        <v>0</v>
      </c>
      <c r="H59" s="478">
        <f>G59*(' Fund Source by Cat'!D$19+' Fund Source by Cat'!E$19)/' Fund Source by Cat'!B$19</f>
        <v>0</v>
      </c>
      <c r="I59" s="352">
        <v>25</v>
      </c>
      <c r="J59" s="713">
        <f t="shared" si="8"/>
        <v>5.1220438417394744E-2</v>
      </c>
      <c r="K59" s="714">
        <f t="shared" si="9"/>
        <v>0</v>
      </c>
      <c r="L59" s="70"/>
    </row>
    <row r="60" spans="1:69" s="12" customFormat="1" ht="15" customHeight="1" x14ac:dyDescent="0.2">
      <c r="A60" s="487">
        <f>'SCC List'!A55</f>
        <v>70.040000000000006</v>
      </c>
      <c r="B60" s="488" t="str">
        <f>'SCC List'!B55</f>
        <v>Bus</v>
      </c>
      <c r="C60" s="737">
        <f>'BUILD Main'!C60</f>
        <v>25</v>
      </c>
      <c r="D60" s="749">
        <f>'BUILD Main'!F60</f>
        <v>33820899.390000001</v>
      </c>
      <c r="E60" s="747"/>
      <c r="F60" s="272"/>
      <c r="G60" s="478">
        <f t="shared" si="7"/>
        <v>33820899.390000001</v>
      </c>
      <c r="H60" s="478">
        <f>G60*(' Fund Source by Cat'!D$19+' Fund Source by Cat'!E$19)/' Fund Source by Cat'!B$19</f>
        <v>21826288.832618821</v>
      </c>
      <c r="I60" s="95" t="s">
        <v>139</v>
      </c>
      <c r="J60" s="713">
        <f t="shared" si="8"/>
        <v>9.4559596622951519E-2</v>
      </c>
      <c r="K60" s="714">
        <f t="shared" si="9"/>
        <v>2063885.0677884673</v>
      </c>
      <c r="L60" s="70"/>
    </row>
    <row r="61" spans="1:69" s="12" customFormat="1" ht="15" customHeight="1" x14ac:dyDescent="0.2">
      <c r="A61" s="487">
        <f>'SCC List'!A56</f>
        <v>70.05</v>
      </c>
      <c r="B61" s="488" t="str">
        <f>'SCC List'!B56</f>
        <v>Other</v>
      </c>
      <c r="C61" s="737">
        <f>'BUILD Main'!C61</f>
        <v>0</v>
      </c>
      <c r="D61" s="749">
        <f>'BUILD Main'!F61</f>
        <v>0</v>
      </c>
      <c r="E61" s="747"/>
      <c r="F61" s="272"/>
      <c r="G61" s="478">
        <f t="shared" si="7"/>
        <v>0</v>
      </c>
      <c r="H61" s="478">
        <f>G61*(' Fund Source by Cat'!D$19+' Fund Source by Cat'!E$19)/' Fund Source by Cat'!B$19</f>
        <v>0</v>
      </c>
      <c r="I61" s="15">
        <v>12</v>
      </c>
      <c r="J61" s="713">
        <f t="shared" si="8"/>
        <v>9.4559596622951519E-2</v>
      </c>
      <c r="K61" s="714">
        <f t="shared" si="9"/>
        <v>0</v>
      </c>
      <c r="L61" s="70"/>
    </row>
    <row r="62" spans="1:69" s="12" customFormat="1" ht="15" customHeight="1" x14ac:dyDescent="0.2">
      <c r="A62" s="487">
        <f>'SCC List'!A57</f>
        <v>70.06</v>
      </c>
      <c r="B62" s="488" t="str">
        <f>'SCC List'!B57</f>
        <v>Non-revenue vehicles</v>
      </c>
      <c r="C62" s="737">
        <f>'BUILD Main'!C62</f>
        <v>0</v>
      </c>
      <c r="D62" s="749">
        <f>'BUILD Main'!F62</f>
        <v>0</v>
      </c>
      <c r="E62" s="747"/>
      <c r="F62" s="272"/>
      <c r="G62" s="478">
        <f t="shared" si="7"/>
        <v>0</v>
      </c>
      <c r="H62" s="478">
        <f>G62*(' Fund Source by Cat'!D$19+' Fund Source by Cat'!E$19)/' Fund Source by Cat'!B$19</f>
        <v>0</v>
      </c>
      <c r="I62" s="15">
        <v>12</v>
      </c>
      <c r="J62" s="713">
        <f t="shared" si="8"/>
        <v>9.4559596622951519E-2</v>
      </c>
      <c r="K62" s="714">
        <f t="shared" si="9"/>
        <v>0</v>
      </c>
      <c r="L62" s="70"/>
    </row>
    <row r="63" spans="1:69" s="12" customFormat="1" ht="15" customHeight="1" x14ac:dyDescent="0.2">
      <c r="A63" s="487">
        <f>'SCC List'!A58</f>
        <v>70.069999999999993</v>
      </c>
      <c r="B63" s="488" t="str">
        <f>'SCC List'!B58</f>
        <v>Spare parts</v>
      </c>
      <c r="C63" s="737">
        <f>'BUILD Main'!C63</f>
        <v>0</v>
      </c>
      <c r="D63" s="749">
        <f>'BUILD Main'!F63</f>
        <v>0</v>
      </c>
      <c r="E63" s="747"/>
      <c r="F63" s="273"/>
      <c r="G63" s="478">
        <f t="shared" si="7"/>
        <v>0</v>
      </c>
      <c r="H63" s="478">
        <f>G63*(' Fund Source by Cat'!D$19+' Fund Source by Cat'!E$19)/' Fund Source by Cat'!B$19</f>
        <v>0</v>
      </c>
      <c r="I63" s="96">
        <v>12</v>
      </c>
      <c r="J63" s="713">
        <f t="shared" si="8"/>
        <v>9.4559596622951519E-2</v>
      </c>
      <c r="K63" s="714">
        <f t="shared" si="9"/>
        <v>0</v>
      </c>
      <c r="L63" s="70"/>
    </row>
    <row r="64" spans="1:69" s="23" customFormat="1" ht="15" customHeight="1" x14ac:dyDescent="0.2">
      <c r="A64" s="492" t="str">
        <f>'SCC List'!A59</f>
        <v>80 PROFESSIONAL SERVICES (applies to Cats. 10-50)</v>
      </c>
      <c r="B64" s="493"/>
      <c r="C64" s="569"/>
      <c r="D64" s="710">
        <f>'BUILD Main'!F64</f>
        <v>26068646.005806647</v>
      </c>
      <c r="E64" s="750"/>
      <c r="F64" s="354"/>
      <c r="G64" s="516"/>
      <c r="H64" s="516"/>
      <c r="I64" s="355"/>
      <c r="J64" s="715"/>
      <c r="K64" s="716"/>
      <c r="L64" s="71"/>
    </row>
    <row r="65" spans="1:12" s="12" customFormat="1" ht="15" customHeight="1" x14ac:dyDescent="0.2">
      <c r="A65" s="494">
        <f>'SCC List'!A60</f>
        <v>80.010000000000005</v>
      </c>
      <c r="B65" s="486" t="str">
        <f>'SCC List'!B60</f>
        <v>Project Development</v>
      </c>
      <c r="C65" s="738"/>
      <c r="D65" s="714">
        <f>'BUILD Main'!F65</f>
        <v>2770772</v>
      </c>
      <c r="E65" s="751"/>
      <c r="F65" s="356"/>
      <c r="G65" s="751"/>
      <c r="H65" s="751"/>
      <c r="I65" s="293"/>
      <c r="J65" s="717"/>
      <c r="K65" s="718"/>
      <c r="L65" s="70"/>
    </row>
    <row r="66" spans="1:12" s="12" customFormat="1" ht="15" customHeight="1" x14ac:dyDescent="0.2">
      <c r="A66" s="494">
        <f>'SCC List'!A61</f>
        <v>80.02</v>
      </c>
      <c r="B66" s="486" t="str">
        <f>'SCC List'!B61</f>
        <v>Engineering (not applicable to Small Starts)</v>
      </c>
      <c r="C66" s="739"/>
      <c r="D66" s="714">
        <f>'BUILD Main'!F66</f>
        <v>0</v>
      </c>
      <c r="E66" s="752"/>
      <c r="F66" s="356"/>
      <c r="G66" s="751"/>
      <c r="H66" s="751"/>
      <c r="I66" s="292"/>
      <c r="J66" s="719"/>
      <c r="K66" s="718"/>
      <c r="L66" s="70"/>
    </row>
    <row r="67" spans="1:12" s="12" customFormat="1" ht="15" customHeight="1" x14ac:dyDescent="0.2">
      <c r="A67" s="494">
        <f>'SCC List'!A62</f>
        <v>80.03</v>
      </c>
      <c r="B67" s="486" t="str">
        <f>'SCC List'!B62</f>
        <v>Project Management for Design and Construction</v>
      </c>
      <c r="C67" s="739"/>
      <c r="D67" s="714">
        <f>'BUILD Main'!F67</f>
        <v>10353708.839910069</v>
      </c>
      <c r="E67" s="752"/>
      <c r="F67" s="356"/>
      <c r="G67" s="751"/>
      <c r="H67" s="751"/>
      <c r="I67" s="292"/>
      <c r="J67" s="719"/>
      <c r="K67" s="718"/>
      <c r="L67" s="70"/>
    </row>
    <row r="68" spans="1:12" s="12" customFormat="1" ht="15" customHeight="1" x14ac:dyDescent="0.2">
      <c r="A68" s="494">
        <f>'SCC List'!A63</f>
        <v>80.040000000000006</v>
      </c>
      <c r="B68" s="486" t="str">
        <f>'SCC List'!B63</f>
        <v xml:space="preserve">Construction Administration &amp; Management </v>
      </c>
      <c r="C68" s="739"/>
      <c r="D68" s="714">
        <f>'BUILD Main'!F68</f>
        <v>10603608.839910069</v>
      </c>
      <c r="E68" s="753"/>
      <c r="F68" s="356"/>
      <c r="G68" s="751"/>
      <c r="H68" s="751"/>
      <c r="I68" s="292"/>
      <c r="J68" s="719"/>
      <c r="K68" s="718"/>
      <c r="L68" s="70"/>
    </row>
    <row r="69" spans="1:12" s="12" customFormat="1" ht="15" customHeight="1" x14ac:dyDescent="0.2">
      <c r="A69" s="494">
        <f>'SCC List'!A64</f>
        <v>80.05</v>
      </c>
      <c r="B69" s="486" t="str">
        <f>'SCC List'!B64</f>
        <v xml:space="preserve">Professional Liability and other Non-Construction Insurance </v>
      </c>
      <c r="C69" s="739"/>
      <c r="D69" s="714">
        <f>'BUILD Main'!F69</f>
        <v>517685.4419955035</v>
      </c>
      <c r="E69" s="753"/>
      <c r="F69" s="356"/>
      <c r="G69" s="751"/>
      <c r="H69" s="751"/>
      <c r="I69" s="292"/>
      <c r="J69" s="719"/>
      <c r="K69" s="718"/>
      <c r="L69" s="70"/>
    </row>
    <row r="70" spans="1:12" s="12" customFormat="1" ht="15" customHeight="1" x14ac:dyDescent="0.2">
      <c r="A70" s="494">
        <f>'SCC List'!A65</f>
        <v>80.06</v>
      </c>
      <c r="B70" s="486" t="str">
        <f>'SCC List'!B65</f>
        <v>Legal; Permits; Review Fees by other agencies, cities, etc.</v>
      </c>
      <c r="C70" s="739"/>
      <c r="D70" s="714">
        <f>'BUILD Main'!F70</f>
        <v>517685.4419955035</v>
      </c>
      <c r="E70" s="753"/>
      <c r="F70" s="356"/>
      <c r="G70" s="751"/>
      <c r="H70" s="751"/>
      <c r="I70" s="292"/>
      <c r="J70" s="719"/>
      <c r="K70" s="718"/>
      <c r="L70" s="70"/>
    </row>
    <row r="71" spans="1:12" s="12" customFormat="1" ht="15" customHeight="1" x14ac:dyDescent="0.2">
      <c r="A71" s="494">
        <f>'SCC List'!A66</f>
        <v>80.069999999999993</v>
      </c>
      <c r="B71" s="486" t="str">
        <f>'SCC List'!B66</f>
        <v>Surveys, Testing, Investigation, Inspection</v>
      </c>
      <c r="C71" s="739"/>
      <c r="D71" s="714">
        <f>'BUILD Main'!F71</f>
        <v>517685.4419955035</v>
      </c>
      <c r="E71" s="753"/>
      <c r="F71" s="356"/>
      <c r="G71" s="751"/>
      <c r="H71" s="751"/>
      <c r="I71" s="292"/>
      <c r="J71" s="719"/>
      <c r="K71" s="718"/>
      <c r="L71" s="70"/>
    </row>
    <row r="72" spans="1:12" s="12" customFormat="1" ht="15" customHeight="1" x14ac:dyDescent="0.2">
      <c r="A72" s="494">
        <f>'SCC List'!A67</f>
        <v>80.08</v>
      </c>
      <c r="B72" s="486" t="str">
        <f>'SCC List'!B67</f>
        <v>Start up</v>
      </c>
      <c r="C72" s="739"/>
      <c r="D72" s="716">
        <f>'BUILD Main'!F72</f>
        <v>787500</v>
      </c>
      <c r="E72" s="753"/>
      <c r="F72" s="356"/>
      <c r="G72" s="751"/>
      <c r="H72" s="751"/>
      <c r="I72" s="292"/>
      <c r="J72" s="719"/>
      <c r="K72" s="718"/>
      <c r="L72" s="70"/>
    </row>
    <row r="73" spans="1:12" s="12" customFormat="1" ht="15" customHeight="1" x14ac:dyDescent="0.2">
      <c r="A73" s="1088" t="str">
        <f>'SCC Definitions'!A72:B72</f>
        <v>Subtotal (10 - 80)</v>
      </c>
      <c r="B73" s="1089"/>
      <c r="C73" s="740"/>
      <c r="D73" s="710">
        <f>SUM(D52,D53,D56,D64)</f>
        <v>174667519.58053598</v>
      </c>
      <c r="E73" s="753"/>
      <c r="F73" s="356"/>
      <c r="G73" s="751"/>
      <c r="H73" s="751"/>
      <c r="I73" s="292"/>
      <c r="J73" s="719"/>
      <c r="K73" s="718"/>
      <c r="L73" s="70"/>
    </row>
    <row r="74" spans="1:12" s="11" customFormat="1" ht="15" customHeight="1" x14ac:dyDescent="0.2">
      <c r="A74" s="484" t="str">
        <f>'SCC List'!A68</f>
        <v>90 UNALLOCATED CONTINGENCY</v>
      </c>
      <c r="B74" s="708"/>
      <c r="C74" s="741"/>
      <c r="D74" s="723">
        <f>'BUILD Main'!F74</f>
        <v>4099059.9535431275</v>
      </c>
      <c r="E74" s="754"/>
      <c r="F74" s="357"/>
      <c r="G74" s="758"/>
      <c r="H74" s="758"/>
      <c r="I74" s="358"/>
      <c r="J74" s="720"/>
      <c r="K74" s="721"/>
      <c r="L74" s="69"/>
    </row>
    <row r="75" spans="1:12" s="11" customFormat="1" ht="15" customHeight="1" x14ac:dyDescent="0.2">
      <c r="A75" s="1088" t="s">
        <v>258</v>
      </c>
      <c r="B75" s="1089"/>
      <c r="C75" s="570"/>
      <c r="D75" s="479">
        <f>SUM(D73,D74)</f>
        <v>178766579.5340791</v>
      </c>
      <c r="E75" s="755">
        <f>SUM(E52)</f>
        <v>26068646.005806647</v>
      </c>
      <c r="F75" s="756">
        <f>SUM(F52,F53,F56)</f>
        <v>4099059.9535431275</v>
      </c>
      <c r="G75" s="757">
        <f>SUM(G52,G53,G56)</f>
        <v>178766579.53407907</v>
      </c>
      <c r="H75" s="757">
        <f>SUM(H52,H53,H56)</f>
        <v>115366860.99139646</v>
      </c>
      <c r="I75" s="722"/>
      <c r="J75" s="722"/>
      <c r="K75" s="723">
        <f>SUM(K52,K53,K56)</f>
        <v>6076507.6999555174</v>
      </c>
      <c r="L75" s="69"/>
    </row>
    <row r="76" spans="1:12" s="13" customFormat="1" ht="15" customHeight="1" x14ac:dyDescent="0.2">
      <c r="C76" s="14"/>
      <c r="D76" s="14"/>
      <c r="E76" s="14"/>
      <c r="F76" s="14"/>
      <c r="G76" s="14"/>
      <c r="H76" s="14"/>
      <c r="I76" s="14"/>
      <c r="J76" s="14"/>
      <c r="K76" s="14"/>
      <c r="L76" s="72"/>
    </row>
    <row r="77" spans="1:12" s="13" customFormat="1" ht="15" customHeight="1" x14ac:dyDescent="0.2">
      <c r="C77" s="14"/>
      <c r="D77" s="14"/>
      <c r="E77" s="14"/>
      <c r="F77" s="14"/>
      <c r="G77" s="14"/>
      <c r="H77" s="14"/>
      <c r="I77" s="14"/>
      <c r="J77" s="14"/>
      <c r="K77" s="14"/>
      <c r="L77" s="72"/>
    </row>
    <row r="78" spans="1:12" s="13" customFormat="1" ht="14.25" x14ac:dyDescent="0.2">
      <c r="C78" s="14"/>
      <c r="D78" s="14"/>
      <c r="E78" s="14"/>
      <c r="F78" s="14"/>
      <c r="G78" s="14"/>
      <c r="H78" s="14"/>
      <c r="I78" s="14"/>
      <c r="J78" s="14"/>
      <c r="K78" s="14"/>
      <c r="L78" s="72"/>
    </row>
    <row r="79" spans="1:12" s="13" customFormat="1" ht="14.25" x14ac:dyDescent="0.2">
      <c r="C79" s="14"/>
      <c r="D79" s="14"/>
      <c r="E79" s="14"/>
      <c r="F79" s="14"/>
      <c r="G79" s="14"/>
      <c r="H79" s="14"/>
      <c r="I79" s="14"/>
      <c r="J79" s="14"/>
      <c r="K79" s="14"/>
      <c r="L79" s="72"/>
    </row>
    <row r="80" spans="1:12" s="13" customFormat="1" ht="14.25" x14ac:dyDescent="0.2">
      <c r="C80" s="14"/>
      <c r="D80" s="14"/>
      <c r="E80" s="14"/>
      <c r="F80" s="14"/>
      <c r="G80" s="14"/>
      <c r="H80" s="14"/>
      <c r="I80" s="14"/>
      <c r="J80" s="14"/>
      <c r="K80" s="14"/>
      <c r="L80" s="72"/>
    </row>
    <row r="81" spans="3:12" s="13" customFormat="1" ht="14.25" x14ac:dyDescent="0.2">
      <c r="C81" s="14"/>
      <c r="D81" s="14"/>
      <c r="E81" s="14"/>
      <c r="F81" s="14"/>
      <c r="G81" s="14"/>
      <c r="H81" s="14"/>
      <c r="I81" s="14"/>
      <c r="J81" s="14"/>
      <c r="K81" s="14"/>
      <c r="L81" s="72"/>
    </row>
    <row r="82" spans="3:12" s="13" customFormat="1" ht="14.25" x14ac:dyDescent="0.2">
      <c r="C82" s="14"/>
      <c r="D82" s="14"/>
      <c r="E82" s="14"/>
      <c r="F82" s="14"/>
      <c r="G82" s="14"/>
      <c r="H82" s="14"/>
      <c r="I82" s="14"/>
      <c r="J82" s="14"/>
      <c r="K82" s="14"/>
      <c r="L82" s="72"/>
    </row>
    <row r="83" spans="3:12" s="13" customFormat="1" ht="14.25" x14ac:dyDescent="0.2">
      <c r="C83" s="14"/>
      <c r="D83" s="14"/>
      <c r="E83" s="14"/>
      <c r="F83" s="14"/>
      <c r="G83" s="14"/>
      <c r="H83" s="14"/>
      <c r="I83" s="14"/>
      <c r="J83" s="14"/>
      <c r="K83" s="14"/>
      <c r="L83" s="72"/>
    </row>
    <row r="84" spans="3:12" s="13" customFormat="1" ht="14.25" x14ac:dyDescent="0.2">
      <c r="C84" s="14"/>
      <c r="D84" s="14"/>
      <c r="E84" s="14"/>
      <c r="F84" s="14"/>
      <c r="G84" s="14"/>
      <c r="H84" s="14"/>
      <c r="I84" s="14"/>
      <c r="J84" s="14"/>
      <c r="K84" s="14"/>
      <c r="L84" s="72"/>
    </row>
    <row r="85" spans="3:12" s="13" customFormat="1" ht="14.25" x14ac:dyDescent="0.2">
      <c r="C85" s="14"/>
      <c r="D85" s="14"/>
      <c r="E85" s="14"/>
      <c r="F85" s="14"/>
      <c r="G85" s="14"/>
      <c r="H85" s="14"/>
      <c r="I85" s="14"/>
      <c r="J85" s="14"/>
      <c r="K85" s="14"/>
      <c r="L85" s="72"/>
    </row>
    <row r="86" spans="3:12" s="13" customFormat="1" ht="14.25" x14ac:dyDescent="0.2">
      <c r="C86" s="14"/>
      <c r="D86" s="14"/>
      <c r="E86" s="14"/>
      <c r="F86" s="14"/>
      <c r="G86" s="14"/>
      <c r="H86" s="14"/>
      <c r="I86" s="14"/>
      <c r="J86" s="14"/>
      <c r="K86" s="14"/>
      <c r="L86" s="72"/>
    </row>
    <row r="87" spans="3:12" s="13" customFormat="1" ht="14.25" x14ac:dyDescent="0.2">
      <c r="C87" s="14"/>
      <c r="D87" s="14"/>
      <c r="E87" s="14"/>
      <c r="F87" s="14"/>
      <c r="G87" s="14"/>
      <c r="H87" s="14"/>
      <c r="I87" s="14"/>
      <c r="J87" s="14"/>
      <c r="K87" s="14"/>
      <c r="L87" s="72"/>
    </row>
    <row r="88" spans="3:12" s="13" customFormat="1" ht="14.25" x14ac:dyDescent="0.2">
      <c r="C88" s="14"/>
      <c r="D88" s="14"/>
      <c r="E88" s="14"/>
      <c r="F88" s="14"/>
      <c r="G88" s="14"/>
      <c r="H88" s="14"/>
      <c r="I88" s="14"/>
      <c r="J88" s="14"/>
      <c r="K88" s="14"/>
      <c r="L88" s="72"/>
    </row>
    <row r="89" spans="3:12" s="13" customFormat="1" ht="14.25" x14ac:dyDescent="0.2">
      <c r="C89" s="14"/>
      <c r="D89" s="14"/>
      <c r="E89" s="14"/>
      <c r="F89" s="14"/>
      <c r="G89" s="14"/>
      <c r="H89" s="14"/>
      <c r="I89" s="14"/>
      <c r="J89" s="14"/>
      <c r="K89" s="14"/>
      <c r="L89" s="72"/>
    </row>
    <row r="90" spans="3:12" s="13" customFormat="1" ht="14.25" x14ac:dyDescent="0.2">
      <c r="C90" s="14"/>
      <c r="D90" s="14"/>
      <c r="E90" s="14"/>
      <c r="F90" s="14"/>
      <c r="G90" s="14"/>
      <c r="H90" s="14"/>
      <c r="I90" s="14"/>
      <c r="J90" s="14"/>
      <c r="K90" s="14"/>
      <c r="L90" s="72"/>
    </row>
    <row r="91" spans="3:12" s="13" customFormat="1" ht="14.25" x14ac:dyDescent="0.2">
      <c r="C91" s="14"/>
      <c r="D91" s="14"/>
      <c r="E91" s="14"/>
      <c r="F91" s="14"/>
      <c r="G91" s="14"/>
      <c r="H91" s="14"/>
      <c r="I91" s="14"/>
      <c r="J91" s="14"/>
      <c r="K91" s="14"/>
      <c r="L91" s="72"/>
    </row>
    <row r="92" spans="3:12" s="13" customFormat="1" ht="14.25" x14ac:dyDescent="0.2">
      <c r="C92" s="14"/>
      <c r="D92" s="14"/>
      <c r="E92" s="14"/>
      <c r="F92" s="14"/>
      <c r="G92" s="14"/>
      <c r="H92" s="14"/>
      <c r="I92" s="14"/>
      <c r="J92" s="14"/>
      <c r="K92" s="14"/>
      <c r="L92" s="72"/>
    </row>
    <row r="93" spans="3:12" s="13" customFormat="1" ht="14.25" x14ac:dyDescent="0.2">
      <c r="C93" s="14"/>
      <c r="D93" s="14"/>
      <c r="E93" s="14"/>
      <c r="F93" s="14"/>
      <c r="G93" s="14"/>
      <c r="H93" s="14"/>
      <c r="I93" s="14"/>
      <c r="J93" s="14"/>
      <c r="K93" s="14"/>
      <c r="L93" s="72"/>
    </row>
    <row r="94" spans="3:12" s="13" customFormat="1" ht="14.25" x14ac:dyDescent="0.2">
      <c r="C94" s="14"/>
      <c r="D94" s="14"/>
      <c r="E94" s="14"/>
      <c r="F94" s="14"/>
      <c r="G94" s="14"/>
      <c r="H94" s="14"/>
      <c r="I94" s="14"/>
      <c r="J94" s="14"/>
      <c r="K94" s="14"/>
      <c r="L94" s="72"/>
    </row>
    <row r="95" spans="3:12" s="13" customFormat="1" ht="14.25" x14ac:dyDescent="0.2">
      <c r="C95" s="14"/>
      <c r="D95" s="14"/>
      <c r="E95" s="14"/>
      <c r="F95" s="14"/>
      <c r="G95" s="14"/>
      <c r="H95" s="14"/>
      <c r="I95" s="14"/>
      <c r="J95" s="14"/>
      <c r="K95" s="14"/>
      <c r="L95" s="72"/>
    </row>
    <row r="96" spans="3:12" s="13" customFormat="1" ht="14.25" x14ac:dyDescent="0.2">
      <c r="C96" s="14"/>
      <c r="D96" s="14"/>
      <c r="E96" s="14"/>
      <c r="F96" s="14"/>
      <c r="G96" s="14"/>
      <c r="H96" s="14"/>
      <c r="I96" s="14"/>
      <c r="J96" s="14"/>
      <c r="K96" s="14"/>
      <c r="L96" s="72"/>
    </row>
    <row r="97" spans="1:12" s="13" customFormat="1" ht="14.25" x14ac:dyDescent="0.2">
      <c r="C97" s="14"/>
      <c r="D97" s="14"/>
      <c r="E97" s="14"/>
      <c r="F97" s="14"/>
      <c r="G97" s="14"/>
      <c r="H97" s="14"/>
      <c r="I97" s="14"/>
      <c r="J97" s="14"/>
      <c r="K97" s="14"/>
      <c r="L97" s="72"/>
    </row>
    <row r="98" spans="1:12" s="13" customFormat="1" ht="14.25" x14ac:dyDescent="0.2">
      <c r="C98" s="14"/>
      <c r="D98" s="14"/>
      <c r="E98" s="14"/>
      <c r="F98" s="14"/>
      <c r="G98" s="14"/>
      <c r="H98" s="14"/>
      <c r="I98" s="14"/>
      <c r="J98" s="14"/>
      <c r="K98" s="14"/>
      <c r="L98" s="72"/>
    </row>
    <row r="99" spans="1:12" s="13" customFormat="1" ht="14.25" x14ac:dyDescent="0.2">
      <c r="C99" s="14"/>
      <c r="D99" s="14"/>
      <c r="E99" s="14"/>
      <c r="F99" s="14"/>
      <c r="G99" s="14"/>
      <c r="H99" s="14"/>
      <c r="I99" s="14"/>
      <c r="J99" s="14"/>
      <c r="K99" s="14"/>
      <c r="L99" s="72"/>
    </row>
    <row r="100" spans="1:12" s="13" customFormat="1" ht="14.25" x14ac:dyDescent="0.2">
      <c r="C100" s="14"/>
      <c r="D100" s="14"/>
      <c r="E100" s="14"/>
      <c r="F100" s="14"/>
      <c r="G100" s="14"/>
      <c r="H100" s="14"/>
      <c r="I100" s="14"/>
      <c r="J100" s="14"/>
      <c r="K100" s="14"/>
      <c r="L100" s="72"/>
    </row>
    <row r="101" spans="1:12" s="13" customFormat="1" ht="14.25" x14ac:dyDescent="0.2">
      <c r="C101" s="14"/>
      <c r="D101" s="14"/>
      <c r="E101" s="14"/>
      <c r="F101" s="14"/>
      <c r="G101" s="14"/>
      <c r="H101" s="14"/>
      <c r="I101" s="14"/>
      <c r="J101" s="14"/>
      <c r="K101" s="14"/>
      <c r="L101" s="72"/>
    </row>
    <row r="102" spans="1:12" s="12" customFormat="1" ht="14.25" x14ac:dyDescent="0.2">
      <c r="A102" s="13"/>
      <c r="B102" s="13"/>
      <c r="C102" s="14"/>
      <c r="D102" s="14"/>
      <c r="E102" s="14"/>
      <c r="F102" s="14"/>
      <c r="G102" s="14"/>
      <c r="H102" s="14"/>
      <c r="I102" s="14"/>
      <c r="J102" s="14"/>
      <c r="K102" s="14"/>
      <c r="L102" s="70"/>
    </row>
    <row r="103" spans="1:12" s="12" customFormat="1" ht="14.25" x14ac:dyDescent="0.2">
      <c r="A103" s="13"/>
      <c r="B103" s="13"/>
      <c r="C103" s="14"/>
      <c r="D103" s="14"/>
      <c r="E103" s="14"/>
      <c r="F103" s="14"/>
      <c r="G103" s="14"/>
      <c r="H103" s="14"/>
      <c r="I103" s="14"/>
      <c r="J103" s="14"/>
      <c r="K103" s="14"/>
      <c r="L103" s="70"/>
    </row>
    <row r="104" spans="1:12" s="12" customFormat="1" ht="14.25" x14ac:dyDescent="0.2">
      <c r="A104" s="13"/>
      <c r="B104" s="13"/>
      <c r="C104" s="14"/>
      <c r="D104" s="14"/>
      <c r="E104" s="14"/>
      <c r="F104" s="14"/>
      <c r="G104" s="14"/>
      <c r="H104" s="14"/>
      <c r="I104" s="14"/>
      <c r="J104" s="14"/>
      <c r="K104" s="14"/>
      <c r="L104" s="70"/>
    </row>
    <row r="105" spans="1:12" s="12" customFormat="1" ht="14.25" x14ac:dyDescent="0.2">
      <c r="A105" s="13"/>
      <c r="B105" s="13"/>
      <c r="C105" s="14"/>
      <c r="D105" s="14"/>
      <c r="E105" s="14"/>
      <c r="F105" s="14"/>
      <c r="G105" s="14"/>
      <c r="H105" s="14"/>
      <c r="I105" s="14"/>
      <c r="J105" s="14"/>
      <c r="K105" s="14"/>
      <c r="L105" s="70"/>
    </row>
    <row r="106" spans="1:12" s="12" customFormat="1" ht="14.25" x14ac:dyDescent="0.2">
      <c r="A106" s="13"/>
      <c r="B106" s="13"/>
      <c r="C106" s="14"/>
      <c r="D106" s="14"/>
      <c r="E106" s="14"/>
      <c r="F106" s="14"/>
      <c r="G106" s="14"/>
      <c r="H106" s="14"/>
      <c r="I106" s="14"/>
      <c r="J106" s="14"/>
      <c r="K106" s="14"/>
      <c r="L106" s="70"/>
    </row>
    <row r="107" spans="1:12" s="12" customFormat="1" ht="14.25" x14ac:dyDescent="0.2">
      <c r="A107" s="13"/>
      <c r="B107" s="13"/>
      <c r="C107" s="14"/>
      <c r="D107" s="14"/>
      <c r="E107" s="14"/>
      <c r="F107" s="14"/>
      <c r="G107" s="14"/>
      <c r="H107" s="14"/>
      <c r="I107" s="14"/>
      <c r="J107" s="14"/>
      <c r="K107" s="14"/>
      <c r="L107" s="70"/>
    </row>
    <row r="108" spans="1:12" s="12" customFormat="1" ht="14.25" x14ac:dyDescent="0.2">
      <c r="A108" s="13"/>
      <c r="B108" s="13"/>
      <c r="C108" s="14"/>
      <c r="D108" s="14"/>
      <c r="E108" s="14"/>
      <c r="F108" s="14"/>
      <c r="G108" s="14"/>
      <c r="H108" s="14"/>
      <c r="I108" s="14"/>
      <c r="J108" s="14"/>
      <c r="K108" s="14"/>
      <c r="L108" s="70"/>
    </row>
    <row r="109" spans="1:12" s="12" customFormat="1" ht="14.25" x14ac:dyDescent="0.2">
      <c r="A109" s="13"/>
      <c r="B109" s="13"/>
      <c r="C109" s="14"/>
      <c r="D109" s="14"/>
      <c r="E109" s="14"/>
      <c r="F109" s="14"/>
      <c r="G109" s="14"/>
      <c r="H109" s="14"/>
      <c r="I109" s="14"/>
      <c r="J109" s="14"/>
      <c r="K109" s="14"/>
      <c r="L109" s="70"/>
    </row>
    <row r="110" spans="1:12" s="12" customFormat="1" ht="14.25" x14ac:dyDescent="0.2">
      <c r="A110" s="13"/>
      <c r="B110" s="13"/>
      <c r="C110" s="14"/>
      <c r="D110" s="14"/>
      <c r="E110" s="14"/>
      <c r="F110" s="14"/>
      <c r="G110" s="14"/>
      <c r="H110" s="14"/>
      <c r="I110" s="14"/>
      <c r="J110" s="14"/>
      <c r="K110" s="14"/>
      <c r="L110" s="70"/>
    </row>
    <row r="111" spans="1:12" s="12" customFormat="1" ht="14.25" x14ac:dyDescent="0.2">
      <c r="A111" s="13"/>
      <c r="B111" s="13"/>
      <c r="C111" s="14"/>
      <c r="D111" s="14"/>
      <c r="E111" s="14"/>
      <c r="F111" s="14"/>
      <c r="G111" s="14"/>
      <c r="H111" s="14"/>
      <c r="I111" s="14"/>
      <c r="J111" s="14"/>
      <c r="K111" s="14"/>
      <c r="L111" s="70"/>
    </row>
    <row r="112" spans="1:12" s="12" customFormat="1" ht="14.25" x14ac:dyDescent="0.2">
      <c r="A112" s="13"/>
      <c r="B112" s="13"/>
      <c r="C112" s="14"/>
      <c r="D112" s="14"/>
      <c r="E112" s="14"/>
      <c r="F112" s="14"/>
      <c r="G112" s="14"/>
      <c r="H112" s="14"/>
      <c r="I112" s="14"/>
      <c r="J112" s="14"/>
      <c r="K112" s="14"/>
      <c r="L112" s="70"/>
    </row>
    <row r="113" spans="1:12" s="12" customFormat="1" ht="14.25" x14ac:dyDescent="0.2">
      <c r="A113" s="13"/>
      <c r="B113" s="13"/>
      <c r="C113" s="14"/>
      <c r="D113" s="14"/>
      <c r="E113" s="14"/>
      <c r="F113" s="14"/>
      <c r="G113" s="14"/>
      <c r="H113" s="14"/>
      <c r="I113" s="14"/>
      <c r="J113" s="14"/>
      <c r="K113" s="14"/>
      <c r="L113" s="70"/>
    </row>
    <row r="114" spans="1:12" s="12" customFormat="1" ht="14.25" x14ac:dyDescent="0.2">
      <c r="A114" s="13"/>
      <c r="B114" s="13"/>
      <c r="C114" s="14"/>
      <c r="D114" s="14"/>
      <c r="E114" s="14"/>
      <c r="F114" s="14"/>
      <c r="G114" s="14"/>
      <c r="H114" s="14"/>
      <c r="I114" s="14"/>
      <c r="J114" s="14"/>
      <c r="K114" s="14"/>
      <c r="L114" s="70"/>
    </row>
    <row r="115" spans="1:12" s="12" customFormat="1" ht="14.25" x14ac:dyDescent="0.2">
      <c r="A115" s="13"/>
      <c r="B115" s="13"/>
      <c r="C115" s="14"/>
      <c r="D115" s="14"/>
      <c r="E115" s="14"/>
      <c r="F115" s="14"/>
      <c r="G115" s="14"/>
      <c r="H115" s="14"/>
      <c r="I115" s="14"/>
      <c r="J115" s="14"/>
      <c r="K115" s="14"/>
      <c r="L115" s="70"/>
    </row>
    <row r="116" spans="1:12" s="12" customFormat="1" ht="14.25" x14ac:dyDescent="0.2">
      <c r="A116" s="13"/>
      <c r="B116" s="13"/>
      <c r="C116" s="14"/>
      <c r="D116" s="14"/>
      <c r="E116" s="14"/>
      <c r="F116" s="14"/>
      <c r="G116" s="14"/>
      <c r="H116" s="14"/>
      <c r="I116" s="14"/>
      <c r="J116" s="14"/>
      <c r="K116" s="14"/>
      <c r="L116" s="70"/>
    </row>
    <row r="117" spans="1:12" s="12" customFormat="1" ht="14.25" x14ac:dyDescent="0.2">
      <c r="A117" s="13"/>
      <c r="B117" s="13"/>
      <c r="C117" s="14"/>
      <c r="D117" s="14"/>
      <c r="E117" s="14"/>
      <c r="F117" s="14"/>
      <c r="G117" s="14"/>
      <c r="H117" s="14"/>
      <c r="I117" s="14"/>
      <c r="J117" s="14"/>
      <c r="K117" s="14"/>
      <c r="L117" s="70"/>
    </row>
    <row r="118" spans="1:12" s="12" customFormat="1" ht="14.25" x14ac:dyDescent="0.2">
      <c r="A118" s="13"/>
      <c r="B118" s="13"/>
      <c r="C118" s="14"/>
      <c r="D118" s="14"/>
      <c r="E118" s="14"/>
      <c r="F118" s="14"/>
      <c r="G118" s="14"/>
      <c r="H118" s="14"/>
      <c r="I118" s="14"/>
      <c r="J118" s="14"/>
      <c r="K118" s="14"/>
      <c r="L118" s="70"/>
    </row>
    <row r="119" spans="1:12" s="12" customFormat="1" ht="14.25" x14ac:dyDescent="0.2">
      <c r="A119" s="13"/>
      <c r="B119" s="13"/>
      <c r="C119" s="14"/>
      <c r="D119" s="14"/>
      <c r="E119" s="14"/>
      <c r="F119" s="14"/>
      <c r="G119" s="14"/>
      <c r="H119" s="14"/>
      <c r="I119" s="14"/>
      <c r="J119" s="14"/>
      <c r="K119" s="14"/>
      <c r="L119" s="70"/>
    </row>
    <row r="120" spans="1:12" s="12" customFormat="1" ht="14.25" x14ac:dyDescent="0.2">
      <c r="A120" s="13"/>
      <c r="B120" s="13"/>
      <c r="C120" s="14"/>
      <c r="D120" s="14"/>
      <c r="E120" s="14"/>
      <c r="F120" s="14"/>
      <c r="G120" s="14"/>
      <c r="H120" s="14"/>
      <c r="I120" s="14"/>
      <c r="J120" s="14"/>
      <c r="K120" s="14"/>
      <c r="L120" s="70"/>
    </row>
    <row r="121" spans="1:12" s="12" customFormat="1" ht="14.25" x14ac:dyDescent="0.2">
      <c r="A121" s="13"/>
      <c r="B121" s="13"/>
      <c r="C121" s="14"/>
      <c r="D121" s="14"/>
      <c r="E121" s="14"/>
      <c r="F121" s="14"/>
      <c r="G121" s="14"/>
      <c r="H121" s="14"/>
      <c r="I121" s="14"/>
      <c r="J121" s="14"/>
      <c r="K121" s="14"/>
      <c r="L121" s="70"/>
    </row>
    <row r="122" spans="1:12" s="12" customFormat="1" ht="14.25" x14ac:dyDescent="0.2">
      <c r="A122" s="13"/>
      <c r="B122" s="13"/>
      <c r="C122" s="14"/>
      <c r="D122" s="14"/>
      <c r="E122" s="14"/>
      <c r="F122" s="14"/>
      <c r="G122" s="14"/>
      <c r="H122" s="14"/>
      <c r="I122" s="14"/>
      <c r="J122" s="14"/>
      <c r="K122" s="14"/>
      <c r="L122" s="70"/>
    </row>
    <row r="123" spans="1:12" s="12" customFormat="1" ht="14.25" x14ac:dyDescent="0.2">
      <c r="A123" s="13"/>
      <c r="B123" s="13"/>
      <c r="C123" s="14"/>
      <c r="D123" s="14"/>
      <c r="E123" s="14"/>
      <c r="F123" s="14"/>
      <c r="G123" s="14"/>
      <c r="H123" s="14"/>
      <c r="I123" s="14"/>
      <c r="J123" s="14"/>
      <c r="K123" s="14"/>
      <c r="L123" s="70"/>
    </row>
    <row r="124" spans="1:12" s="12" customFormat="1" ht="14.25" x14ac:dyDescent="0.2">
      <c r="A124" s="13"/>
      <c r="B124" s="13"/>
      <c r="C124" s="14"/>
      <c r="D124" s="14"/>
      <c r="E124" s="14"/>
      <c r="F124" s="14"/>
      <c r="G124" s="14"/>
      <c r="H124" s="14"/>
      <c r="I124" s="14"/>
      <c r="J124" s="14"/>
      <c r="K124" s="14"/>
      <c r="L124" s="70"/>
    </row>
    <row r="125" spans="1:12" s="12" customFormat="1" ht="14.25" x14ac:dyDescent="0.2">
      <c r="A125" s="13"/>
      <c r="B125" s="13"/>
      <c r="C125" s="14"/>
      <c r="D125" s="14"/>
      <c r="E125" s="14"/>
      <c r="F125" s="14"/>
      <c r="G125" s="14"/>
      <c r="H125" s="14"/>
      <c r="I125" s="14"/>
      <c r="J125" s="14"/>
      <c r="K125" s="14"/>
      <c r="L125" s="70"/>
    </row>
    <row r="126" spans="1:12" s="12" customFormat="1" ht="14.25" x14ac:dyDescent="0.2">
      <c r="A126" s="13"/>
      <c r="B126" s="13"/>
      <c r="C126" s="14"/>
      <c r="D126" s="14"/>
      <c r="E126" s="14"/>
      <c r="F126" s="14"/>
      <c r="G126" s="14"/>
      <c r="H126" s="14"/>
      <c r="I126" s="14"/>
      <c r="J126" s="14"/>
      <c r="K126" s="14"/>
      <c r="L126" s="70"/>
    </row>
    <row r="127" spans="1:12" s="12" customFormat="1" ht="14.25" x14ac:dyDescent="0.2">
      <c r="A127" s="13"/>
      <c r="B127" s="13"/>
      <c r="C127" s="14"/>
      <c r="D127" s="14"/>
      <c r="E127" s="14"/>
      <c r="F127" s="14"/>
      <c r="G127" s="14"/>
      <c r="H127" s="14"/>
      <c r="I127" s="14"/>
      <c r="J127" s="14"/>
      <c r="K127" s="14"/>
      <c r="L127" s="70"/>
    </row>
    <row r="128" spans="1:12" s="12" customFormat="1" ht="14.25" x14ac:dyDescent="0.2">
      <c r="A128" s="13"/>
      <c r="B128" s="13"/>
      <c r="C128" s="14"/>
      <c r="D128" s="14"/>
      <c r="E128" s="14"/>
      <c r="F128" s="14"/>
      <c r="G128" s="14"/>
      <c r="H128" s="14"/>
      <c r="I128" s="14"/>
      <c r="J128" s="14"/>
      <c r="K128" s="14"/>
      <c r="L128" s="70"/>
    </row>
    <row r="129" spans="1:12" s="12" customFormat="1" ht="14.25" x14ac:dyDescent="0.2">
      <c r="A129" s="13"/>
      <c r="B129" s="13"/>
      <c r="C129" s="14"/>
      <c r="D129" s="14"/>
      <c r="E129" s="14"/>
      <c r="F129" s="14"/>
      <c r="G129" s="14"/>
      <c r="H129" s="14"/>
      <c r="I129" s="14"/>
      <c r="J129" s="14"/>
      <c r="K129" s="14"/>
      <c r="L129" s="70"/>
    </row>
    <row r="130" spans="1:12" s="12" customFormat="1" ht="14.25" x14ac:dyDescent="0.2">
      <c r="A130" s="13"/>
      <c r="B130" s="13"/>
      <c r="C130" s="14"/>
      <c r="D130" s="14"/>
      <c r="E130" s="14"/>
      <c r="F130" s="14"/>
      <c r="G130" s="14"/>
      <c r="H130" s="14"/>
      <c r="I130" s="14"/>
      <c r="J130" s="14"/>
      <c r="K130" s="14"/>
      <c r="L130" s="70"/>
    </row>
    <row r="131" spans="1:12" s="12" customFormat="1" ht="14.25" x14ac:dyDescent="0.2">
      <c r="A131" s="13"/>
      <c r="B131" s="13"/>
      <c r="C131" s="14"/>
      <c r="D131" s="14"/>
      <c r="E131" s="14"/>
      <c r="F131" s="14"/>
      <c r="G131" s="14"/>
      <c r="H131" s="14"/>
      <c r="I131" s="14"/>
      <c r="J131" s="14"/>
      <c r="K131" s="14"/>
      <c r="L131" s="70"/>
    </row>
    <row r="132" spans="1:12" s="12" customFormat="1" ht="14.25" x14ac:dyDescent="0.2">
      <c r="A132" s="13"/>
      <c r="B132" s="13"/>
      <c r="C132" s="14"/>
      <c r="D132" s="14"/>
      <c r="E132" s="14"/>
      <c r="F132" s="14"/>
      <c r="G132" s="14"/>
      <c r="H132" s="14"/>
      <c r="I132" s="14"/>
      <c r="J132" s="14"/>
      <c r="K132" s="14"/>
      <c r="L132" s="70"/>
    </row>
    <row r="133" spans="1:12" s="12" customFormat="1" ht="14.25" x14ac:dyDescent="0.2">
      <c r="A133" s="13"/>
      <c r="B133" s="13"/>
      <c r="C133" s="14"/>
      <c r="D133" s="14"/>
      <c r="E133" s="14"/>
      <c r="F133" s="14"/>
      <c r="G133" s="14"/>
      <c r="H133" s="14"/>
      <c r="I133" s="14"/>
      <c r="J133" s="14"/>
      <c r="K133" s="14"/>
      <c r="L133" s="70"/>
    </row>
    <row r="134" spans="1:12" s="12" customFormat="1" ht="14.25" x14ac:dyDescent="0.2">
      <c r="A134" s="13"/>
      <c r="B134" s="13"/>
      <c r="C134" s="14"/>
      <c r="D134" s="14"/>
      <c r="E134" s="14"/>
      <c r="F134" s="14"/>
      <c r="G134" s="14"/>
      <c r="H134" s="14"/>
      <c r="I134" s="14"/>
      <c r="J134" s="14"/>
      <c r="K134" s="14"/>
      <c r="L134" s="70"/>
    </row>
    <row r="135" spans="1:12" s="12" customFormat="1" ht="14.25" x14ac:dyDescent="0.2">
      <c r="A135" s="13"/>
      <c r="B135" s="13"/>
      <c r="C135" s="14"/>
      <c r="D135" s="14"/>
      <c r="E135" s="14"/>
      <c r="F135" s="14"/>
      <c r="G135" s="14"/>
      <c r="H135" s="14"/>
      <c r="I135" s="14"/>
      <c r="J135" s="14"/>
      <c r="K135" s="14"/>
      <c r="L135" s="70"/>
    </row>
    <row r="136" spans="1:12" s="12" customFormat="1" ht="14.25" x14ac:dyDescent="0.2">
      <c r="A136" s="13"/>
      <c r="B136" s="13"/>
      <c r="C136" s="14"/>
      <c r="D136" s="14"/>
      <c r="E136" s="14"/>
      <c r="F136" s="14"/>
      <c r="G136" s="14"/>
      <c r="H136" s="14"/>
      <c r="I136" s="14"/>
      <c r="J136" s="14"/>
      <c r="K136" s="14"/>
      <c r="L136" s="70"/>
    </row>
    <row r="137" spans="1:12" s="12" customFormat="1" ht="14.25" x14ac:dyDescent="0.2">
      <c r="A137" s="13"/>
      <c r="B137" s="13"/>
      <c r="C137" s="14"/>
      <c r="D137" s="14"/>
      <c r="E137" s="14"/>
      <c r="F137" s="14"/>
      <c r="G137" s="14"/>
      <c r="H137" s="14"/>
      <c r="I137" s="14"/>
      <c r="J137" s="14"/>
      <c r="K137" s="14"/>
      <c r="L137" s="70"/>
    </row>
    <row r="138" spans="1:12" s="12" customFormat="1" ht="14.25" x14ac:dyDescent="0.2">
      <c r="A138" s="13"/>
      <c r="B138" s="13"/>
      <c r="C138" s="14"/>
      <c r="D138" s="14"/>
      <c r="E138" s="14"/>
      <c r="F138" s="14"/>
      <c r="G138" s="14"/>
      <c r="H138" s="14"/>
      <c r="I138" s="14"/>
      <c r="J138" s="14"/>
      <c r="K138" s="14"/>
      <c r="L138" s="70"/>
    </row>
    <row r="139" spans="1:12" s="12" customFormat="1" ht="14.25" x14ac:dyDescent="0.2">
      <c r="A139" s="13"/>
      <c r="B139" s="13"/>
      <c r="C139" s="14"/>
      <c r="D139" s="14"/>
      <c r="E139" s="14"/>
      <c r="F139" s="14"/>
      <c r="G139" s="14"/>
      <c r="H139" s="14"/>
      <c r="I139" s="14"/>
      <c r="J139" s="14"/>
      <c r="K139" s="14"/>
      <c r="L139" s="70"/>
    </row>
    <row r="140" spans="1:12" s="12" customFormat="1" ht="14.25" x14ac:dyDescent="0.2">
      <c r="A140" s="13"/>
      <c r="B140" s="13"/>
      <c r="C140" s="14"/>
      <c r="D140" s="14"/>
      <c r="E140" s="14"/>
      <c r="F140" s="14"/>
      <c r="G140" s="14"/>
      <c r="H140" s="14"/>
      <c r="I140" s="14"/>
      <c r="J140" s="14"/>
      <c r="K140" s="14"/>
      <c r="L140" s="70"/>
    </row>
    <row r="141" spans="1:12" s="12" customFormat="1" ht="14.25" x14ac:dyDescent="0.2">
      <c r="A141" s="13"/>
      <c r="B141" s="13"/>
      <c r="C141" s="14"/>
      <c r="D141" s="14"/>
      <c r="E141" s="14"/>
      <c r="F141" s="14"/>
      <c r="G141" s="14"/>
      <c r="H141" s="14"/>
      <c r="I141" s="14"/>
      <c r="J141" s="14"/>
      <c r="K141" s="14"/>
      <c r="L141" s="70"/>
    </row>
    <row r="142" spans="1:12" ht="14.25" x14ac:dyDescent="0.2">
      <c r="A142" s="8"/>
      <c r="B142" s="8"/>
    </row>
    <row r="143" spans="1:12" ht="14.25" x14ac:dyDescent="0.2">
      <c r="A143" s="8"/>
      <c r="B143" s="8"/>
    </row>
    <row r="144" spans="1:12" ht="14.25" x14ac:dyDescent="0.2">
      <c r="A144" s="8"/>
      <c r="B144" s="8"/>
    </row>
    <row r="145" spans="1:2" ht="14.25" x14ac:dyDescent="0.2">
      <c r="A145" s="8"/>
      <c r="B145" s="8"/>
    </row>
    <row r="146" spans="1:2" ht="14.25" x14ac:dyDescent="0.2">
      <c r="A146" s="8"/>
      <c r="B146" s="8"/>
    </row>
    <row r="147" spans="1:2" ht="14.25" x14ac:dyDescent="0.2">
      <c r="A147" s="8"/>
      <c r="B147" s="8"/>
    </row>
    <row r="148" spans="1:2" ht="14.25" x14ac:dyDescent="0.2">
      <c r="A148" s="8"/>
      <c r="B148" s="8"/>
    </row>
    <row r="149" spans="1:2" ht="14.25" x14ac:dyDescent="0.2">
      <c r="A149" s="8"/>
      <c r="B149" s="8"/>
    </row>
    <row r="150" spans="1:2" ht="14.25" x14ac:dyDescent="0.2">
      <c r="A150" s="8"/>
      <c r="B150" s="8"/>
    </row>
    <row r="151" spans="1:2" ht="14.25" x14ac:dyDescent="0.2">
      <c r="A151" s="8"/>
      <c r="B151" s="8"/>
    </row>
    <row r="152" spans="1:2" ht="14.25" x14ac:dyDescent="0.2">
      <c r="A152" s="8"/>
      <c r="B152" s="8"/>
    </row>
    <row r="153" spans="1:2" ht="14.25" x14ac:dyDescent="0.2">
      <c r="A153" s="8"/>
      <c r="B153" s="8"/>
    </row>
    <row r="154" spans="1:2" ht="14.25" x14ac:dyDescent="0.2">
      <c r="A154" s="8"/>
      <c r="B154" s="8"/>
    </row>
    <row r="155" spans="1:2" ht="14.25" x14ac:dyDescent="0.2">
      <c r="A155" s="8"/>
      <c r="B155" s="8"/>
    </row>
    <row r="156" spans="1:2" ht="14.25" x14ac:dyDescent="0.2">
      <c r="A156" s="8"/>
      <c r="B156" s="8"/>
    </row>
    <row r="157" spans="1:2" ht="14.25" x14ac:dyDescent="0.2">
      <c r="A157" s="8"/>
      <c r="B157" s="8"/>
    </row>
    <row r="158" spans="1:2" ht="14.25" x14ac:dyDescent="0.2">
      <c r="A158" s="8"/>
      <c r="B158" s="8"/>
    </row>
    <row r="159" spans="1:2" ht="14.25" x14ac:dyDescent="0.2">
      <c r="A159" s="8"/>
      <c r="B159" s="8"/>
    </row>
    <row r="160" spans="1:2" ht="14.25" x14ac:dyDescent="0.2">
      <c r="A160" s="8"/>
      <c r="B160" s="8"/>
    </row>
    <row r="161" spans="1:2" ht="14.25" x14ac:dyDescent="0.2">
      <c r="A161" s="8"/>
      <c r="B161" s="8"/>
    </row>
    <row r="162" spans="1:2" ht="14.25" x14ac:dyDescent="0.2">
      <c r="A162" s="8"/>
      <c r="B162" s="8"/>
    </row>
    <row r="163" spans="1:2" ht="14.25" x14ac:dyDescent="0.2">
      <c r="A163" s="8"/>
      <c r="B163" s="8"/>
    </row>
    <row r="164" spans="1:2" ht="14.25" x14ac:dyDescent="0.2">
      <c r="A164" s="8"/>
      <c r="B164" s="8"/>
    </row>
    <row r="165" spans="1:2" ht="14.25" x14ac:dyDescent="0.2">
      <c r="A165" s="8"/>
      <c r="B165" s="8"/>
    </row>
    <row r="166" spans="1:2" ht="14.25" x14ac:dyDescent="0.2">
      <c r="A166" s="8"/>
      <c r="B166" s="8"/>
    </row>
    <row r="167" spans="1:2" ht="14.25" x14ac:dyDescent="0.2">
      <c r="A167" s="8"/>
      <c r="B167" s="8"/>
    </row>
    <row r="168" spans="1:2" ht="14.25" x14ac:dyDescent="0.2">
      <c r="A168" s="8"/>
      <c r="B168" s="8"/>
    </row>
    <row r="169" spans="1:2" ht="14.25" x14ac:dyDescent="0.2">
      <c r="A169" s="8"/>
      <c r="B169" s="8"/>
    </row>
    <row r="170" spans="1:2" ht="14.25" x14ac:dyDescent="0.2">
      <c r="A170" s="8"/>
      <c r="B170" s="8"/>
    </row>
    <row r="171" spans="1:2" ht="14.25" x14ac:dyDescent="0.2">
      <c r="A171" s="8"/>
      <c r="B171" s="8"/>
    </row>
    <row r="172" spans="1:2" ht="14.25" x14ac:dyDescent="0.2">
      <c r="A172" s="8"/>
      <c r="B172" s="8"/>
    </row>
    <row r="173" spans="1:2" ht="14.25" x14ac:dyDescent="0.2">
      <c r="A173" s="8"/>
      <c r="B173" s="8"/>
    </row>
    <row r="174" spans="1:2" ht="14.25" x14ac:dyDescent="0.2">
      <c r="A174" s="8"/>
      <c r="B174" s="8"/>
    </row>
    <row r="175" spans="1:2" ht="14.25" x14ac:dyDescent="0.2">
      <c r="A175" s="8"/>
      <c r="B175" s="8"/>
    </row>
    <row r="176" spans="1:2" ht="14.25" x14ac:dyDescent="0.2">
      <c r="A176" s="8"/>
      <c r="B176" s="8"/>
    </row>
    <row r="177" spans="1:2" ht="14.25" x14ac:dyDescent="0.2">
      <c r="A177" s="8"/>
      <c r="B177" s="8"/>
    </row>
    <row r="178" spans="1:2" ht="14.25" x14ac:dyDescent="0.2">
      <c r="A178" s="8"/>
      <c r="B178" s="8"/>
    </row>
    <row r="179" spans="1:2" ht="14.25" x14ac:dyDescent="0.2">
      <c r="A179" s="8"/>
      <c r="B179" s="8"/>
    </row>
    <row r="180" spans="1:2" ht="14.25" x14ac:dyDescent="0.2">
      <c r="A180" s="8"/>
      <c r="B180" s="8"/>
    </row>
    <row r="181" spans="1:2" ht="14.25" x14ac:dyDescent="0.2">
      <c r="A181" s="8"/>
      <c r="B181" s="8"/>
    </row>
    <row r="182" spans="1:2" ht="14.25" x14ac:dyDescent="0.2">
      <c r="A182" s="8"/>
      <c r="B182" s="8"/>
    </row>
    <row r="183" spans="1:2" ht="14.25" x14ac:dyDescent="0.2">
      <c r="A183" s="8"/>
      <c r="B183" s="8"/>
    </row>
    <row r="184" spans="1:2" ht="14.25" x14ac:dyDescent="0.2">
      <c r="A184" s="8"/>
      <c r="B184" s="8"/>
    </row>
    <row r="185" spans="1:2" ht="14.25" x14ac:dyDescent="0.2">
      <c r="A185" s="8"/>
      <c r="B185" s="8"/>
    </row>
    <row r="186" spans="1:2" ht="14.25" x14ac:dyDescent="0.2">
      <c r="A186" s="8"/>
      <c r="B186" s="8"/>
    </row>
    <row r="187" spans="1:2" ht="14.25" x14ac:dyDescent="0.2">
      <c r="A187" s="8"/>
      <c r="B187" s="8"/>
    </row>
    <row r="188" spans="1:2" ht="14.25" x14ac:dyDescent="0.2">
      <c r="A188" s="8"/>
      <c r="B188" s="8"/>
    </row>
    <row r="189" spans="1:2" ht="14.25" x14ac:dyDescent="0.2">
      <c r="A189" s="8"/>
      <c r="B189" s="8"/>
    </row>
    <row r="190" spans="1:2" ht="14.25" x14ac:dyDescent="0.2">
      <c r="A190" s="8"/>
      <c r="B190" s="8"/>
    </row>
    <row r="191" spans="1:2" ht="14.25" x14ac:dyDescent="0.2">
      <c r="A191" s="8"/>
      <c r="B191" s="8"/>
    </row>
    <row r="192" spans="1:2" ht="14.25" x14ac:dyDescent="0.2">
      <c r="A192" s="8"/>
      <c r="B192" s="8"/>
    </row>
    <row r="193" spans="1:2" ht="14.25" x14ac:dyDescent="0.2">
      <c r="A193" s="8"/>
      <c r="B193" s="8"/>
    </row>
    <row r="194" spans="1:2" ht="14.25" x14ac:dyDescent="0.2">
      <c r="A194" s="8"/>
      <c r="B194" s="8"/>
    </row>
    <row r="195" spans="1:2" ht="14.25" x14ac:dyDescent="0.2">
      <c r="A195" s="8"/>
      <c r="B195" s="8"/>
    </row>
    <row r="196" spans="1:2" ht="14.25" x14ac:dyDescent="0.2">
      <c r="A196" s="8"/>
      <c r="B196" s="8"/>
    </row>
    <row r="197" spans="1:2" ht="14.25" x14ac:dyDescent="0.2">
      <c r="A197" s="8"/>
      <c r="B197" s="8"/>
    </row>
    <row r="198" spans="1:2" ht="14.25" x14ac:dyDescent="0.2">
      <c r="A198" s="8"/>
      <c r="B198" s="8"/>
    </row>
    <row r="199" spans="1:2" ht="14.25" x14ac:dyDescent="0.2">
      <c r="A199" s="8"/>
      <c r="B199" s="8"/>
    </row>
    <row r="200" spans="1:2" ht="14.25" x14ac:dyDescent="0.2">
      <c r="A200" s="8"/>
      <c r="B200" s="8"/>
    </row>
    <row r="201" spans="1:2" ht="14.25" x14ac:dyDescent="0.2">
      <c r="A201" s="8"/>
      <c r="B201" s="8"/>
    </row>
    <row r="202" spans="1:2" ht="14.25" x14ac:dyDescent="0.2">
      <c r="A202" s="8"/>
      <c r="B202" s="8"/>
    </row>
    <row r="203" spans="1:2" ht="14.25" x14ac:dyDescent="0.2">
      <c r="A203" s="8"/>
      <c r="B203" s="8"/>
    </row>
    <row r="204" spans="1:2" ht="14.25" x14ac:dyDescent="0.2">
      <c r="A204" s="8"/>
      <c r="B204" s="8"/>
    </row>
    <row r="205" spans="1:2" ht="14.25" x14ac:dyDescent="0.2">
      <c r="A205" s="8"/>
      <c r="B205" s="8"/>
    </row>
    <row r="206" spans="1:2" ht="14.25" x14ac:dyDescent="0.2">
      <c r="A206" s="8"/>
      <c r="B206" s="8"/>
    </row>
    <row r="207" spans="1:2" ht="14.25" x14ac:dyDescent="0.2">
      <c r="A207" s="8"/>
      <c r="B207" s="8"/>
    </row>
    <row r="208" spans="1:2" ht="14.25" x14ac:dyDescent="0.2">
      <c r="A208" s="8"/>
      <c r="B208" s="8"/>
    </row>
    <row r="209" spans="1:2" ht="14.25" x14ac:dyDescent="0.2">
      <c r="A209" s="8"/>
      <c r="B209" s="8"/>
    </row>
    <row r="210" spans="1:2" ht="14.25" x14ac:dyDescent="0.2">
      <c r="A210" s="8"/>
      <c r="B210" s="8"/>
    </row>
    <row r="211" spans="1:2" ht="14.25" x14ac:dyDescent="0.2">
      <c r="A211" s="8"/>
      <c r="B211" s="8"/>
    </row>
    <row r="212" spans="1:2" ht="14.25" x14ac:dyDescent="0.2">
      <c r="A212" s="8"/>
      <c r="B212" s="8"/>
    </row>
    <row r="213" spans="1:2" ht="14.25" x14ac:dyDescent="0.2">
      <c r="A213" s="8"/>
      <c r="B213" s="8"/>
    </row>
    <row r="214" spans="1:2" ht="14.25" x14ac:dyDescent="0.2">
      <c r="A214" s="8"/>
      <c r="B214" s="8"/>
    </row>
    <row r="215" spans="1:2" ht="14.25" x14ac:dyDescent="0.2">
      <c r="A215" s="8"/>
      <c r="B215" s="8"/>
    </row>
    <row r="216" spans="1:2" ht="14.25" x14ac:dyDescent="0.2">
      <c r="A216" s="8"/>
      <c r="B216" s="8"/>
    </row>
    <row r="217" spans="1:2" ht="14.25" x14ac:dyDescent="0.2">
      <c r="A217" s="8"/>
      <c r="B217" s="8"/>
    </row>
    <row r="218" spans="1:2" ht="14.25" x14ac:dyDescent="0.2">
      <c r="A218" s="8"/>
      <c r="B218" s="8"/>
    </row>
    <row r="219" spans="1:2" ht="14.25" x14ac:dyDescent="0.2">
      <c r="A219" s="8"/>
      <c r="B219" s="8"/>
    </row>
    <row r="220" spans="1:2" ht="14.25" x14ac:dyDescent="0.2">
      <c r="A220" s="8"/>
      <c r="B220" s="8"/>
    </row>
    <row r="221" spans="1:2" ht="14.25" x14ac:dyDescent="0.2">
      <c r="A221" s="8"/>
      <c r="B221" s="8"/>
    </row>
    <row r="222" spans="1:2" ht="14.25" x14ac:dyDescent="0.2">
      <c r="A222" s="8"/>
      <c r="B222" s="8"/>
    </row>
    <row r="223" spans="1:2" ht="14.25" x14ac:dyDescent="0.2">
      <c r="A223" s="8"/>
      <c r="B223" s="8"/>
    </row>
    <row r="224" spans="1:2" ht="14.25" x14ac:dyDescent="0.2">
      <c r="A224" s="10"/>
      <c r="B224" s="8"/>
    </row>
    <row r="225" spans="1:2" ht="14.25" x14ac:dyDescent="0.2">
      <c r="A225" s="10"/>
      <c r="B225" s="8"/>
    </row>
    <row r="226" spans="1:2" ht="14.25" x14ac:dyDescent="0.2">
      <c r="A226" s="10"/>
      <c r="B226" s="8"/>
    </row>
    <row r="227" spans="1:2" ht="14.25" x14ac:dyDescent="0.2">
      <c r="A227" s="10"/>
      <c r="B227" s="8"/>
    </row>
    <row r="228" spans="1:2" ht="14.25" x14ac:dyDescent="0.2">
      <c r="A228" s="10"/>
      <c r="B228" s="8"/>
    </row>
    <row r="229" spans="1:2" ht="14.25" x14ac:dyDescent="0.2">
      <c r="A229" s="10"/>
      <c r="B229" s="8"/>
    </row>
    <row r="230" spans="1:2" ht="14.25" x14ac:dyDescent="0.2">
      <c r="A230" s="10"/>
      <c r="B230" s="8"/>
    </row>
    <row r="231" spans="1:2" ht="14.25" x14ac:dyDescent="0.2">
      <c r="A231" s="10"/>
      <c r="B231" s="8"/>
    </row>
    <row r="232" spans="1:2" ht="14.25" x14ac:dyDescent="0.2">
      <c r="A232" s="10"/>
      <c r="B232" s="8"/>
    </row>
    <row r="233" spans="1:2" ht="14.25" x14ac:dyDescent="0.2">
      <c r="A233" s="10"/>
      <c r="B233" s="8"/>
    </row>
    <row r="234" spans="1:2" ht="14.25" x14ac:dyDescent="0.2">
      <c r="A234" s="10"/>
      <c r="B234" s="8"/>
    </row>
    <row r="235" spans="1:2" ht="14.25" x14ac:dyDescent="0.2">
      <c r="A235" s="10"/>
      <c r="B235" s="8"/>
    </row>
    <row r="236" spans="1:2" ht="14.25" x14ac:dyDescent="0.2">
      <c r="A236" s="10"/>
      <c r="B236" s="8"/>
    </row>
    <row r="237" spans="1:2" ht="14.25" x14ac:dyDescent="0.2">
      <c r="A237" s="10"/>
      <c r="B237" s="8"/>
    </row>
    <row r="238" spans="1:2" ht="14.25" x14ac:dyDescent="0.2">
      <c r="A238" s="10"/>
      <c r="B238" s="8"/>
    </row>
    <row r="239" spans="1:2" ht="14.25" x14ac:dyDescent="0.2">
      <c r="A239" s="10"/>
      <c r="B239" s="8"/>
    </row>
    <row r="240" spans="1:2" ht="14.25" x14ac:dyDescent="0.2">
      <c r="A240" s="10"/>
      <c r="B240" s="8"/>
    </row>
    <row r="241" spans="1:2" ht="14.25" x14ac:dyDescent="0.2">
      <c r="A241" s="10"/>
      <c r="B241" s="8"/>
    </row>
    <row r="242" spans="1:2" ht="14.25" x14ac:dyDescent="0.2">
      <c r="A242" s="10"/>
      <c r="B242" s="8"/>
    </row>
    <row r="243" spans="1:2" ht="14.25" x14ac:dyDescent="0.2">
      <c r="A243" s="10"/>
      <c r="B243" s="8"/>
    </row>
    <row r="244" spans="1:2" ht="14.25" x14ac:dyDescent="0.2">
      <c r="A244" s="10"/>
      <c r="B244" s="8"/>
    </row>
    <row r="245" spans="1:2" ht="14.25" x14ac:dyDescent="0.2">
      <c r="A245" s="10"/>
      <c r="B245" s="8"/>
    </row>
    <row r="246" spans="1:2" ht="14.25" x14ac:dyDescent="0.2">
      <c r="A246" s="10"/>
      <c r="B246" s="8"/>
    </row>
    <row r="247" spans="1:2" ht="14.25" x14ac:dyDescent="0.2">
      <c r="A247" s="10"/>
      <c r="B247" s="8"/>
    </row>
    <row r="248" spans="1:2" ht="14.25" x14ac:dyDescent="0.2">
      <c r="A248" s="10"/>
      <c r="B248" s="8"/>
    </row>
    <row r="249" spans="1:2" ht="14.25" x14ac:dyDescent="0.2">
      <c r="A249" s="10"/>
      <c r="B249" s="8"/>
    </row>
    <row r="250" spans="1:2" ht="14.25" x14ac:dyDescent="0.2">
      <c r="A250" s="10"/>
      <c r="B250" s="8"/>
    </row>
    <row r="251" spans="1:2" ht="14.25" x14ac:dyDescent="0.2">
      <c r="A251" s="10"/>
      <c r="B251" s="8"/>
    </row>
    <row r="252" spans="1:2" ht="14.25" x14ac:dyDescent="0.2">
      <c r="A252" s="10"/>
      <c r="B252" s="8"/>
    </row>
    <row r="253" spans="1:2" ht="14.25" x14ac:dyDescent="0.2">
      <c r="A253" s="10"/>
      <c r="B253" s="8"/>
    </row>
    <row r="254" spans="1:2" ht="14.25" x14ac:dyDescent="0.2">
      <c r="A254" s="10"/>
      <c r="B254" s="8"/>
    </row>
    <row r="255" spans="1:2" ht="14.25" x14ac:dyDescent="0.2">
      <c r="A255" s="10"/>
      <c r="B255" s="8"/>
    </row>
    <row r="256" spans="1:2" ht="14.25" x14ac:dyDescent="0.2">
      <c r="A256" s="10"/>
      <c r="B256" s="8"/>
    </row>
    <row r="257" spans="1:2" ht="14.25" x14ac:dyDescent="0.2">
      <c r="A257" s="10"/>
      <c r="B257" s="8"/>
    </row>
    <row r="258" spans="1:2" ht="14.25" x14ac:dyDescent="0.2">
      <c r="A258" s="10"/>
      <c r="B258" s="8"/>
    </row>
    <row r="259" spans="1:2" ht="14.25" x14ac:dyDescent="0.2">
      <c r="A259" s="10"/>
      <c r="B259" s="8"/>
    </row>
    <row r="260" spans="1:2" ht="14.25" x14ac:dyDescent="0.2">
      <c r="A260" s="10"/>
      <c r="B260" s="8"/>
    </row>
    <row r="261" spans="1:2" ht="14.25" x14ac:dyDescent="0.2">
      <c r="A261" s="10"/>
      <c r="B261" s="8"/>
    </row>
    <row r="262" spans="1:2" ht="14.25" x14ac:dyDescent="0.2">
      <c r="A262" s="10"/>
      <c r="B262" s="8"/>
    </row>
    <row r="263" spans="1:2" ht="14.25" x14ac:dyDescent="0.2">
      <c r="A263" s="10"/>
      <c r="B263" s="8"/>
    </row>
    <row r="264" spans="1:2" ht="14.25" x14ac:dyDescent="0.2">
      <c r="A264" s="10"/>
      <c r="B264" s="8"/>
    </row>
    <row r="265" spans="1:2" ht="14.25" x14ac:dyDescent="0.2">
      <c r="A265" s="10"/>
      <c r="B265" s="8"/>
    </row>
    <row r="266" spans="1:2" ht="14.25" x14ac:dyDescent="0.2">
      <c r="A266" s="10"/>
      <c r="B266" s="8"/>
    </row>
    <row r="267" spans="1:2" ht="14.25" x14ac:dyDescent="0.2">
      <c r="A267" s="10"/>
      <c r="B267" s="8"/>
    </row>
    <row r="268" spans="1:2" ht="14.25" x14ac:dyDescent="0.2">
      <c r="A268" s="10"/>
      <c r="B268" s="8"/>
    </row>
    <row r="269" spans="1:2" ht="14.25" x14ac:dyDescent="0.2">
      <c r="A269" s="10"/>
      <c r="B269" s="8"/>
    </row>
    <row r="270" spans="1:2" ht="14.25" x14ac:dyDescent="0.2">
      <c r="A270" s="10"/>
      <c r="B270" s="8"/>
    </row>
    <row r="271" spans="1:2" ht="14.25" x14ac:dyDescent="0.2">
      <c r="A271" s="10"/>
      <c r="B271" s="8"/>
    </row>
    <row r="272" spans="1:2" ht="14.25" x14ac:dyDescent="0.2">
      <c r="A272" s="10"/>
      <c r="B272" s="8"/>
    </row>
    <row r="273" spans="1:2" ht="14.25" x14ac:dyDescent="0.2">
      <c r="A273" s="10"/>
      <c r="B273" s="8"/>
    </row>
    <row r="274" spans="1:2" ht="14.25" x14ac:dyDescent="0.2">
      <c r="A274" s="10"/>
      <c r="B274" s="8"/>
    </row>
    <row r="275" spans="1:2" ht="14.25" x14ac:dyDescent="0.2">
      <c r="A275" s="10"/>
      <c r="B275" s="8"/>
    </row>
    <row r="276" spans="1:2" ht="14.25" x14ac:dyDescent="0.2">
      <c r="A276" s="10"/>
      <c r="B276" s="8"/>
    </row>
    <row r="277" spans="1:2" ht="14.25" x14ac:dyDescent="0.2">
      <c r="A277" s="10"/>
      <c r="B277" s="8"/>
    </row>
    <row r="278" spans="1:2" ht="14.25" x14ac:dyDescent="0.2">
      <c r="A278" s="10"/>
      <c r="B278" s="8"/>
    </row>
    <row r="279" spans="1:2" ht="14.25" x14ac:dyDescent="0.2">
      <c r="A279" s="10"/>
      <c r="B279" s="8"/>
    </row>
    <row r="280" spans="1:2" ht="14.25" x14ac:dyDescent="0.2">
      <c r="A280" s="10"/>
      <c r="B280" s="8"/>
    </row>
    <row r="281" spans="1:2" ht="14.25" x14ac:dyDescent="0.2">
      <c r="A281" s="10"/>
      <c r="B281" s="8"/>
    </row>
    <row r="282" spans="1:2" ht="14.25" x14ac:dyDescent="0.2">
      <c r="A282" s="10"/>
      <c r="B282" s="8"/>
    </row>
    <row r="283" spans="1:2" ht="14.25" x14ac:dyDescent="0.2">
      <c r="A283" s="10"/>
      <c r="B283" s="8"/>
    </row>
    <row r="284" spans="1:2" ht="14.25" x14ac:dyDescent="0.2">
      <c r="A284" s="10"/>
      <c r="B284" s="8"/>
    </row>
    <row r="285" spans="1:2" ht="14.25" x14ac:dyDescent="0.2">
      <c r="A285" s="10"/>
      <c r="B285" s="8"/>
    </row>
    <row r="286" spans="1:2" ht="14.25" x14ac:dyDescent="0.2">
      <c r="A286" s="10"/>
      <c r="B286" s="8"/>
    </row>
    <row r="287" spans="1:2" ht="14.25" x14ac:dyDescent="0.2">
      <c r="A287" s="10"/>
      <c r="B287" s="8"/>
    </row>
    <row r="288" spans="1:2" ht="14.25" x14ac:dyDescent="0.2">
      <c r="A288" s="10"/>
      <c r="B288" s="8"/>
    </row>
    <row r="289" spans="1:2" ht="14.25" x14ac:dyDescent="0.2">
      <c r="A289" s="10"/>
      <c r="B289" s="8"/>
    </row>
    <row r="290" spans="1:2" ht="14.25" x14ac:dyDescent="0.2">
      <c r="A290" s="10"/>
      <c r="B290" s="8"/>
    </row>
    <row r="291" spans="1:2" ht="14.25" x14ac:dyDescent="0.2">
      <c r="A291" s="10"/>
      <c r="B291" s="8"/>
    </row>
    <row r="292" spans="1:2" ht="14.25" x14ac:dyDescent="0.2">
      <c r="A292" s="10"/>
      <c r="B292" s="8"/>
    </row>
    <row r="293" spans="1:2" ht="14.25" x14ac:dyDescent="0.2">
      <c r="A293" s="10"/>
      <c r="B293" s="8"/>
    </row>
    <row r="294" spans="1:2" ht="14.25" x14ac:dyDescent="0.2">
      <c r="A294" s="10"/>
      <c r="B294" s="8"/>
    </row>
    <row r="295" spans="1:2" ht="14.25" x14ac:dyDescent="0.2">
      <c r="A295" s="10"/>
      <c r="B295" s="8"/>
    </row>
    <row r="296" spans="1:2" ht="14.25" x14ac:dyDescent="0.2">
      <c r="A296" s="10"/>
      <c r="B296" s="8"/>
    </row>
    <row r="297" spans="1:2" ht="14.25" x14ac:dyDescent="0.2">
      <c r="A297" s="10"/>
      <c r="B297" s="8"/>
    </row>
    <row r="298" spans="1:2" ht="14.25" x14ac:dyDescent="0.2">
      <c r="A298" s="10"/>
      <c r="B298" s="8"/>
    </row>
    <row r="299" spans="1:2" ht="14.25" x14ac:dyDescent="0.2">
      <c r="A299" s="10"/>
      <c r="B299" s="8"/>
    </row>
    <row r="300" spans="1:2" ht="14.25" x14ac:dyDescent="0.2">
      <c r="A300" s="10"/>
      <c r="B300" s="8"/>
    </row>
    <row r="301" spans="1:2" ht="14.25" x14ac:dyDescent="0.2">
      <c r="A301" s="10"/>
      <c r="B301" s="8"/>
    </row>
    <row r="302" spans="1:2" ht="14.25" x14ac:dyDescent="0.2">
      <c r="A302" s="10"/>
      <c r="B302" s="8"/>
    </row>
    <row r="303" spans="1:2" ht="14.25" x14ac:dyDescent="0.2">
      <c r="A303" s="10"/>
      <c r="B303" s="8"/>
    </row>
    <row r="304" spans="1:2" ht="14.25" x14ac:dyDescent="0.2">
      <c r="A304" s="10"/>
      <c r="B304" s="8"/>
    </row>
    <row r="305" spans="1:2" ht="14.25" x14ac:dyDescent="0.2">
      <c r="A305" s="10"/>
      <c r="B305" s="8"/>
    </row>
    <row r="306" spans="1:2" ht="14.25" x14ac:dyDescent="0.2">
      <c r="A306" s="10"/>
      <c r="B306" s="8"/>
    </row>
    <row r="307" spans="1:2" ht="14.25" x14ac:dyDescent="0.2">
      <c r="A307" s="10"/>
      <c r="B307" s="8"/>
    </row>
    <row r="308" spans="1:2" ht="14.25" x14ac:dyDescent="0.2">
      <c r="A308" s="10"/>
      <c r="B308" s="8"/>
    </row>
    <row r="309" spans="1:2" ht="14.25" x14ac:dyDescent="0.2">
      <c r="A309" s="10"/>
      <c r="B309" s="8"/>
    </row>
    <row r="310" spans="1:2" ht="14.25" x14ac:dyDescent="0.2">
      <c r="A310" s="10"/>
      <c r="B310" s="8"/>
    </row>
    <row r="311" spans="1:2" ht="14.25" x14ac:dyDescent="0.2">
      <c r="A311" s="10"/>
      <c r="B311" s="8"/>
    </row>
    <row r="312" spans="1:2" ht="14.25" x14ac:dyDescent="0.2">
      <c r="A312" s="10"/>
      <c r="B312" s="8"/>
    </row>
    <row r="313" spans="1:2" ht="14.25" x14ac:dyDescent="0.2">
      <c r="A313" s="10"/>
      <c r="B313" s="8"/>
    </row>
    <row r="314" spans="1:2" ht="14.25" x14ac:dyDescent="0.2">
      <c r="A314" s="10"/>
      <c r="B314" s="8"/>
    </row>
    <row r="315" spans="1:2" ht="14.25" x14ac:dyDescent="0.2">
      <c r="A315" s="10"/>
      <c r="B315" s="8"/>
    </row>
    <row r="316" spans="1:2" ht="14.25" x14ac:dyDescent="0.2">
      <c r="A316" s="10"/>
      <c r="B316" s="8"/>
    </row>
    <row r="317" spans="1:2" ht="14.25" x14ac:dyDescent="0.2">
      <c r="A317" s="10"/>
      <c r="B317" s="8"/>
    </row>
    <row r="318" spans="1:2" ht="14.25" x14ac:dyDescent="0.2">
      <c r="A318" s="10"/>
      <c r="B318" s="8"/>
    </row>
    <row r="319" spans="1:2" ht="14.25" x14ac:dyDescent="0.2">
      <c r="A319" s="10"/>
      <c r="B319" s="8"/>
    </row>
    <row r="320" spans="1:2" ht="14.25" x14ac:dyDescent="0.2">
      <c r="A320" s="10"/>
      <c r="B320" s="8"/>
    </row>
    <row r="321" spans="1:2" ht="14.25" x14ac:dyDescent="0.2">
      <c r="A321" s="10"/>
      <c r="B321" s="8"/>
    </row>
    <row r="322" spans="1:2" ht="14.25" x14ac:dyDescent="0.2">
      <c r="A322" s="10"/>
      <c r="B322" s="8"/>
    </row>
    <row r="323" spans="1:2" ht="14.25" x14ac:dyDescent="0.2">
      <c r="A323" s="10"/>
      <c r="B323" s="8"/>
    </row>
    <row r="324" spans="1:2" ht="14.25" x14ac:dyDescent="0.2">
      <c r="A324" s="10"/>
      <c r="B324" s="8"/>
    </row>
    <row r="325" spans="1:2" ht="14.25" x14ac:dyDescent="0.2">
      <c r="A325" s="10"/>
      <c r="B325" s="8"/>
    </row>
    <row r="326" spans="1:2" ht="14.25" x14ac:dyDescent="0.2">
      <c r="A326" s="10"/>
      <c r="B326" s="8"/>
    </row>
    <row r="327" spans="1:2" ht="14.25" x14ac:dyDescent="0.2">
      <c r="A327" s="10"/>
      <c r="B327" s="8"/>
    </row>
    <row r="328" spans="1:2" ht="14.25" x14ac:dyDescent="0.2">
      <c r="A328" s="10"/>
      <c r="B328" s="8"/>
    </row>
    <row r="329" spans="1:2" ht="14.25" x14ac:dyDescent="0.2">
      <c r="A329" s="10"/>
      <c r="B329" s="8"/>
    </row>
    <row r="330" spans="1:2" ht="14.25" x14ac:dyDescent="0.2">
      <c r="A330" s="10"/>
      <c r="B330" s="8"/>
    </row>
    <row r="331" spans="1:2" ht="14.25" x14ac:dyDescent="0.2">
      <c r="A331" s="10"/>
      <c r="B331" s="8"/>
    </row>
    <row r="332" spans="1:2" ht="14.25" x14ac:dyDescent="0.2">
      <c r="A332" s="10"/>
      <c r="B332" s="8"/>
    </row>
    <row r="333" spans="1:2" ht="14.25" x14ac:dyDescent="0.2">
      <c r="A333" s="10"/>
      <c r="B333" s="8"/>
    </row>
    <row r="334" spans="1:2" ht="14.25" x14ac:dyDescent="0.2">
      <c r="A334" s="10"/>
      <c r="B334" s="8"/>
    </row>
    <row r="335" spans="1:2" ht="14.25" x14ac:dyDescent="0.2">
      <c r="A335" s="10"/>
      <c r="B335" s="8"/>
    </row>
    <row r="336" spans="1:2" ht="14.25" x14ac:dyDescent="0.2">
      <c r="A336" s="10"/>
      <c r="B336" s="8"/>
    </row>
    <row r="337" spans="1:2" ht="14.25" x14ac:dyDescent="0.2">
      <c r="A337" s="10"/>
      <c r="B337" s="8"/>
    </row>
    <row r="338" spans="1:2" ht="14.25" x14ac:dyDescent="0.2">
      <c r="A338" s="10"/>
      <c r="B338" s="8"/>
    </row>
    <row r="339" spans="1:2" ht="14.25" x14ac:dyDescent="0.2">
      <c r="A339" s="10"/>
      <c r="B339" s="8"/>
    </row>
    <row r="340" spans="1:2" ht="14.25" x14ac:dyDescent="0.2">
      <c r="A340" s="10"/>
      <c r="B340" s="8"/>
    </row>
    <row r="341" spans="1:2" ht="14.25" x14ac:dyDescent="0.2">
      <c r="A341" s="10"/>
      <c r="B341" s="8"/>
    </row>
    <row r="342" spans="1:2" ht="14.25" x14ac:dyDescent="0.2">
      <c r="A342" s="10"/>
      <c r="B342" s="8"/>
    </row>
    <row r="343" spans="1:2" ht="14.25" x14ac:dyDescent="0.2">
      <c r="A343" s="10"/>
      <c r="B343" s="8"/>
    </row>
    <row r="344" spans="1:2" ht="14.25" x14ac:dyDescent="0.2">
      <c r="A344" s="10"/>
      <c r="B344" s="8"/>
    </row>
    <row r="345" spans="1:2" ht="14.25" x14ac:dyDescent="0.2">
      <c r="A345" s="10"/>
      <c r="B345" s="8"/>
    </row>
    <row r="346" spans="1:2" ht="14.25" x14ac:dyDescent="0.2">
      <c r="A346" s="10"/>
      <c r="B346" s="8"/>
    </row>
    <row r="347" spans="1:2" ht="14.25" x14ac:dyDescent="0.2">
      <c r="A347" s="10"/>
      <c r="B347" s="8"/>
    </row>
    <row r="348" spans="1:2" ht="14.25" x14ac:dyDescent="0.2">
      <c r="A348" s="10"/>
      <c r="B348" s="8"/>
    </row>
    <row r="349" spans="1:2" ht="14.25" x14ac:dyDescent="0.2">
      <c r="A349" s="10"/>
      <c r="B349" s="8"/>
    </row>
    <row r="350" spans="1:2" ht="14.25" x14ac:dyDescent="0.2">
      <c r="A350" s="10"/>
      <c r="B350" s="8"/>
    </row>
    <row r="351" spans="1:2" ht="14.25" x14ac:dyDescent="0.2">
      <c r="A351" s="10"/>
      <c r="B351" s="8"/>
    </row>
    <row r="352" spans="1:2" ht="14.25" x14ac:dyDescent="0.2">
      <c r="A352" s="10"/>
      <c r="B352" s="8"/>
    </row>
    <row r="353" spans="1:2" ht="14.25" x14ac:dyDescent="0.2">
      <c r="A353" s="10"/>
      <c r="B353" s="8"/>
    </row>
    <row r="354" spans="1:2" ht="14.25" x14ac:dyDescent="0.2">
      <c r="A354" s="10"/>
      <c r="B354" s="8"/>
    </row>
    <row r="355" spans="1:2" ht="14.25" x14ac:dyDescent="0.2">
      <c r="A355" s="10"/>
      <c r="B355" s="8"/>
    </row>
    <row r="356" spans="1:2" ht="14.25" x14ac:dyDescent="0.2">
      <c r="A356" s="10"/>
      <c r="B356" s="8"/>
    </row>
    <row r="357" spans="1:2" ht="14.25" x14ac:dyDescent="0.2">
      <c r="A357" s="10"/>
      <c r="B357" s="8"/>
    </row>
    <row r="358" spans="1:2" ht="14.25" x14ac:dyDescent="0.2">
      <c r="A358" s="10"/>
      <c r="B358" s="8"/>
    </row>
    <row r="359" spans="1:2" ht="14.25" x14ac:dyDescent="0.2">
      <c r="A359" s="10"/>
      <c r="B359" s="8"/>
    </row>
    <row r="360" spans="1:2" ht="14.25" x14ac:dyDescent="0.2">
      <c r="A360" s="10"/>
      <c r="B360" s="8"/>
    </row>
    <row r="361" spans="1:2" ht="14.25" x14ac:dyDescent="0.2">
      <c r="A361" s="10"/>
      <c r="B361" s="8"/>
    </row>
    <row r="362" spans="1:2" ht="14.25" x14ac:dyDescent="0.2">
      <c r="A362" s="10"/>
      <c r="B362" s="8"/>
    </row>
    <row r="363" spans="1:2" ht="14.25" x14ac:dyDescent="0.2">
      <c r="A363" s="10"/>
      <c r="B363" s="8"/>
    </row>
    <row r="364" spans="1:2" ht="14.25" x14ac:dyDescent="0.2">
      <c r="A364" s="10"/>
      <c r="B364" s="8"/>
    </row>
    <row r="365" spans="1:2" ht="14.25" x14ac:dyDescent="0.2">
      <c r="A365" s="10"/>
      <c r="B365" s="8"/>
    </row>
    <row r="366" spans="1:2" ht="14.25" x14ac:dyDescent="0.2">
      <c r="A366" s="10"/>
      <c r="B366" s="8"/>
    </row>
    <row r="367" spans="1:2" ht="14.25" x14ac:dyDescent="0.2">
      <c r="A367" s="10"/>
      <c r="B367" s="8"/>
    </row>
    <row r="368" spans="1:2" ht="14.25" x14ac:dyDescent="0.2">
      <c r="A368" s="10"/>
      <c r="B368" s="8"/>
    </row>
    <row r="369" spans="1:2" ht="14.25" x14ac:dyDescent="0.2">
      <c r="A369" s="10"/>
      <c r="B369" s="8"/>
    </row>
    <row r="370" spans="1:2" ht="14.25" x14ac:dyDescent="0.2">
      <c r="A370" s="10"/>
      <c r="B370" s="8"/>
    </row>
    <row r="371" spans="1:2" ht="14.25" x14ac:dyDescent="0.2">
      <c r="A371" s="10"/>
      <c r="B371" s="8"/>
    </row>
    <row r="372" spans="1:2" ht="14.25" x14ac:dyDescent="0.2">
      <c r="A372" s="10"/>
      <c r="B372" s="8"/>
    </row>
    <row r="373" spans="1:2" ht="14.25" x14ac:dyDescent="0.2">
      <c r="A373" s="10"/>
      <c r="B373" s="8"/>
    </row>
    <row r="374" spans="1:2" ht="14.25" x14ac:dyDescent="0.2">
      <c r="A374" s="10"/>
      <c r="B374" s="8"/>
    </row>
    <row r="375" spans="1:2" ht="14.25" x14ac:dyDescent="0.2">
      <c r="A375" s="10"/>
      <c r="B375" s="8"/>
    </row>
    <row r="376" spans="1:2" ht="14.25" x14ac:dyDescent="0.2">
      <c r="A376" s="10"/>
      <c r="B376" s="8"/>
    </row>
    <row r="377" spans="1:2" ht="14.25" x14ac:dyDescent="0.2">
      <c r="A377" s="10"/>
      <c r="B377" s="8"/>
    </row>
    <row r="378" spans="1:2" ht="14.25" x14ac:dyDescent="0.2">
      <c r="A378" s="10"/>
      <c r="B378" s="8"/>
    </row>
    <row r="379" spans="1:2" ht="14.25" x14ac:dyDescent="0.2">
      <c r="A379" s="10"/>
      <c r="B379" s="8"/>
    </row>
    <row r="380" spans="1:2" ht="14.25" x14ac:dyDescent="0.2">
      <c r="A380" s="10"/>
      <c r="B380" s="8"/>
    </row>
    <row r="381" spans="1:2" ht="14.25" x14ac:dyDescent="0.2">
      <c r="A381" s="10"/>
      <c r="B381" s="8"/>
    </row>
    <row r="382" spans="1:2" ht="14.25" x14ac:dyDescent="0.2">
      <c r="A382" s="10"/>
      <c r="B382" s="8"/>
    </row>
    <row r="383" spans="1:2" ht="14.25" x14ac:dyDescent="0.2">
      <c r="A383" s="10"/>
      <c r="B383" s="8"/>
    </row>
    <row r="384" spans="1:2" ht="14.25" x14ac:dyDescent="0.2">
      <c r="A384" s="10"/>
      <c r="B384" s="8"/>
    </row>
    <row r="385" spans="1:2" ht="14.25" x14ac:dyDescent="0.2">
      <c r="A385" s="10"/>
      <c r="B385" s="8"/>
    </row>
    <row r="386" spans="1:2" ht="14.25" x14ac:dyDescent="0.2">
      <c r="A386" s="10"/>
      <c r="B386" s="8"/>
    </row>
    <row r="387" spans="1:2" ht="14.25" x14ac:dyDescent="0.2">
      <c r="A387" s="10"/>
      <c r="B387" s="8"/>
    </row>
    <row r="388" spans="1:2" ht="14.25" x14ac:dyDescent="0.2">
      <c r="A388" s="10"/>
      <c r="B388" s="8"/>
    </row>
    <row r="389" spans="1:2" ht="14.25" x14ac:dyDescent="0.2">
      <c r="A389" s="10"/>
      <c r="B389" s="8"/>
    </row>
    <row r="390" spans="1:2" ht="14.25" x14ac:dyDescent="0.2">
      <c r="A390" s="10"/>
      <c r="B390" s="8"/>
    </row>
    <row r="391" spans="1:2" ht="14.25" x14ac:dyDescent="0.2">
      <c r="A391" s="10"/>
      <c r="B391" s="8"/>
    </row>
    <row r="392" spans="1:2" ht="14.25" x14ac:dyDescent="0.2">
      <c r="A392" s="10"/>
      <c r="B392" s="8"/>
    </row>
    <row r="393" spans="1:2" ht="14.25" x14ac:dyDescent="0.2">
      <c r="A393" s="10"/>
      <c r="B393" s="8"/>
    </row>
    <row r="394" spans="1:2" ht="14.25" x14ac:dyDescent="0.2">
      <c r="A394" s="10"/>
      <c r="B394" s="8"/>
    </row>
    <row r="395" spans="1:2" ht="14.25" x14ac:dyDescent="0.2">
      <c r="A395" s="10"/>
      <c r="B395" s="8"/>
    </row>
    <row r="396" spans="1:2" ht="14.25" x14ac:dyDescent="0.2">
      <c r="A396" s="10"/>
      <c r="B396" s="8"/>
    </row>
    <row r="397" spans="1:2" ht="14.25" x14ac:dyDescent="0.2">
      <c r="A397" s="10"/>
      <c r="B397" s="8"/>
    </row>
    <row r="398" spans="1:2" ht="14.25" x14ac:dyDescent="0.2">
      <c r="A398" s="10"/>
      <c r="B398" s="8"/>
    </row>
    <row r="399" spans="1:2" ht="14.25" x14ac:dyDescent="0.2">
      <c r="A399" s="10"/>
      <c r="B399" s="8"/>
    </row>
    <row r="400" spans="1:2" ht="14.25" x14ac:dyDescent="0.2">
      <c r="A400" s="10"/>
      <c r="B400" s="8"/>
    </row>
    <row r="401" spans="1:2" ht="14.25" x14ac:dyDescent="0.2">
      <c r="A401" s="10"/>
      <c r="B401" s="8"/>
    </row>
    <row r="402" spans="1:2" ht="14.25" x14ac:dyDescent="0.2">
      <c r="A402" s="10"/>
      <c r="B402" s="8"/>
    </row>
    <row r="403" spans="1:2" ht="14.25" x14ac:dyDescent="0.2">
      <c r="A403" s="10"/>
      <c r="B403" s="8"/>
    </row>
    <row r="404" spans="1:2" ht="14.25" x14ac:dyDescent="0.2">
      <c r="A404" s="10"/>
      <c r="B404" s="8"/>
    </row>
    <row r="405" spans="1:2" ht="14.25" x14ac:dyDescent="0.2">
      <c r="A405" s="10"/>
      <c r="B405" s="8"/>
    </row>
    <row r="406" spans="1:2" ht="14.25" x14ac:dyDescent="0.2">
      <c r="A406" s="10"/>
      <c r="B406" s="8"/>
    </row>
    <row r="407" spans="1:2" ht="14.25" x14ac:dyDescent="0.2">
      <c r="A407" s="10"/>
      <c r="B407" s="8"/>
    </row>
    <row r="408" spans="1:2" ht="14.25" x14ac:dyDescent="0.2">
      <c r="A408" s="10"/>
      <c r="B408" s="8"/>
    </row>
    <row r="409" spans="1:2" ht="14.25" x14ac:dyDescent="0.2">
      <c r="A409" s="10"/>
      <c r="B409" s="8"/>
    </row>
    <row r="410" spans="1:2" ht="14.25" x14ac:dyDescent="0.2">
      <c r="A410" s="10"/>
      <c r="B410" s="8"/>
    </row>
    <row r="411" spans="1:2" ht="14.25" x14ac:dyDescent="0.2">
      <c r="A411" s="10"/>
      <c r="B411" s="8"/>
    </row>
    <row r="412" spans="1:2" ht="14.25" x14ac:dyDescent="0.2">
      <c r="A412" s="10"/>
      <c r="B412" s="8"/>
    </row>
    <row r="413" spans="1:2" ht="14.25" x14ac:dyDescent="0.2">
      <c r="A413" s="10"/>
      <c r="B413" s="8"/>
    </row>
    <row r="414" spans="1:2" ht="14.25" x14ac:dyDescent="0.2">
      <c r="A414" s="10"/>
      <c r="B414" s="8"/>
    </row>
    <row r="415" spans="1:2" ht="14.25" x14ac:dyDescent="0.2">
      <c r="A415" s="10"/>
      <c r="B415" s="8"/>
    </row>
    <row r="416" spans="1:2" ht="14.25" x14ac:dyDescent="0.2">
      <c r="A416" s="10"/>
      <c r="B416" s="8"/>
    </row>
    <row r="417" spans="1:2" ht="14.25" x14ac:dyDescent="0.2">
      <c r="A417" s="10"/>
      <c r="B417" s="8"/>
    </row>
    <row r="418" spans="1:2" ht="14.25" x14ac:dyDescent="0.2">
      <c r="A418" s="10"/>
      <c r="B418" s="8"/>
    </row>
    <row r="419" spans="1:2" ht="14.25" x14ac:dyDescent="0.2">
      <c r="A419" s="10"/>
      <c r="B419" s="8"/>
    </row>
    <row r="420" spans="1:2" ht="14.25" x14ac:dyDescent="0.2">
      <c r="A420" s="10"/>
      <c r="B420" s="8"/>
    </row>
    <row r="421" spans="1:2" ht="14.25" x14ac:dyDescent="0.2">
      <c r="A421" s="10"/>
      <c r="B421" s="8"/>
    </row>
    <row r="422" spans="1:2" ht="14.25" x14ac:dyDescent="0.2">
      <c r="A422" s="10"/>
      <c r="B422" s="8"/>
    </row>
    <row r="423" spans="1:2" ht="14.25" x14ac:dyDescent="0.2">
      <c r="A423" s="10"/>
      <c r="B423" s="8"/>
    </row>
    <row r="424" spans="1:2" ht="14.25" x14ac:dyDescent="0.2">
      <c r="A424" s="10"/>
      <c r="B424" s="8"/>
    </row>
    <row r="425" spans="1:2" ht="14.25" x14ac:dyDescent="0.2">
      <c r="A425" s="10"/>
      <c r="B425" s="8"/>
    </row>
    <row r="426" spans="1:2" ht="14.25" x14ac:dyDescent="0.2">
      <c r="A426" s="10"/>
      <c r="B426" s="8"/>
    </row>
    <row r="427" spans="1:2" ht="14.25" x14ac:dyDescent="0.2">
      <c r="A427" s="10"/>
      <c r="B427" s="8"/>
    </row>
    <row r="428" spans="1:2" ht="14.25" x14ac:dyDescent="0.2">
      <c r="A428" s="10"/>
      <c r="B428" s="8"/>
    </row>
    <row r="429" spans="1:2" ht="14.25" x14ac:dyDescent="0.2">
      <c r="A429" s="10"/>
      <c r="B429" s="8"/>
    </row>
    <row r="430" spans="1:2" ht="14.25" x14ac:dyDescent="0.2">
      <c r="A430" s="10"/>
      <c r="B430" s="8"/>
    </row>
    <row r="431" spans="1:2" ht="14.25" x14ac:dyDescent="0.2">
      <c r="A431" s="10"/>
      <c r="B431" s="8"/>
    </row>
    <row r="432" spans="1:2" ht="14.25" x14ac:dyDescent="0.2">
      <c r="A432" s="10"/>
      <c r="B432" s="8"/>
    </row>
    <row r="433" spans="1:2" ht="14.25" x14ac:dyDescent="0.2">
      <c r="A433" s="10"/>
      <c r="B433" s="8"/>
    </row>
    <row r="434" spans="1:2" ht="14.25" x14ac:dyDescent="0.2">
      <c r="A434" s="10"/>
      <c r="B434" s="8"/>
    </row>
    <row r="435" spans="1:2" ht="14.25" x14ac:dyDescent="0.2">
      <c r="A435" s="10"/>
      <c r="B435" s="8"/>
    </row>
    <row r="436" spans="1:2" ht="14.25" x14ac:dyDescent="0.2">
      <c r="A436" s="10"/>
      <c r="B436" s="8"/>
    </row>
    <row r="437" spans="1:2" ht="14.25" x14ac:dyDescent="0.2">
      <c r="A437" s="10"/>
      <c r="B437" s="8"/>
    </row>
    <row r="438" spans="1:2" ht="14.25" x14ac:dyDescent="0.2">
      <c r="A438" s="10"/>
      <c r="B438" s="8"/>
    </row>
    <row r="439" spans="1:2" ht="14.25" x14ac:dyDescent="0.2">
      <c r="A439" s="10"/>
      <c r="B439" s="8"/>
    </row>
    <row r="440" spans="1:2" ht="14.25" x14ac:dyDescent="0.2">
      <c r="A440" s="10"/>
      <c r="B440" s="8"/>
    </row>
    <row r="441" spans="1:2" ht="14.25" x14ac:dyDescent="0.2">
      <c r="A441" s="10"/>
      <c r="B441" s="8"/>
    </row>
    <row r="442" spans="1:2" ht="14.25" x14ac:dyDescent="0.2">
      <c r="A442" s="10"/>
      <c r="B442" s="8"/>
    </row>
    <row r="443" spans="1:2" ht="14.25" x14ac:dyDescent="0.2">
      <c r="A443" s="10"/>
      <c r="B443" s="8"/>
    </row>
    <row r="444" spans="1:2" ht="14.25" x14ac:dyDescent="0.2">
      <c r="A444" s="10"/>
      <c r="B444" s="8"/>
    </row>
    <row r="445" spans="1:2" ht="14.25" x14ac:dyDescent="0.2">
      <c r="A445" s="10"/>
      <c r="B445" s="8"/>
    </row>
    <row r="446" spans="1:2" ht="14.25" x14ac:dyDescent="0.2">
      <c r="A446" s="10"/>
      <c r="B446" s="8"/>
    </row>
    <row r="447" spans="1:2" ht="14.25" x14ac:dyDescent="0.2">
      <c r="A447" s="10"/>
      <c r="B447" s="8"/>
    </row>
    <row r="448" spans="1:2" ht="14.25" x14ac:dyDescent="0.2">
      <c r="A448" s="10"/>
      <c r="B448" s="8"/>
    </row>
    <row r="449" spans="1:2" ht="14.25" x14ac:dyDescent="0.2">
      <c r="A449" s="10"/>
      <c r="B449" s="8"/>
    </row>
    <row r="450" spans="1:2" ht="14.25" x14ac:dyDescent="0.2">
      <c r="A450" s="10"/>
      <c r="B450" s="8"/>
    </row>
    <row r="451" spans="1:2" ht="14.25" x14ac:dyDescent="0.2">
      <c r="A451" s="10"/>
      <c r="B451" s="8"/>
    </row>
    <row r="452" spans="1:2" ht="14.25" x14ac:dyDescent="0.2">
      <c r="A452" s="10"/>
      <c r="B452" s="8"/>
    </row>
    <row r="453" spans="1:2" ht="14.25" x14ac:dyDescent="0.2">
      <c r="A453" s="10"/>
      <c r="B453" s="8"/>
    </row>
    <row r="454" spans="1:2" ht="14.25" x14ac:dyDescent="0.2">
      <c r="A454" s="10"/>
      <c r="B454" s="8"/>
    </row>
    <row r="455" spans="1:2" ht="14.25" x14ac:dyDescent="0.2">
      <c r="A455" s="10"/>
      <c r="B455" s="8"/>
    </row>
    <row r="456" spans="1:2" ht="14.25" x14ac:dyDescent="0.2">
      <c r="A456" s="10"/>
      <c r="B456" s="8"/>
    </row>
    <row r="457" spans="1:2" ht="14.25" x14ac:dyDescent="0.2">
      <c r="A457" s="10"/>
      <c r="B457" s="8"/>
    </row>
    <row r="458" spans="1:2" ht="14.25" x14ac:dyDescent="0.2">
      <c r="A458" s="10"/>
      <c r="B458" s="8"/>
    </row>
    <row r="459" spans="1:2" ht="14.25" x14ac:dyDescent="0.2">
      <c r="A459" s="10"/>
      <c r="B459" s="8"/>
    </row>
    <row r="460" spans="1:2" ht="14.25" x14ac:dyDescent="0.2">
      <c r="A460" s="10"/>
      <c r="B460" s="8"/>
    </row>
    <row r="461" spans="1:2" ht="14.25" x14ac:dyDescent="0.2">
      <c r="A461" s="10"/>
      <c r="B461" s="8"/>
    </row>
    <row r="462" spans="1:2" ht="14.25" x14ac:dyDescent="0.2">
      <c r="A462" s="10"/>
      <c r="B462" s="8"/>
    </row>
    <row r="463" spans="1:2" ht="14.25" x14ac:dyDescent="0.2">
      <c r="A463" s="10"/>
      <c r="B463" s="8"/>
    </row>
    <row r="464" spans="1:2" ht="14.25" x14ac:dyDescent="0.2">
      <c r="A464" s="10"/>
      <c r="B464" s="8"/>
    </row>
    <row r="465" spans="1:2" ht="14.25" x14ac:dyDescent="0.2">
      <c r="A465" s="10"/>
      <c r="B465" s="8"/>
    </row>
    <row r="466" spans="1:2" ht="14.25" x14ac:dyDescent="0.2">
      <c r="A466" s="10"/>
      <c r="B466" s="8"/>
    </row>
    <row r="467" spans="1:2" ht="14.25" x14ac:dyDescent="0.2">
      <c r="A467" s="10"/>
      <c r="B467" s="8"/>
    </row>
    <row r="468" spans="1:2" ht="14.25" x14ac:dyDescent="0.2">
      <c r="A468" s="10"/>
      <c r="B468" s="8"/>
    </row>
    <row r="469" spans="1:2" ht="14.25" x14ac:dyDescent="0.2">
      <c r="A469" s="10"/>
      <c r="B469" s="8"/>
    </row>
    <row r="470" spans="1:2" ht="14.25" x14ac:dyDescent="0.2">
      <c r="A470" s="10"/>
      <c r="B470" s="8"/>
    </row>
    <row r="471" spans="1:2" ht="14.25" x14ac:dyDescent="0.2">
      <c r="A471" s="10"/>
      <c r="B471" s="8"/>
    </row>
    <row r="472" spans="1:2" ht="14.25" x14ac:dyDescent="0.2">
      <c r="A472" s="10"/>
      <c r="B472" s="8"/>
    </row>
    <row r="473" spans="1:2" ht="14.25" x14ac:dyDescent="0.2">
      <c r="A473" s="10"/>
      <c r="B473" s="8"/>
    </row>
    <row r="474" spans="1:2" ht="14.25" x14ac:dyDescent="0.2">
      <c r="A474" s="10"/>
      <c r="B474" s="8"/>
    </row>
    <row r="475" spans="1:2" ht="14.25" x14ac:dyDescent="0.2">
      <c r="A475" s="10"/>
      <c r="B475" s="8"/>
    </row>
    <row r="476" spans="1:2" ht="14.25" x14ac:dyDescent="0.2">
      <c r="A476" s="10"/>
      <c r="B476" s="8"/>
    </row>
    <row r="477" spans="1:2" ht="14.25" x14ac:dyDescent="0.2">
      <c r="A477" s="10"/>
      <c r="B477" s="8"/>
    </row>
    <row r="478" spans="1:2" ht="14.25" x14ac:dyDescent="0.2">
      <c r="A478" s="10"/>
      <c r="B478" s="8"/>
    </row>
    <row r="479" spans="1:2" ht="14.25" x14ac:dyDescent="0.2">
      <c r="A479" s="10"/>
      <c r="B479" s="8"/>
    </row>
    <row r="480" spans="1:2" ht="14.25" x14ac:dyDescent="0.2">
      <c r="A480" s="10"/>
      <c r="B480" s="8"/>
    </row>
    <row r="481" spans="1:2" ht="14.25" x14ac:dyDescent="0.2">
      <c r="A481" s="10"/>
      <c r="B481" s="8"/>
    </row>
    <row r="482" spans="1:2" ht="14.25" x14ac:dyDescent="0.2">
      <c r="A482" s="10"/>
      <c r="B482" s="8"/>
    </row>
    <row r="483" spans="1:2" ht="14.25" x14ac:dyDescent="0.2">
      <c r="A483" s="10"/>
      <c r="B483" s="8"/>
    </row>
    <row r="484" spans="1:2" ht="14.25" x14ac:dyDescent="0.2">
      <c r="A484" s="10"/>
      <c r="B484" s="8"/>
    </row>
    <row r="485" spans="1:2" ht="14.25" x14ac:dyDescent="0.2">
      <c r="A485" s="10"/>
      <c r="B485" s="8"/>
    </row>
    <row r="486" spans="1:2" ht="14.25" x14ac:dyDescent="0.2">
      <c r="A486" s="10"/>
      <c r="B486" s="8"/>
    </row>
    <row r="487" spans="1:2" ht="14.25" x14ac:dyDescent="0.2">
      <c r="A487" s="10"/>
      <c r="B487" s="8"/>
    </row>
    <row r="488" spans="1:2" ht="14.25" x14ac:dyDescent="0.2">
      <c r="A488" s="10"/>
      <c r="B488" s="8"/>
    </row>
    <row r="489" spans="1:2" ht="14.25" x14ac:dyDescent="0.2">
      <c r="A489" s="10"/>
      <c r="B489" s="8"/>
    </row>
    <row r="490" spans="1:2" ht="14.25" x14ac:dyDescent="0.2">
      <c r="A490" s="10"/>
      <c r="B490" s="8"/>
    </row>
    <row r="491" spans="1:2" ht="14.25" x14ac:dyDescent="0.2">
      <c r="A491" s="10"/>
      <c r="B491" s="8"/>
    </row>
    <row r="492" spans="1:2" ht="14.25" x14ac:dyDescent="0.2">
      <c r="A492" s="10"/>
      <c r="B492" s="8"/>
    </row>
    <row r="493" spans="1:2" ht="14.25" x14ac:dyDescent="0.2">
      <c r="A493" s="10"/>
      <c r="B493" s="8"/>
    </row>
    <row r="494" spans="1:2" ht="14.25" x14ac:dyDescent="0.2">
      <c r="A494" s="10"/>
      <c r="B494" s="8"/>
    </row>
    <row r="495" spans="1:2" ht="14.25" x14ac:dyDescent="0.2">
      <c r="A495" s="10"/>
      <c r="B495" s="8"/>
    </row>
    <row r="496" spans="1:2" ht="14.25" x14ac:dyDescent="0.2">
      <c r="A496" s="10"/>
      <c r="B496" s="8"/>
    </row>
    <row r="497" spans="1:2" ht="14.25" x14ac:dyDescent="0.2">
      <c r="A497" s="10"/>
      <c r="B497" s="8"/>
    </row>
    <row r="498" spans="1:2" ht="14.25" x14ac:dyDescent="0.2">
      <c r="A498" s="10"/>
      <c r="B498" s="8"/>
    </row>
    <row r="499" spans="1:2" ht="14.25" x14ac:dyDescent="0.2">
      <c r="A499" s="10"/>
      <c r="B499" s="8"/>
    </row>
    <row r="500" spans="1:2" ht="14.25" x14ac:dyDescent="0.2">
      <c r="A500" s="10"/>
      <c r="B500" s="8"/>
    </row>
    <row r="501" spans="1:2" ht="14.25" x14ac:dyDescent="0.2">
      <c r="A501" s="10"/>
      <c r="B501" s="8"/>
    </row>
    <row r="502" spans="1:2" ht="14.25" x14ac:dyDescent="0.2">
      <c r="A502" s="10"/>
      <c r="B502" s="8"/>
    </row>
    <row r="503" spans="1:2" ht="14.25" x14ac:dyDescent="0.2">
      <c r="A503" s="10"/>
      <c r="B503" s="8"/>
    </row>
    <row r="504" spans="1:2" ht="14.25" x14ac:dyDescent="0.2">
      <c r="A504" s="10"/>
      <c r="B504" s="8"/>
    </row>
    <row r="505" spans="1:2" ht="14.25" x14ac:dyDescent="0.2">
      <c r="A505" s="10"/>
      <c r="B505" s="8"/>
    </row>
    <row r="506" spans="1:2" ht="14.25" x14ac:dyDescent="0.2">
      <c r="A506" s="10"/>
      <c r="B506" s="8"/>
    </row>
    <row r="507" spans="1:2" ht="14.25" x14ac:dyDescent="0.2">
      <c r="A507" s="10"/>
      <c r="B507" s="8"/>
    </row>
    <row r="508" spans="1:2" ht="14.25" x14ac:dyDescent="0.2">
      <c r="A508" s="10"/>
      <c r="B508" s="8"/>
    </row>
    <row r="509" spans="1:2" ht="14.25" x14ac:dyDescent="0.2">
      <c r="A509" s="10"/>
      <c r="B509" s="8"/>
    </row>
    <row r="510" spans="1:2" ht="14.25" x14ac:dyDescent="0.2">
      <c r="A510" s="10"/>
      <c r="B510" s="8"/>
    </row>
    <row r="511" spans="1:2" ht="14.25" x14ac:dyDescent="0.2">
      <c r="A511" s="10"/>
      <c r="B511" s="8"/>
    </row>
    <row r="512" spans="1:2" ht="14.25" x14ac:dyDescent="0.2">
      <c r="A512" s="10"/>
      <c r="B512" s="8"/>
    </row>
    <row r="513" spans="1:2" ht="14.25" x14ac:dyDescent="0.2">
      <c r="A513" s="10"/>
      <c r="B513" s="8"/>
    </row>
    <row r="514" spans="1:2" ht="14.25" x14ac:dyDescent="0.2">
      <c r="A514" s="10"/>
      <c r="B514" s="8"/>
    </row>
    <row r="515" spans="1:2" ht="14.25" x14ac:dyDescent="0.2">
      <c r="A515" s="10"/>
      <c r="B515" s="8"/>
    </row>
    <row r="516" spans="1:2" ht="14.25" x14ac:dyDescent="0.2">
      <c r="A516" s="10"/>
      <c r="B516" s="8"/>
    </row>
    <row r="517" spans="1:2" ht="14.25" x14ac:dyDescent="0.2">
      <c r="A517" s="10"/>
      <c r="B517" s="8"/>
    </row>
    <row r="518" spans="1:2" ht="14.25" x14ac:dyDescent="0.2">
      <c r="A518" s="10"/>
      <c r="B518" s="8"/>
    </row>
    <row r="519" spans="1:2" ht="14.25" x14ac:dyDescent="0.2">
      <c r="A519" s="10"/>
      <c r="B519" s="8"/>
    </row>
    <row r="520" spans="1:2" ht="14.25" x14ac:dyDescent="0.2">
      <c r="A520" s="10"/>
      <c r="B520" s="8"/>
    </row>
    <row r="521" spans="1:2" ht="14.25" x14ac:dyDescent="0.2">
      <c r="A521" s="10"/>
      <c r="B521" s="8"/>
    </row>
    <row r="522" spans="1:2" ht="14.25" x14ac:dyDescent="0.2">
      <c r="A522" s="10"/>
      <c r="B522" s="8"/>
    </row>
    <row r="523" spans="1:2" ht="14.25" x14ac:dyDescent="0.2">
      <c r="A523" s="10"/>
      <c r="B523" s="8"/>
    </row>
    <row r="524" spans="1:2" ht="14.25" x14ac:dyDescent="0.2">
      <c r="A524" s="10"/>
      <c r="B524" s="8"/>
    </row>
    <row r="525" spans="1:2" ht="14.25" x14ac:dyDescent="0.2">
      <c r="A525" s="10"/>
      <c r="B525" s="8"/>
    </row>
    <row r="526" spans="1:2" ht="14.25" x14ac:dyDescent="0.2">
      <c r="A526" s="10"/>
      <c r="B526" s="8"/>
    </row>
    <row r="527" spans="1:2" ht="14.25" x14ac:dyDescent="0.2">
      <c r="A527" s="10"/>
      <c r="B527" s="8"/>
    </row>
    <row r="528" spans="1:2" ht="14.25" x14ac:dyDescent="0.2">
      <c r="A528" s="10"/>
      <c r="B528" s="8"/>
    </row>
    <row r="529" spans="1:2" ht="14.25" x14ac:dyDescent="0.2">
      <c r="A529" s="10"/>
      <c r="B529" s="8"/>
    </row>
    <row r="530" spans="1:2" ht="14.25" x14ac:dyDescent="0.2">
      <c r="A530" s="10"/>
      <c r="B530" s="8"/>
    </row>
    <row r="531" spans="1:2" ht="14.25" x14ac:dyDescent="0.2">
      <c r="A531" s="10"/>
      <c r="B531" s="8"/>
    </row>
    <row r="532" spans="1:2" ht="14.25" x14ac:dyDescent="0.2">
      <c r="A532" s="10"/>
      <c r="B532" s="8"/>
    </row>
    <row r="533" spans="1:2" ht="14.25" x14ac:dyDescent="0.2">
      <c r="A533" s="10"/>
      <c r="B533" s="8"/>
    </row>
    <row r="534" spans="1:2" ht="14.25" x14ac:dyDescent="0.2">
      <c r="A534" s="10"/>
      <c r="B534" s="8"/>
    </row>
    <row r="535" spans="1:2" ht="14.25" x14ac:dyDescent="0.2">
      <c r="A535" s="10"/>
      <c r="B535" s="8"/>
    </row>
    <row r="536" spans="1:2" ht="14.25" x14ac:dyDescent="0.2">
      <c r="A536" s="10"/>
      <c r="B536" s="8"/>
    </row>
    <row r="537" spans="1:2" ht="14.25" x14ac:dyDescent="0.2">
      <c r="A537" s="10"/>
      <c r="B537" s="8"/>
    </row>
    <row r="538" spans="1:2" ht="14.25" x14ac:dyDescent="0.2">
      <c r="A538" s="10"/>
      <c r="B538" s="8"/>
    </row>
    <row r="539" spans="1:2" ht="14.25" x14ac:dyDescent="0.2">
      <c r="A539" s="10"/>
      <c r="B539" s="8"/>
    </row>
    <row r="540" spans="1:2" ht="14.25" x14ac:dyDescent="0.2">
      <c r="A540" s="10"/>
      <c r="B540" s="8"/>
    </row>
    <row r="541" spans="1:2" ht="14.25" x14ac:dyDescent="0.2">
      <c r="A541" s="10"/>
      <c r="B541" s="8"/>
    </row>
    <row r="542" spans="1:2" ht="14.25" x14ac:dyDescent="0.2">
      <c r="A542" s="10"/>
      <c r="B542" s="8"/>
    </row>
    <row r="543" spans="1:2" ht="14.25" x14ac:dyDescent="0.2">
      <c r="A543" s="10"/>
      <c r="B543" s="8"/>
    </row>
    <row r="544" spans="1:2" ht="14.25" x14ac:dyDescent="0.2">
      <c r="A544" s="10"/>
      <c r="B544" s="8"/>
    </row>
    <row r="545" spans="1:2" ht="14.25" x14ac:dyDescent="0.2">
      <c r="A545" s="10"/>
      <c r="B545" s="8"/>
    </row>
    <row r="546" spans="1:2" ht="14.25" x14ac:dyDescent="0.2">
      <c r="A546" s="10"/>
      <c r="B546" s="8"/>
    </row>
    <row r="547" spans="1:2" ht="14.25" x14ac:dyDescent="0.2">
      <c r="A547" s="10"/>
      <c r="B547" s="8"/>
    </row>
    <row r="548" spans="1:2" ht="14.25" x14ac:dyDescent="0.2">
      <c r="A548" s="10"/>
      <c r="B548" s="8"/>
    </row>
    <row r="549" spans="1:2" ht="14.25" x14ac:dyDescent="0.2">
      <c r="A549" s="10"/>
      <c r="B549" s="8"/>
    </row>
    <row r="550" spans="1:2" ht="14.25" x14ac:dyDescent="0.2">
      <c r="A550" s="10"/>
      <c r="B550" s="8"/>
    </row>
    <row r="551" spans="1:2" ht="14.25" x14ac:dyDescent="0.2">
      <c r="A551" s="10"/>
      <c r="B551" s="8"/>
    </row>
    <row r="552" spans="1:2" ht="14.25" x14ac:dyDescent="0.2">
      <c r="A552" s="10"/>
      <c r="B552" s="8"/>
    </row>
    <row r="553" spans="1:2" ht="14.25" x14ac:dyDescent="0.2">
      <c r="A553" s="10"/>
      <c r="B553" s="8"/>
    </row>
    <row r="554" spans="1:2" ht="14.25" x14ac:dyDescent="0.2">
      <c r="A554" s="10"/>
      <c r="B554" s="8"/>
    </row>
    <row r="555" spans="1:2" ht="14.25" x14ac:dyDescent="0.2">
      <c r="A555" s="10"/>
      <c r="B555" s="8"/>
    </row>
    <row r="556" spans="1:2" ht="14.25" x14ac:dyDescent="0.2">
      <c r="A556" s="10"/>
      <c r="B556" s="8"/>
    </row>
    <row r="557" spans="1:2" ht="14.25" x14ac:dyDescent="0.2">
      <c r="A557" s="10"/>
      <c r="B557" s="8"/>
    </row>
    <row r="558" spans="1:2" ht="14.25" x14ac:dyDescent="0.2">
      <c r="A558" s="10"/>
      <c r="B558" s="8"/>
    </row>
    <row r="559" spans="1:2" ht="14.25" x14ac:dyDescent="0.2">
      <c r="A559" s="10"/>
      <c r="B559" s="8"/>
    </row>
    <row r="560" spans="1:2" ht="14.25" x14ac:dyDescent="0.2">
      <c r="A560" s="10"/>
      <c r="B560" s="8"/>
    </row>
    <row r="561" spans="1:2" ht="14.25" x14ac:dyDescent="0.2">
      <c r="A561" s="10"/>
      <c r="B561" s="8"/>
    </row>
    <row r="562" spans="1:2" ht="14.25" x14ac:dyDescent="0.2">
      <c r="A562" s="10"/>
      <c r="B562" s="8"/>
    </row>
    <row r="563" spans="1:2" ht="14.25" x14ac:dyDescent="0.2">
      <c r="A563" s="10"/>
      <c r="B563" s="8"/>
    </row>
    <row r="564" spans="1:2" ht="14.25" x14ac:dyDescent="0.2">
      <c r="A564" s="10"/>
      <c r="B564" s="8"/>
    </row>
    <row r="565" spans="1:2" ht="14.25" x14ac:dyDescent="0.2">
      <c r="A565" s="10"/>
      <c r="B565" s="8"/>
    </row>
    <row r="566" spans="1:2" ht="14.25" x14ac:dyDescent="0.2">
      <c r="A566" s="10"/>
      <c r="B566" s="8"/>
    </row>
    <row r="567" spans="1:2" ht="14.25" x14ac:dyDescent="0.2">
      <c r="A567" s="10"/>
      <c r="B567" s="8"/>
    </row>
    <row r="568" spans="1:2" ht="14.25" x14ac:dyDescent="0.2">
      <c r="A568" s="10"/>
      <c r="B568" s="8"/>
    </row>
    <row r="569" spans="1:2" ht="14.25" x14ac:dyDescent="0.2">
      <c r="A569" s="10"/>
      <c r="B569" s="8"/>
    </row>
    <row r="570" spans="1:2" ht="14.25" x14ac:dyDescent="0.2">
      <c r="A570" s="10"/>
      <c r="B570" s="8"/>
    </row>
    <row r="571" spans="1:2" ht="14.25" x14ac:dyDescent="0.2">
      <c r="A571" s="10"/>
      <c r="B571" s="8"/>
    </row>
    <row r="572" spans="1:2" ht="14.25" x14ac:dyDescent="0.2">
      <c r="A572" s="10"/>
      <c r="B572" s="8"/>
    </row>
    <row r="573" spans="1:2" ht="14.25" x14ac:dyDescent="0.2">
      <c r="A573" s="10"/>
      <c r="B573" s="8"/>
    </row>
    <row r="574" spans="1:2" ht="14.25" x14ac:dyDescent="0.2">
      <c r="A574" s="10"/>
      <c r="B574" s="8"/>
    </row>
    <row r="575" spans="1:2" ht="14.25" x14ac:dyDescent="0.2">
      <c r="A575" s="10"/>
      <c r="B575" s="8"/>
    </row>
    <row r="576" spans="1:2" ht="14.25" x14ac:dyDescent="0.2">
      <c r="A576" s="10"/>
      <c r="B576" s="8"/>
    </row>
    <row r="577" spans="1:2" ht="14.25" x14ac:dyDescent="0.2">
      <c r="A577" s="10"/>
      <c r="B577" s="8"/>
    </row>
    <row r="578" spans="1:2" ht="14.25" x14ac:dyDescent="0.2">
      <c r="A578" s="10"/>
      <c r="B578" s="8"/>
    </row>
    <row r="579" spans="1:2" ht="14.25" x14ac:dyDescent="0.2">
      <c r="A579" s="10"/>
      <c r="B579" s="8"/>
    </row>
    <row r="580" spans="1:2" ht="14.25" x14ac:dyDescent="0.2">
      <c r="A580" s="10"/>
      <c r="B580" s="8"/>
    </row>
    <row r="581" spans="1:2" ht="14.25" x14ac:dyDescent="0.2">
      <c r="A581" s="10"/>
      <c r="B581" s="8"/>
    </row>
    <row r="582" spans="1:2" ht="14.25" x14ac:dyDescent="0.2">
      <c r="A582" s="10"/>
      <c r="B582" s="8"/>
    </row>
    <row r="583" spans="1:2" ht="14.25" x14ac:dyDescent="0.2">
      <c r="A583" s="10"/>
      <c r="B583" s="8"/>
    </row>
    <row r="584" spans="1:2" ht="14.25" x14ac:dyDescent="0.2">
      <c r="A584" s="10"/>
      <c r="B584" s="8"/>
    </row>
    <row r="585" spans="1:2" ht="14.25" x14ac:dyDescent="0.2">
      <c r="A585" s="10"/>
      <c r="B585" s="8"/>
    </row>
    <row r="586" spans="1:2" ht="14.25" x14ac:dyDescent="0.2">
      <c r="A586" s="10"/>
      <c r="B586" s="8"/>
    </row>
    <row r="587" spans="1:2" ht="14.25" x14ac:dyDescent="0.2">
      <c r="A587" s="10"/>
      <c r="B587" s="8"/>
    </row>
    <row r="588" spans="1:2" ht="14.25" x14ac:dyDescent="0.2">
      <c r="A588" s="10"/>
      <c r="B588" s="8"/>
    </row>
    <row r="589" spans="1:2" ht="14.25" x14ac:dyDescent="0.2">
      <c r="A589" s="10"/>
      <c r="B589" s="8"/>
    </row>
    <row r="590" spans="1:2" ht="14.25" x14ac:dyDescent="0.2">
      <c r="A590" s="10"/>
      <c r="B590" s="8"/>
    </row>
    <row r="591" spans="1:2" ht="14.25" x14ac:dyDescent="0.2">
      <c r="A591" s="10"/>
      <c r="B591" s="8"/>
    </row>
    <row r="592" spans="1:2" ht="14.25" x14ac:dyDescent="0.2">
      <c r="A592" s="10"/>
      <c r="B592" s="8"/>
    </row>
    <row r="593" spans="1:2" ht="14.25" x14ac:dyDescent="0.2">
      <c r="A593" s="10"/>
      <c r="B593" s="8"/>
    </row>
    <row r="594" spans="1:2" ht="14.25" x14ac:dyDescent="0.2">
      <c r="A594" s="10"/>
      <c r="B594" s="8"/>
    </row>
    <row r="595" spans="1:2" ht="14.25" x14ac:dyDescent="0.2">
      <c r="A595" s="10"/>
      <c r="B595" s="8"/>
    </row>
    <row r="596" spans="1:2" ht="14.25" x14ac:dyDescent="0.2">
      <c r="A596" s="10"/>
      <c r="B596" s="8"/>
    </row>
    <row r="597" spans="1:2" ht="14.25" x14ac:dyDescent="0.2">
      <c r="A597" s="10"/>
      <c r="B597" s="8"/>
    </row>
    <row r="598" spans="1:2" ht="14.25" x14ac:dyDescent="0.2">
      <c r="A598" s="10"/>
      <c r="B598" s="8"/>
    </row>
    <row r="599" spans="1:2" ht="14.25" x14ac:dyDescent="0.2">
      <c r="A599" s="10"/>
      <c r="B599" s="8"/>
    </row>
    <row r="600" spans="1:2" ht="14.25" x14ac:dyDescent="0.2">
      <c r="A600" s="10"/>
      <c r="B600" s="8"/>
    </row>
    <row r="601" spans="1:2" ht="14.25" x14ac:dyDescent="0.2">
      <c r="A601" s="10"/>
      <c r="B601" s="8"/>
    </row>
    <row r="602" spans="1:2" ht="14.25" x14ac:dyDescent="0.2">
      <c r="A602" s="10"/>
      <c r="B602" s="8"/>
    </row>
    <row r="603" spans="1:2" ht="14.25" x14ac:dyDescent="0.2">
      <c r="A603" s="10"/>
      <c r="B603" s="8"/>
    </row>
    <row r="604" spans="1:2" ht="14.25" x14ac:dyDescent="0.2">
      <c r="A604" s="10"/>
      <c r="B604" s="8"/>
    </row>
    <row r="605" spans="1:2" ht="14.25" x14ac:dyDescent="0.2">
      <c r="A605" s="10"/>
      <c r="B605" s="8"/>
    </row>
    <row r="606" spans="1:2" ht="14.25" x14ac:dyDescent="0.2">
      <c r="A606" s="10"/>
      <c r="B606" s="8"/>
    </row>
    <row r="607" spans="1:2" ht="14.25" x14ac:dyDescent="0.2">
      <c r="A607" s="10"/>
      <c r="B607" s="8"/>
    </row>
    <row r="608" spans="1:2" ht="14.25" x14ac:dyDescent="0.2">
      <c r="A608" s="10"/>
      <c r="B608" s="8"/>
    </row>
    <row r="609" spans="1:2" ht="14.25" x14ac:dyDescent="0.2">
      <c r="A609" s="10"/>
      <c r="B609" s="8"/>
    </row>
    <row r="610" spans="1:2" ht="14.25" x14ac:dyDescent="0.2">
      <c r="A610" s="10"/>
      <c r="B610" s="8"/>
    </row>
    <row r="611" spans="1:2" ht="14.25" x14ac:dyDescent="0.2">
      <c r="A611" s="10"/>
      <c r="B611" s="8"/>
    </row>
    <row r="612" spans="1:2" ht="14.25" x14ac:dyDescent="0.2">
      <c r="A612" s="10"/>
      <c r="B612" s="8"/>
    </row>
    <row r="613" spans="1:2" ht="14.25" x14ac:dyDescent="0.2">
      <c r="A613" s="10"/>
      <c r="B613" s="8"/>
    </row>
    <row r="614" spans="1:2" ht="14.25" x14ac:dyDescent="0.2">
      <c r="A614" s="10"/>
      <c r="B614" s="8"/>
    </row>
    <row r="615" spans="1:2" ht="14.25" x14ac:dyDescent="0.2">
      <c r="A615" s="10"/>
      <c r="B615" s="8"/>
    </row>
    <row r="616" spans="1:2" ht="14.25" x14ac:dyDescent="0.2">
      <c r="A616" s="10"/>
      <c r="B616" s="8"/>
    </row>
    <row r="617" spans="1:2" ht="14.25" x14ac:dyDescent="0.2">
      <c r="A617" s="10"/>
      <c r="B617" s="8"/>
    </row>
    <row r="618" spans="1:2" ht="14.25" x14ac:dyDescent="0.2">
      <c r="A618" s="10"/>
      <c r="B618" s="8"/>
    </row>
    <row r="619" spans="1:2" ht="14.25" x14ac:dyDescent="0.2">
      <c r="A619" s="10"/>
      <c r="B619" s="8"/>
    </row>
    <row r="620" spans="1:2" ht="14.25" x14ac:dyDescent="0.2">
      <c r="A620" s="10"/>
      <c r="B620" s="8"/>
    </row>
    <row r="621" spans="1:2" ht="14.25" x14ac:dyDescent="0.2">
      <c r="A621" s="10"/>
      <c r="B621" s="8"/>
    </row>
    <row r="622" spans="1:2" ht="14.25" x14ac:dyDescent="0.2">
      <c r="A622" s="10"/>
      <c r="B622" s="8"/>
    </row>
    <row r="623" spans="1:2" ht="14.25" x14ac:dyDescent="0.2">
      <c r="A623" s="10"/>
      <c r="B623" s="8"/>
    </row>
    <row r="624" spans="1:2" ht="14.25" x14ac:dyDescent="0.2">
      <c r="A624" s="10"/>
      <c r="B624" s="8"/>
    </row>
    <row r="625" spans="1:2" ht="14.25" x14ac:dyDescent="0.2">
      <c r="A625" s="10"/>
      <c r="B625" s="8"/>
    </row>
    <row r="626" spans="1:2" ht="14.25" x14ac:dyDescent="0.2">
      <c r="A626" s="10"/>
      <c r="B626" s="8"/>
    </row>
    <row r="627" spans="1:2" ht="14.25" x14ac:dyDescent="0.2">
      <c r="A627" s="10"/>
      <c r="B627" s="8"/>
    </row>
    <row r="628" spans="1:2" ht="14.25" x14ac:dyDescent="0.2">
      <c r="A628" s="10"/>
      <c r="B628" s="8"/>
    </row>
    <row r="629" spans="1:2" ht="14.25" x14ac:dyDescent="0.2">
      <c r="A629" s="10"/>
      <c r="B629" s="8"/>
    </row>
    <row r="630" spans="1:2" ht="14.25" x14ac:dyDescent="0.2">
      <c r="A630" s="10"/>
      <c r="B630" s="8"/>
    </row>
    <row r="631" spans="1:2" ht="14.25" x14ac:dyDescent="0.2">
      <c r="A631" s="10"/>
      <c r="B631" s="8"/>
    </row>
    <row r="632" spans="1:2" ht="14.25" x14ac:dyDescent="0.2">
      <c r="A632" s="10"/>
      <c r="B632" s="8"/>
    </row>
    <row r="633" spans="1:2" ht="14.25" x14ac:dyDescent="0.2">
      <c r="A633" s="10"/>
      <c r="B633" s="8"/>
    </row>
    <row r="634" spans="1:2" ht="14.25" x14ac:dyDescent="0.2">
      <c r="A634" s="10"/>
      <c r="B634" s="8"/>
    </row>
    <row r="635" spans="1:2" ht="14.25" x14ac:dyDescent="0.2">
      <c r="A635" s="10"/>
      <c r="B635" s="8"/>
    </row>
    <row r="636" spans="1:2" ht="14.25" x14ac:dyDescent="0.2">
      <c r="A636" s="10"/>
      <c r="B636" s="8"/>
    </row>
    <row r="637" spans="1:2" ht="14.25" x14ac:dyDescent="0.2">
      <c r="A637" s="10"/>
      <c r="B637" s="8"/>
    </row>
    <row r="638" spans="1:2" ht="14.25" x14ac:dyDescent="0.2">
      <c r="A638" s="10"/>
      <c r="B638" s="8"/>
    </row>
    <row r="639" spans="1:2" ht="14.25" x14ac:dyDescent="0.2">
      <c r="A639" s="10"/>
      <c r="B639" s="8"/>
    </row>
    <row r="640" spans="1:2" ht="14.25" x14ac:dyDescent="0.2">
      <c r="A640" s="10"/>
      <c r="B640" s="8"/>
    </row>
    <row r="641" spans="1:2" ht="14.25" x14ac:dyDescent="0.2">
      <c r="A641" s="10"/>
      <c r="B641" s="8"/>
    </row>
    <row r="642" spans="1:2" ht="14.25" x14ac:dyDescent="0.2">
      <c r="A642" s="10"/>
      <c r="B642" s="8"/>
    </row>
    <row r="643" spans="1:2" ht="14.25" x14ac:dyDescent="0.2">
      <c r="A643" s="10"/>
      <c r="B643" s="8"/>
    </row>
    <row r="644" spans="1:2" ht="14.25" x14ac:dyDescent="0.2">
      <c r="A644" s="10"/>
      <c r="B644" s="8"/>
    </row>
    <row r="645" spans="1:2" ht="14.25" x14ac:dyDescent="0.2">
      <c r="A645" s="10"/>
      <c r="B645" s="8"/>
    </row>
    <row r="646" spans="1:2" ht="14.25" x14ac:dyDescent="0.2">
      <c r="A646" s="10"/>
      <c r="B646" s="8"/>
    </row>
    <row r="647" spans="1:2" ht="14.25" x14ac:dyDescent="0.2">
      <c r="A647" s="10"/>
      <c r="B647" s="8"/>
    </row>
    <row r="648" spans="1:2" ht="14.25" x14ac:dyDescent="0.2">
      <c r="A648" s="10"/>
      <c r="B648" s="8"/>
    </row>
    <row r="649" spans="1:2" ht="14.25" x14ac:dyDescent="0.2">
      <c r="A649" s="10"/>
      <c r="B649" s="8"/>
    </row>
    <row r="650" spans="1:2" ht="14.25" x14ac:dyDescent="0.2">
      <c r="A650" s="10"/>
      <c r="B650" s="8"/>
    </row>
    <row r="651" spans="1:2" ht="14.25" x14ac:dyDescent="0.2">
      <c r="A651" s="10"/>
      <c r="B651" s="8"/>
    </row>
    <row r="652" spans="1:2" ht="14.25" x14ac:dyDescent="0.2">
      <c r="A652" s="10"/>
      <c r="B652" s="8"/>
    </row>
    <row r="653" spans="1:2" ht="14.25" x14ac:dyDescent="0.2">
      <c r="A653" s="10"/>
      <c r="B653" s="8"/>
    </row>
    <row r="654" spans="1:2" ht="14.25" x14ac:dyDescent="0.2">
      <c r="A654" s="10"/>
      <c r="B654" s="8"/>
    </row>
    <row r="655" spans="1:2" ht="14.25" x14ac:dyDescent="0.2">
      <c r="A655" s="10"/>
      <c r="B655" s="8"/>
    </row>
    <row r="656" spans="1:2" ht="14.25" x14ac:dyDescent="0.2">
      <c r="A656" s="10"/>
      <c r="B656" s="8"/>
    </row>
    <row r="657" spans="1:2" ht="14.25" x14ac:dyDescent="0.2">
      <c r="A657" s="10"/>
      <c r="B657" s="8"/>
    </row>
    <row r="658" spans="1:2" ht="14.25" x14ac:dyDescent="0.2">
      <c r="A658" s="10"/>
      <c r="B658" s="8"/>
    </row>
    <row r="659" spans="1:2" ht="14.25" x14ac:dyDescent="0.2">
      <c r="A659" s="10"/>
      <c r="B659" s="8"/>
    </row>
    <row r="660" spans="1:2" ht="14.25" x14ac:dyDescent="0.2">
      <c r="A660" s="10"/>
      <c r="B660" s="8"/>
    </row>
    <row r="661" spans="1:2" ht="14.25" x14ac:dyDescent="0.2">
      <c r="A661" s="10"/>
      <c r="B661" s="8"/>
    </row>
    <row r="662" spans="1:2" ht="14.25" x14ac:dyDescent="0.2">
      <c r="A662" s="10"/>
      <c r="B662" s="8"/>
    </row>
    <row r="663" spans="1:2" ht="14.25" x14ac:dyDescent="0.2">
      <c r="A663" s="10"/>
      <c r="B663" s="8"/>
    </row>
    <row r="664" spans="1:2" ht="14.25" x14ac:dyDescent="0.2">
      <c r="A664" s="10"/>
      <c r="B664" s="8"/>
    </row>
    <row r="665" spans="1:2" ht="14.25" x14ac:dyDescent="0.2">
      <c r="A665" s="10"/>
      <c r="B665" s="8"/>
    </row>
    <row r="666" spans="1:2" ht="14.25" x14ac:dyDescent="0.2">
      <c r="A666" s="10"/>
      <c r="B666" s="8"/>
    </row>
    <row r="667" spans="1:2" ht="14.25" x14ac:dyDescent="0.2">
      <c r="A667" s="10"/>
      <c r="B667" s="8"/>
    </row>
    <row r="668" spans="1:2" ht="14.25" x14ac:dyDescent="0.2">
      <c r="A668" s="10"/>
      <c r="B668" s="8"/>
    </row>
    <row r="669" spans="1:2" ht="14.25" x14ac:dyDescent="0.2">
      <c r="A669" s="10"/>
      <c r="B669" s="8"/>
    </row>
    <row r="670" spans="1:2" ht="14.25" x14ac:dyDescent="0.2">
      <c r="A670" s="10"/>
      <c r="B670" s="8"/>
    </row>
    <row r="671" spans="1:2" ht="14.25" x14ac:dyDescent="0.2">
      <c r="A671" s="10"/>
      <c r="B671" s="8"/>
    </row>
    <row r="672" spans="1:2" ht="14.25" x14ac:dyDescent="0.2">
      <c r="A672" s="10"/>
      <c r="B672" s="8"/>
    </row>
    <row r="673" spans="1:2" ht="14.25" x14ac:dyDescent="0.2">
      <c r="A673" s="10"/>
      <c r="B673" s="8"/>
    </row>
    <row r="674" spans="1:2" ht="14.25" x14ac:dyDescent="0.2">
      <c r="A674" s="10"/>
      <c r="B674" s="8"/>
    </row>
    <row r="675" spans="1:2" ht="14.25" x14ac:dyDescent="0.2">
      <c r="A675" s="10"/>
      <c r="B675" s="8"/>
    </row>
    <row r="676" spans="1:2" ht="14.25" x14ac:dyDescent="0.2">
      <c r="A676" s="10"/>
      <c r="B676" s="8"/>
    </row>
    <row r="677" spans="1:2" ht="14.25" x14ac:dyDescent="0.2">
      <c r="A677" s="10"/>
      <c r="B677" s="8"/>
    </row>
    <row r="678" spans="1:2" ht="14.25" x14ac:dyDescent="0.2">
      <c r="A678" s="10"/>
      <c r="B678" s="8"/>
    </row>
    <row r="679" spans="1:2" ht="14.25" x14ac:dyDescent="0.2">
      <c r="A679" s="10"/>
      <c r="B679" s="8"/>
    </row>
    <row r="680" spans="1:2" ht="14.25" x14ac:dyDescent="0.2">
      <c r="A680" s="10"/>
      <c r="B680" s="8"/>
    </row>
    <row r="681" spans="1:2" ht="14.25" x14ac:dyDescent="0.2">
      <c r="A681" s="10"/>
      <c r="B681" s="8"/>
    </row>
    <row r="682" spans="1:2" ht="14.25" x14ac:dyDescent="0.2">
      <c r="A682" s="10"/>
      <c r="B682" s="8"/>
    </row>
    <row r="683" spans="1:2" ht="14.25" x14ac:dyDescent="0.2">
      <c r="A683" s="10"/>
      <c r="B683" s="8"/>
    </row>
    <row r="684" spans="1:2" ht="14.25" x14ac:dyDescent="0.2">
      <c r="A684" s="10"/>
      <c r="B684" s="8"/>
    </row>
    <row r="685" spans="1:2" ht="14.25" x14ac:dyDescent="0.2">
      <c r="A685" s="10"/>
      <c r="B685" s="8"/>
    </row>
    <row r="686" spans="1:2" ht="14.25" x14ac:dyDescent="0.2">
      <c r="A686" s="10"/>
      <c r="B686" s="8"/>
    </row>
    <row r="687" spans="1:2" ht="14.25" x14ac:dyDescent="0.2">
      <c r="A687" s="10"/>
      <c r="B687" s="8"/>
    </row>
    <row r="688" spans="1:2" ht="14.25" x14ac:dyDescent="0.2">
      <c r="A688" s="10"/>
      <c r="B688" s="8"/>
    </row>
    <row r="689" spans="1:2" ht="14.25" x14ac:dyDescent="0.2">
      <c r="A689" s="10"/>
      <c r="B689" s="8"/>
    </row>
    <row r="690" spans="1:2" ht="14.25" x14ac:dyDescent="0.2">
      <c r="A690" s="10"/>
      <c r="B690" s="8"/>
    </row>
    <row r="691" spans="1:2" ht="14.25" x14ac:dyDescent="0.2">
      <c r="A691" s="10"/>
      <c r="B691" s="8"/>
    </row>
    <row r="692" spans="1:2" ht="14.25" x14ac:dyDescent="0.2">
      <c r="A692" s="10"/>
      <c r="B692" s="8"/>
    </row>
    <row r="693" spans="1:2" ht="14.25" x14ac:dyDescent="0.2">
      <c r="A693" s="10"/>
      <c r="B693" s="8"/>
    </row>
    <row r="694" spans="1:2" ht="14.25" x14ac:dyDescent="0.2">
      <c r="A694" s="10"/>
      <c r="B694" s="8"/>
    </row>
    <row r="695" spans="1:2" ht="14.25" x14ac:dyDescent="0.2">
      <c r="A695" s="10"/>
      <c r="B695" s="8"/>
    </row>
    <row r="696" spans="1:2" ht="14.25" x14ac:dyDescent="0.2">
      <c r="A696" s="10"/>
      <c r="B696" s="8"/>
    </row>
    <row r="697" spans="1:2" ht="14.25" x14ac:dyDescent="0.2">
      <c r="A697" s="10"/>
      <c r="B697" s="8"/>
    </row>
    <row r="698" spans="1:2" ht="14.25" x14ac:dyDescent="0.2">
      <c r="A698" s="10"/>
      <c r="B698" s="8"/>
    </row>
    <row r="699" spans="1:2" ht="14.25" x14ac:dyDescent="0.2">
      <c r="A699" s="10"/>
      <c r="B699" s="8"/>
    </row>
    <row r="700" spans="1:2" ht="14.25" x14ac:dyDescent="0.2">
      <c r="A700" s="10"/>
      <c r="B700" s="8"/>
    </row>
    <row r="701" spans="1:2" ht="14.25" x14ac:dyDescent="0.2">
      <c r="A701" s="10"/>
      <c r="B701" s="8"/>
    </row>
    <row r="702" spans="1:2" ht="14.25" x14ac:dyDescent="0.2">
      <c r="A702" s="10"/>
      <c r="B702" s="8"/>
    </row>
    <row r="703" spans="1:2" ht="14.25" x14ac:dyDescent="0.2">
      <c r="A703" s="10"/>
      <c r="B703" s="8"/>
    </row>
    <row r="704" spans="1:2" ht="14.25" x14ac:dyDescent="0.2">
      <c r="A704" s="10"/>
      <c r="B704" s="8"/>
    </row>
    <row r="705" spans="1:2" ht="14.25" x14ac:dyDescent="0.2">
      <c r="A705" s="10"/>
      <c r="B705" s="8"/>
    </row>
    <row r="706" spans="1:2" ht="14.25" x14ac:dyDescent="0.2">
      <c r="A706" s="10"/>
      <c r="B706" s="8"/>
    </row>
    <row r="707" spans="1:2" ht="14.25" x14ac:dyDescent="0.2">
      <c r="A707" s="10"/>
      <c r="B707" s="8"/>
    </row>
    <row r="708" spans="1:2" ht="14.25" x14ac:dyDescent="0.2">
      <c r="A708" s="10"/>
      <c r="B708" s="8"/>
    </row>
    <row r="709" spans="1:2" ht="14.25" x14ac:dyDescent="0.2">
      <c r="A709" s="10"/>
      <c r="B709" s="8"/>
    </row>
    <row r="710" spans="1:2" ht="14.25" x14ac:dyDescent="0.2">
      <c r="A710" s="10"/>
      <c r="B710" s="8"/>
    </row>
    <row r="711" spans="1:2" ht="14.25" x14ac:dyDescent="0.2">
      <c r="A711" s="10"/>
      <c r="B711" s="8"/>
    </row>
    <row r="712" spans="1:2" ht="14.25" x14ac:dyDescent="0.2">
      <c r="A712" s="10"/>
      <c r="B712" s="8"/>
    </row>
    <row r="713" spans="1:2" ht="14.25" x14ac:dyDescent="0.2">
      <c r="A713" s="10"/>
      <c r="B713" s="8"/>
    </row>
    <row r="714" spans="1:2" ht="14.25" x14ac:dyDescent="0.2">
      <c r="A714" s="10"/>
      <c r="B714" s="8"/>
    </row>
    <row r="715" spans="1:2" ht="14.25" x14ac:dyDescent="0.2">
      <c r="A715" s="10"/>
      <c r="B715" s="8"/>
    </row>
    <row r="716" spans="1:2" ht="14.25" x14ac:dyDescent="0.2">
      <c r="A716" s="10"/>
      <c r="B716" s="8"/>
    </row>
    <row r="717" spans="1:2" ht="14.25" x14ac:dyDescent="0.2">
      <c r="A717" s="10"/>
      <c r="B717" s="8"/>
    </row>
    <row r="718" spans="1:2" ht="14.25" x14ac:dyDescent="0.2">
      <c r="A718" s="10"/>
      <c r="B718" s="8"/>
    </row>
    <row r="719" spans="1:2" ht="14.25" x14ac:dyDescent="0.2">
      <c r="A719" s="10"/>
      <c r="B719" s="8"/>
    </row>
    <row r="720" spans="1:2" ht="14.25" x14ac:dyDescent="0.2">
      <c r="A720" s="10"/>
      <c r="B720" s="8"/>
    </row>
    <row r="721" spans="1:2" ht="14.25" x14ac:dyDescent="0.2">
      <c r="A721" s="10"/>
      <c r="B721" s="8"/>
    </row>
    <row r="722" spans="1:2" ht="14.25" x14ac:dyDescent="0.2">
      <c r="A722" s="10"/>
      <c r="B722" s="8"/>
    </row>
    <row r="723" spans="1:2" ht="14.25" x14ac:dyDescent="0.2">
      <c r="A723" s="10"/>
      <c r="B723" s="8"/>
    </row>
    <row r="724" spans="1:2" ht="14.25" x14ac:dyDescent="0.2">
      <c r="A724" s="10"/>
      <c r="B724" s="8"/>
    </row>
    <row r="725" spans="1:2" ht="14.25" x14ac:dyDescent="0.2">
      <c r="A725" s="10"/>
      <c r="B725" s="8"/>
    </row>
    <row r="726" spans="1:2" ht="14.25" x14ac:dyDescent="0.2">
      <c r="A726" s="10"/>
      <c r="B726" s="8"/>
    </row>
    <row r="727" spans="1:2" ht="14.25" x14ac:dyDescent="0.2">
      <c r="A727" s="10"/>
      <c r="B727" s="8"/>
    </row>
    <row r="728" spans="1:2" ht="14.25" x14ac:dyDescent="0.2">
      <c r="A728" s="10"/>
      <c r="B728" s="8"/>
    </row>
    <row r="729" spans="1:2" ht="14.25" x14ac:dyDescent="0.2">
      <c r="A729" s="10"/>
      <c r="B729" s="8"/>
    </row>
    <row r="730" spans="1:2" ht="14.25" x14ac:dyDescent="0.2">
      <c r="A730" s="10"/>
      <c r="B730" s="8"/>
    </row>
    <row r="731" spans="1:2" ht="14.25" x14ac:dyDescent="0.2">
      <c r="A731" s="10"/>
      <c r="B731" s="8"/>
    </row>
    <row r="732" spans="1:2" ht="14.25" x14ac:dyDescent="0.2">
      <c r="A732" s="10"/>
      <c r="B732" s="8"/>
    </row>
    <row r="733" spans="1:2" ht="14.25" x14ac:dyDescent="0.2">
      <c r="A733" s="10"/>
      <c r="B733" s="8"/>
    </row>
    <row r="734" spans="1:2" ht="14.25" x14ac:dyDescent="0.2">
      <c r="A734" s="10"/>
      <c r="B734" s="8"/>
    </row>
    <row r="735" spans="1:2" ht="14.25" x14ac:dyDescent="0.2">
      <c r="A735" s="10"/>
      <c r="B735" s="8"/>
    </row>
    <row r="736" spans="1:2" ht="14.25" x14ac:dyDescent="0.2">
      <c r="A736" s="10"/>
      <c r="B736" s="8"/>
    </row>
    <row r="737" spans="1:2" ht="14.25" x14ac:dyDescent="0.2">
      <c r="A737" s="10"/>
      <c r="B737" s="8"/>
    </row>
    <row r="738" spans="1:2" ht="14.25" x14ac:dyDescent="0.2">
      <c r="A738" s="10"/>
      <c r="B738" s="8"/>
    </row>
    <row r="739" spans="1:2" ht="14.25" x14ac:dyDescent="0.2">
      <c r="A739" s="10"/>
      <c r="B739" s="8"/>
    </row>
    <row r="740" spans="1:2" ht="14.25" x14ac:dyDescent="0.2">
      <c r="A740" s="10"/>
      <c r="B740" s="8"/>
    </row>
    <row r="741" spans="1:2" ht="14.25" x14ac:dyDescent="0.2">
      <c r="A741" s="10"/>
      <c r="B741" s="8"/>
    </row>
    <row r="742" spans="1:2" ht="14.25" x14ac:dyDescent="0.2">
      <c r="A742" s="10"/>
      <c r="B742" s="8"/>
    </row>
    <row r="743" spans="1:2" ht="14.25" x14ac:dyDescent="0.2">
      <c r="A743" s="10"/>
      <c r="B743" s="8"/>
    </row>
    <row r="744" spans="1:2" ht="14.25" x14ac:dyDescent="0.2">
      <c r="A744" s="10"/>
      <c r="B744" s="8"/>
    </row>
    <row r="745" spans="1:2" ht="14.25" x14ac:dyDescent="0.2">
      <c r="A745" s="10"/>
      <c r="B745" s="8"/>
    </row>
    <row r="746" spans="1:2" ht="14.25" x14ac:dyDescent="0.2">
      <c r="A746" s="10"/>
      <c r="B746" s="8"/>
    </row>
    <row r="747" spans="1:2" ht="14.25" x14ac:dyDescent="0.2">
      <c r="A747" s="10"/>
      <c r="B747" s="8"/>
    </row>
    <row r="748" spans="1:2" ht="14.25" x14ac:dyDescent="0.2">
      <c r="A748" s="10"/>
      <c r="B748" s="8"/>
    </row>
    <row r="749" spans="1:2" ht="14.25" x14ac:dyDescent="0.2">
      <c r="A749" s="10"/>
      <c r="B749" s="8"/>
    </row>
    <row r="750" spans="1:2" ht="14.25" x14ac:dyDescent="0.2">
      <c r="A750" s="10"/>
      <c r="B750" s="8"/>
    </row>
    <row r="751" spans="1:2" ht="14.25" x14ac:dyDescent="0.2">
      <c r="A751" s="10"/>
      <c r="B751" s="8"/>
    </row>
    <row r="752" spans="1:2" ht="14.25" x14ac:dyDescent="0.2">
      <c r="A752" s="10"/>
      <c r="B752" s="8"/>
    </row>
    <row r="753" spans="1:2" ht="14.25" x14ac:dyDescent="0.2">
      <c r="A753" s="10"/>
      <c r="B753" s="8"/>
    </row>
    <row r="754" spans="1:2" ht="14.25" x14ac:dyDescent="0.2">
      <c r="A754" s="10"/>
      <c r="B754" s="8"/>
    </row>
    <row r="755" spans="1:2" ht="14.25" x14ac:dyDescent="0.2">
      <c r="A755" s="10"/>
      <c r="B755" s="8"/>
    </row>
    <row r="756" spans="1:2" ht="14.25" x14ac:dyDescent="0.2">
      <c r="A756" s="10"/>
      <c r="B756" s="8"/>
    </row>
    <row r="757" spans="1:2" ht="14.25" x14ac:dyDescent="0.2">
      <c r="A757" s="10"/>
      <c r="B757" s="8"/>
    </row>
    <row r="758" spans="1:2" ht="14.25" x14ac:dyDescent="0.2">
      <c r="A758" s="10"/>
      <c r="B758" s="8"/>
    </row>
    <row r="759" spans="1:2" ht="14.25" x14ac:dyDescent="0.2">
      <c r="A759" s="10"/>
      <c r="B759" s="8"/>
    </row>
    <row r="760" spans="1:2" ht="14.25" x14ac:dyDescent="0.2">
      <c r="A760" s="10"/>
      <c r="B760" s="8"/>
    </row>
    <row r="761" spans="1:2" ht="14.25" x14ac:dyDescent="0.2">
      <c r="A761" s="10"/>
      <c r="B761" s="8"/>
    </row>
    <row r="762" spans="1:2" ht="14.25" x14ac:dyDescent="0.2">
      <c r="A762" s="10"/>
      <c r="B762" s="8"/>
    </row>
    <row r="763" spans="1:2" ht="14.25" x14ac:dyDescent="0.2">
      <c r="A763" s="10"/>
      <c r="B763" s="8"/>
    </row>
    <row r="764" spans="1:2" ht="14.25" x14ac:dyDescent="0.2">
      <c r="A764" s="10"/>
      <c r="B764" s="8"/>
    </row>
    <row r="765" spans="1:2" ht="14.25" x14ac:dyDescent="0.2">
      <c r="A765" s="10"/>
      <c r="B765" s="8"/>
    </row>
    <row r="766" spans="1:2" ht="14.25" x14ac:dyDescent="0.2">
      <c r="A766" s="10"/>
      <c r="B766" s="8"/>
    </row>
    <row r="767" spans="1:2" ht="14.25" x14ac:dyDescent="0.2">
      <c r="A767" s="10"/>
      <c r="B767" s="8"/>
    </row>
    <row r="768" spans="1:2" ht="14.25" x14ac:dyDescent="0.2">
      <c r="A768" s="10"/>
      <c r="B768" s="8"/>
    </row>
    <row r="769" spans="1:2" ht="14.25" x14ac:dyDescent="0.2">
      <c r="A769" s="10"/>
      <c r="B769" s="8"/>
    </row>
    <row r="770" spans="1:2" ht="14.25" x14ac:dyDescent="0.2">
      <c r="A770" s="10"/>
      <c r="B770" s="8"/>
    </row>
    <row r="771" spans="1:2" ht="14.25" x14ac:dyDescent="0.2">
      <c r="A771" s="10"/>
      <c r="B771" s="8"/>
    </row>
    <row r="772" spans="1:2" ht="14.25" x14ac:dyDescent="0.2">
      <c r="A772" s="10"/>
      <c r="B772" s="8"/>
    </row>
    <row r="773" spans="1:2" ht="14.25" x14ac:dyDescent="0.2">
      <c r="A773" s="10"/>
      <c r="B773" s="8"/>
    </row>
    <row r="774" spans="1:2" ht="14.25" x14ac:dyDescent="0.2">
      <c r="A774" s="10"/>
      <c r="B774" s="8"/>
    </row>
    <row r="775" spans="1:2" ht="14.25" x14ac:dyDescent="0.2">
      <c r="A775" s="10"/>
      <c r="B775" s="8"/>
    </row>
    <row r="776" spans="1:2" ht="14.25" x14ac:dyDescent="0.2">
      <c r="A776" s="10"/>
      <c r="B776" s="8"/>
    </row>
    <row r="777" spans="1:2" ht="14.25" x14ac:dyDescent="0.2">
      <c r="A777" s="10"/>
      <c r="B777" s="8"/>
    </row>
    <row r="778" spans="1:2" ht="14.25" x14ac:dyDescent="0.2">
      <c r="A778" s="10"/>
      <c r="B778" s="8"/>
    </row>
    <row r="779" spans="1:2" ht="14.25" x14ac:dyDescent="0.2">
      <c r="A779" s="10"/>
      <c r="B779" s="8"/>
    </row>
    <row r="780" spans="1:2" ht="14.25" x14ac:dyDescent="0.2">
      <c r="A780" s="10"/>
      <c r="B780" s="8"/>
    </row>
    <row r="781" spans="1:2" ht="14.25" x14ac:dyDescent="0.2">
      <c r="A781" s="10"/>
      <c r="B781" s="8"/>
    </row>
    <row r="782" spans="1:2" ht="14.25" x14ac:dyDescent="0.2">
      <c r="A782" s="10"/>
      <c r="B782" s="8"/>
    </row>
    <row r="783" spans="1:2" ht="14.25" x14ac:dyDescent="0.2">
      <c r="A783" s="10"/>
      <c r="B783" s="8"/>
    </row>
    <row r="784" spans="1:2" ht="14.25" x14ac:dyDescent="0.2">
      <c r="A784" s="10"/>
      <c r="B784" s="8"/>
    </row>
    <row r="785" spans="1:2" ht="14.25" x14ac:dyDescent="0.2">
      <c r="A785" s="10"/>
      <c r="B785" s="8"/>
    </row>
    <row r="786" spans="1:2" ht="14.25" x14ac:dyDescent="0.2">
      <c r="A786" s="10"/>
      <c r="B786" s="8"/>
    </row>
    <row r="787" spans="1:2" ht="14.25" x14ac:dyDescent="0.2">
      <c r="A787" s="10"/>
      <c r="B787" s="8"/>
    </row>
    <row r="788" spans="1:2" ht="14.25" x14ac:dyDescent="0.2">
      <c r="A788" s="10"/>
      <c r="B788" s="8"/>
    </row>
    <row r="789" spans="1:2" ht="14.25" x14ac:dyDescent="0.2">
      <c r="A789" s="10"/>
      <c r="B789" s="8"/>
    </row>
    <row r="790" spans="1:2" ht="14.25" x14ac:dyDescent="0.2">
      <c r="A790" s="10"/>
      <c r="B790" s="8"/>
    </row>
    <row r="791" spans="1:2" ht="14.25" x14ac:dyDescent="0.2">
      <c r="A791" s="10"/>
      <c r="B791" s="8"/>
    </row>
    <row r="792" spans="1:2" ht="14.25" x14ac:dyDescent="0.2">
      <c r="A792" s="10"/>
      <c r="B792" s="8"/>
    </row>
    <row r="793" spans="1:2" ht="14.25" x14ac:dyDescent="0.2">
      <c r="A793" s="10"/>
      <c r="B793" s="8"/>
    </row>
    <row r="794" spans="1:2" ht="14.25" x14ac:dyDescent="0.2">
      <c r="A794" s="10"/>
      <c r="B794" s="8"/>
    </row>
    <row r="795" spans="1:2" ht="14.25" x14ac:dyDescent="0.2">
      <c r="A795" s="10"/>
      <c r="B795" s="8"/>
    </row>
    <row r="796" spans="1:2" ht="14.25" x14ac:dyDescent="0.2">
      <c r="A796" s="10"/>
      <c r="B796" s="8"/>
    </row>
    <row r="797" spans="1:2" ht="14.25" x14ac:dyDescent="0.2">
      <c r="A797" s="10"/>
      <c r="B797" s="8"/>
    </row>
    <row r="798" spans="1:2" ht="14.25" x14ac:dyDescent="0.2">
      <c r="A798" s="10"/>
      <c r="B798" s="8"/>
    </row>
    <row r="799" spans="1:2" ht="14.25" x14ac:dyDescent="0.2">
      <c r="A799" s="10"/>
      <c r="B799" s="8"/>
    </row>
    <row r="800" spans="1:2" ht="14.25" x14ac:dyDescent="0.2">
      <c r="A800" s="10"/>
      <c r="B800" s="8"/>
    </row>
    <row r="801" spans="1:2" ht="14.25" x14ac:dyDescent="0.2">
      <c r="A801" s="10"/>
      <c r="B801" s="8"/>
    </row>
    <row r="802" spans="1:2" ht="14.25" x14ac:dyDescent="0.2">
      <c r="A802" s="10"/>
      <c r="B802" s="8"/>
    </row>
    <row r="803" spans="1:2" ht="14.25" x14ac:dyDescent="0.2">
      <c r="A803" s="10"/>
      <c r="B803" s="8"/>
    </row>
    <row r="804" spans="1:2" ht="14.25" x14ac:dyDescent="0.2">
      <c r="A804" s="10"/>
      <c r="B804" s="8"/>
    </row>
    <row r="805" spans="1:2" ht="14.25" x14ac:dyDescent="0.2">
      <c r="A805" s="10"/>
      <c r="B805" s="8"/>
    </row>
    <row r="806" spans="1:2" ht="14.25" x14ac:dyDescent="0.2">
      <c r="A806" s="10"/>
      <c r="B806" s="8"/>
    </row>
    <row r="807" spans="1:2" ht="14.25" x14ac:dyDescent="0.2">
      <c r="A807" s="10"/>
      <c r="B807" s="8"/>
    </row>
    <row r="808" spans="1:2" ht="14.25" x14ac:dyDescent="0.2">
      <c r="A808" s="10"/>
      <c r="B808" s="8"/>
    </row>
    <row r="809" spans="1:2" ht="14.25" x14ac:dyDescent="0.2">
      <c r="A809" s="10"/>
      <c r="B809" s="8"/>
    </row>
    <row r="810" spans="1:2" ht="14.25" x14ac:dyDescent="0.2">
      <c r="A810" s="10"/>
      <c r="B810" s="8"/>
    </row>
    <row r="811" spans="1:2" ht="14.25" x14ac:dyDescent="0.2">
      <c r="A811" s="10"/>
      <c r="B811" s="8"/>
    </row>
    <row r="812" spans="1:2" ht="14.25" x14ac:dyDescent="0.2">
      <c r="A812" s="10"/>
      <c r="B812" s="8"/>
    </row>
    <row r="813" spans="1:2" ht="14.25" x14ac:dyDescent="0.2">
      <c r="A813" s="10"/>
      <c r="B813" s="8"/>
    </row>
    <row r="814" spans="1:2" ht="14.25" x14ac:dyDescent="0.2">
      <c r="A814" s="10"/>
      <c r="B814" s="8"/>
    </row>
    <row r="815" spans="1:2" ht="14.25" x14ac:dyDescent="0.2">
      <c r="A815" s="10"/>
      <c r="B815" s="8"/>
    </row>
    <row r="816" spans="1:2" ht="14.25" x14ac:dyDescent="0.2">
      <c r="A816" s="10"/>
      <c r="B816" s="8"/>
    </row>
    <row r="817" spans="1:2" ht="14.25" x14ac:dyDescent="0.2">
      <c r="A817" s="10"/>
      <c r="B817" s="8"/>
    </row>
    <row r="818" spans="1:2" ht="14.25" x14ac:dyDescent="0.2">
      <c r="A818" s="10"/>
      <c r="B818" s="8"/>
    </row>
    <row r="819" spans="1:2" ht="14.25" x14ac:dyDescent="0.2">
      <c r="A819" s="10"/>
      <c r="B819" s="8"/>
    </row>
    <row r="820" spans="1:2" ht="14.25" x14ac:dyDescent="0.2">
      <c r="A820" s="10"/>
      <c r="B820" s="8"/>
    </row>
    <row r="821" spans="1:2" ht="14.25" x14ac:dyDescent="0.2">
      <c r="A821" s="10"/>
      <c r="B821" s="8"/>
    </row>
    <row r="822" spans="1:2" ht="14.25" x14ac:dyDescent="0.2">
      <c r="A822" s="10"/>
      <c r="B822" s="8"/>
    </row>
    <row r="823" spans="1:2" ht="14.25" x14ac:dyDescent="0.2">
      <c r="A823" s="10"/>
      <c r="B823" s="8"/>
    </row>
    <row r="824" spans="1:2" ht="14.25" x14ac:dyDescent="0.2">
      <c r="A824" s="10"/>
      <c r="B824" s="8"/>
    </row>
    <row r="825" spans="1:2" ht="14.25" x14ac:dyDescent="0.2">
      <c r="A825" s="10"/>
      <c r="B825" s="8"/>
    </row>
    <row r="826" spans="1:2" ht="14.25" x14ac:dyDescent="0.2">
      <c r="A826" s="10"/>
      <c r="B826" s="8"/>
    </row>
    <row r="827" spans="1:2" ht="14.25" x14ac:dyDescent="0.2">
      <c r="A827" s="10"/>
      <c r="B827" s="8"/>
    </row>
    <row r="828" spans="1:2" ht="14.25" x14ac:dyDescent="0.2">
      <c r="A828" s="10"/>
      <c r="B828" s="8"/>
    </row>
    <row r="829" spans="1:2" ht="14.25" x14ac:dyDescent="0.2">
      <c r="A829" s="10"/>
      <c r="B829" s="8"/>
    </row>
    <row r="830" spans="1:2" ht="14.25" x14ac:dyDescent="0.2">
      <c r="A830" s="10"/>
      <c r="B830" s="8"/>
    </row>
    <row r="831" spans="1:2" ht="14.25" x14ac:dyDescent="0.2">
      <c r="A831" s="10"/>
      <c r="B831" s="8"/>
    </row>
    <row r="832" spans="1:2" ht="14.25" x14ac:dyDescent="0.2">
      <c r="A832" s="10"/>
      <c r="B832" s="8"/>
    </row>
    <row r="833" spans="1:2" ht="14.25" x14ac:dyDescent="0.2">
      <c r="A833" s="10"/>
      <c r="B833" s="8"/>
    </row>
    <row r="834" spans="1:2" ht="14.25" x14ac:dyDescent="0.2">
      <c r="A834" s="10"/>
      <c r="B834" s="8"/>
    </row>
    <row r="835" spans="1:2" ht="14.25" x14ac:dyDescent="0.2">
      <c r="A835" s="10"/>
      <c r="B835" s="8"/>
    </row>
    <row r="836" spans="1:2" ht="14.25" x14ac:dyDescent="0.2">
      <c r="A836" s="10"/>
      <c r="B836" s="8"/>
    </row>
    <row r="837" spans="1:2" ht="14.25" x14ac:dyDescent="0.2">
      <c r="A837" s="10"/>
      <c r="B837" s="8"/>
    </row>
    <row r="838" spans="1:2" ht="14.25" x14ac:dyDescent="0.2">
      <c r="A838" s="10"/>
      <c r="B838" s="8"/>
    </row>
    <row r="839" spans="1:2" ht="14.25" x14ac:dyDescent="0.2">
      <c r="A839" s="10"/>
      <c r="B839" s="8"/>
    </row>
    <row r="840" spans="1:2" ht="14.25" x14ac:dyDescent="0.2">
      <c r="A840" s="10"/>
      <c r="B840" s="8"/>
    </row>
    <row r="841" spans="1:2" ht="14.25" x14ac:dyDescent="0.2">
      <c r="A841" s="10"/>
      <c r="B841" s="8"/>
    </row>
    <row r="842" spans="1:2" ht="14.25" x14ac:dyDescent="0.2">
      <c r="A842" s="10"/>
      <c r="B842" s="8"/>
    </row>
    <row r="843" spans="1:2" ht="14.25" x14ac:dyDescent="0.2">
      <c r="A843" s="10"/>
      <c r="B843" s="8"/>
    </row>
    <row r="844" spans="1:2" ht="14.25" x14ac:dyDescent="0.2">
      <c r="A844" s="10"/>
      <c r="B844" s="8"/>
    </row>
    <row r="845" spans="1:2" ht="14.25" x14ac:dyDescent="0.2">
      <c r="A845" s="10"/>
      <c r="B845" s="8"/>
    </row>
    <row r="846" spans="1:2" ht="14.25" x14ac:dyDescent="0.2">
      <c r="A846" s="10"/>
      <c r="B846" s="8"/>
    </row>
    <row r="847" spans="1:2" ht="14.25" x14ac:dyDescent="0.2">
      <c r="A847" s="10"/>
      <c r="B847" s="8"/>
    </row>
    <row r="848" spans="1:2" ht="14.25" x14ac:dyDescent="0.2">
      <c r="A848" s="10"/>
      <c r="B848" s="8"/>
    </row>
    <row r="849" spans="1:2" ht="14.25" x14ac:dyDescent="0.2">
      <c r="A849" s="10"/>
      <c r="B849" s="8"/>
    </row>
    <row r="850" spans="1:2" ht="14.25" x14ac:dyDescent="0.2">
      <c r="A850" s="10"/>
      <c r="B850" s="8"/>
    </row>
    <row r="851" spans="1:2" ht="14.25" x14ac:dyDescent="0.2">
      <c r="A851" s="10"/>
      <c r="B851" s="8"/>
    </row>
    <row r="852" spans="1:2" ht="14.25" x14ac:dyDescent="0.2">
      <c r="A852" s="10"/>
      <c r="B852" s="8"/>
    </row>
    <row r="853" spans="1:2" ht="14.25" x14ac:dyDescent="0.2">
      <c r="A853" s="10"/>
      <c r="B853" s="8"/>
    </row>
    <row r="854" spans="1:2" ht="14.25" x14ac:dyDescent="0.2">
      <c r="A854" s="10"/>
      <c r="B854" s="8"/>
    </row>
    <row r="855" spans="1:2" ht="14.25" x14ac:dyDescent="0.2">
      <c r="A855" s="10"/>
      <c r="B855" s="8"/>
    </row>
    <row r="856" spans="1:2" ht="14.25" x14ac:dyDescent="0.2">
      <c r="A856" s="10"/>
      <c r="B856" s="8"/>
    </row>
    <row r="857" spans="1:2" ht="14.25" x14ac:dyDescent="0.2">
      <c r="A857" s="10"/>
      <c r="B857" s="8"/>
    </row>
    <row r="858" spans="1:2" ht="14.25" x14ac:dyDescent="0.2">
      <c r="A858" s="10"/>
      <c r="B858" s="8"/>
    </row>
    <row r="859" spans="1:2" ht="14.25" x14ac:dyDescent="0.2">
      <c r="A859" s="10"/>
      <c r="B859" s="8"/>
    </row>
    <row r="860" spans="1:2" ht="14.25" x14ac:dyDescent="0.2">
      <c r="A860" s="10"/>
      <c r="B860" s="8"/>
    </row>
    <row r="861" spans="1:2" ht="14.25" x14ac:dyDescent="0.2">
      <c r="A861" s="10"/>
      <c r="B861" s="8"/>
    </row>
    <row r="862" spans="1:2" ht="14.25" x14ac:dyDescent="0.2">
      <c r="A862" s="10"/>
      <c r="B862" s="8"/>
    </row>
    <row r="863" spans="1:2" ht="14.25" x14ac:dyDescent="0.2">
      <c r="A863" s="10"/>
      <c r="B863" s="8"/>
    </row>
    <row r="864" spans="1:2" ht="14.25" x14ac:dyDescent="0.2">
      <c r="A864" s="10"/>
      <c r="B864" s="8"/>
    </row>
    <row r="865" spans="1:2" ht="14.25" x14ac:dyDescent="0.2">
      <c r="A865" s="10"/>
      <c r="B865" s="8"/>
    </row>
    <row r="866" spans="1:2" ht="14.25" x14ac:dyDescent="0.2">
      <c r="A866" s="10"/>
      <c r="B866" s="8"/>
    </row>
    <row r="867" spans="1:2" ht="14.25" x14ac:dyDescent="0.2">
      <c r="A867" s="10"/>
      <c r="B867" s="8"/>
    </row>
    <row r="868" spans="1:2" ht="14.25" x14ac:dyDescent="0.2">
      <c r="A868" s="10"/>
      <c r="B868" s="8"/>
    </row>
    <row r="869" spans="1:2" ht="14.25" x14ac:dyDescent="0.2">
      <c r="A869" s="10"/>
      <c r="B869" s="8"/>
    </row>
    <row r="870" spans="1:2" ht="14.25" x14ac:dyDescent="0.2">
      <c r="A870" s="10"/>
      <c r="B870" s="8"/>
    </row>
    <row r="871" spans="1:2" ht="14.25" x14ac:dyDescent="0.2">
      <c r="A871" s="10"/>
      <c r="B871" s="8"/>
    </row>
    <row r="872" spans="1:2" ht="14.25" x14ac:dyDescent="0.2">
      <c r="A872" s="10"/>
      <c r="B872" s="8"/>
    </row>
    <row r="873" spans="1:2" ht="14.25" x14ac:dyDescent="0.2">
      <c r="A873" s="10"/>
      <c r="B873" s="8"/>
    </row>
    <row r="874" spans="1:2" ht="14.25" x14ac:dyDescent="0.2">
      <c r="A874" s="10"/>
      <c r="B874" s="8"/>
    </row>
    <row r="875" spans="1:2" ht="14.25" x14ac:dyDescent="0.2">
      <c r="A875" s="10"/>
      <c r="B875" s="8"/>
    </row>
    <row r="876" spans="1:2" ht="14.25" x14ac:dyDescent="0.2">
      <c r="A876" s="10"/>
      <c r="B876" s="8"/>
    </row>
    <row r="877" spans="1:2" ht="14.25" x14ac:dyDescent="0.2">
      <c r="A877" s="10"/>
      <c r="B877" s="8"/>
    </row>
    <row r="878" spans="1:2" ht="14.25" x14ac:dyDescent="0.2">
      <c r="A878" s="10"/>
      <c r="B878" s="8"/>
    </row>
    <row r="879" spans="1:2" ht="14.25" x14ac:dyDescent="0.2">
      <c r="A879" s="10"/>
      <c r="B879" s="8"/>
    </row>
    <row r="880" spans="1:2" ht="14.25" x14ac:dyDescent="0.2">
      <c r="A880" s="10"/>
      <c r="B880" s="8"/>
    </row>
    <row r="881" spans="1:2" ht="14.25" x14ac:dyDescent="0.2">
      <c r="A881" s="10"/>
      <c r="B881" s="8"/>
    </row>
    <row r="882" spans="1:2" ht="14.25" x14ac:dyDescent="0.2">
      <c r="A882" s="10"/>
      <c r="B882" s="8"/>
    </row>
    <row r="883" spans="1:2" ht="14.25" x14ac:dyDescent="0.2">
      <c r="A883" s="10"/>
      <c r="B883" s="8"/>
    </row>
    <row r="884" spans="1:2" ht="14.25" x14ac:dyDescent="0.2">
      <c r="A884" s="10"/>
      <c r="B884" s="8"/>
    </row>
    <row r="885" spans="1:2" ht="14.25" x14ac:dyDescent="0.2">
      <c r="A885" s="10"/>
      <c r="B885" s="8"/>
    </row>
    <row r="886" spans="1:2" ht="14.25" x14ac:dyDescent="0.2">
      <c r="A886" s="10"/>
      <c r="B886" s="8"/>
    </row>
    <row r="887" spans="1:2" ht="14.25" x14ac:dyDescent="0.2">
      <c r="A887" s="10"/>
      <c r="B887" s="8"/>
    </row>
    <row r="888" spans="1:2" ht="14.25" x14ac:dyDescent="0.2">
      <c r="A888" s="10"/>
      <c r="B888" s="8"/>
    </row>
    <row r="889" spans="1:2" ht="14.25" x14ac:dyDescent="0.2">
      <c r="A889" s="10"/>
      <c r="B889" s="8"/>
    </row>
    <row r="890" spans="1:2" ht="14.25" x14ac:dyDescent="0.2">
      <c r="A890" s="10"/>
      <c r="B890" s="8"/>
    </row>
    <row r="891" spans="1:2" ht="14.25" x14ac:dyDescent="0.2">
      <c r="A891" s="10"/>
      <c r="B891" s="8"/>
    </row>
    <row r="892" spans="1:2" ht="14.25" x14ac:dyDescent="0.2">
      <c r="A892" s="10"/>
      <c r="B892" s="8"/>
    </row>
    <row r="893" spans="1:2" ht="14.25" x14ac:dyDescent="0.2">
      <c r="A893" s="10"/>
      <c r="B893" s="8"/>
    </row>
    <row r="894" spans="1:2" ht="14.25" x14ac:dyDescent="0.2">
      <c r="A894" s="10"/>
      <c r="B894" s="8"/>
    </row>
    <row r="895" spans="1:2" ht="14.25" x14ac:dyDescent="0.2">
      <c r="A895" s="10"/>
      <c r="B895" s="8"/>
    </row>
    <row r="896" spans="1:2" ht="14.25" x14ac:dyDescent="0.2">
      <c r="A896" s="10"/>
      <c r="B896" s="8"/>
    </row>
    <row r="897" spans="1:2" ht="14.25" x14ac:dyDescent="0.2">
      <c r="A897" s="10"/>
      <c r="B897" s="8"/>
    </row>
    <row r="898" spans="1:2" ht="14.25" x14ac:dyDescent="0.2">
      <c r="A898" s="10"/>
      <c r="B898" s="8"/>
    </row>
    <row r="899" spans="1:2" ht="14.25" x14ac:dyDescent="0.2">
      <c r="A899" s="10"/>
      <c r="B899" s="8"/>
    </row>
    <row r="900" spans="1:2" ht="14.25" x14ac:dyDescent="0.2">
      <c r="A900" s="10"/>
      <c r="B900" s="8"/>
    </row>
    <row r="901" spans="1:2" ht="14.25" x14ac:dyDescent="0.2">
      <c r="A901" s="10"/>
      <c r="B901" s="8"/>
    </row>
    <row r="902" spans="1:2" ht="14.25" x14ac:dyDescent="0.2">
      <c r="A902" s="10"/>
      <c r="B902" s="8"/>
    </row>
    <row r="903" spans="1:2" ht="14.25" x14ac:dyDescent="0.2">
      <c r="A903" s="10"/>
      <c r="B903" s="8"/>
    </row>
    <row r="904" spans="1:2" ht="14.25" x14ac:dyDescent="0.2">
      <c r="A904" s="10"/>
      <c r="B904" s="8"/>
    </row>
    <row r="905" spans="1:2" ht="14.25" x14ac:dyDescent="0.2">
      <c r="A905" s="10"/>
      <c r="B905" s="8"/>
    </row>
    <row r="906" spans="1:2" ht="14.25" x14ac:dyDescent="0.2">
      <c r="A906" s="10"/>
      <c r="B906" s="8"/>
    </row>
    <row r="907" spans="1:2" ht="14.25" x14ac:dyDescent="0.2">
      <c r="A907" s="10"/>
      <c r="B907" s="8"/>
    </row>
    <row r="908" spans="1:2" ht="14.25" x14ac:dyDescent="0.2">
      <c r="A908" s="10"/>
      <c r="B908" s="8"/>
    </row>
    <row r="909" spans="1:2" ht="14.25" x14ac:dyDescent="0.2">
      <c r="A909" s="10"/>
      <c r="B909" s="8"/>
    </row>
    <row r="910" spans="1:2" ht="14.25" x14ac:dyDescent="0.2">
      <c r="A910" s="10"/>
      <c r="B910" s="8"/>
    </row>
    <row r="911" spans="1:2" ht="14.25" x14ac:dyDescent="0.2">
      <c r="A911" s="10"/>
      <c r="B911" s="8"/>
    </row>
    <row r="912" spans="1:2" ht="14.25" x14ac:dyDescent="0.2">
      <c r="A912" s="10"/>
      <c r="B912" s="8"/>
    </row>
    <row r="913" spans="1:2" ht="14.25" x14ac:dyDescent="0.2">
      <c r="A913" s="10"/>
      <c r="B913" s="8"/>
    </row>
    <row r="914" spans="1:2" ht="14.25" x14ac:dyDescent="0.2">
      <c r="A914" s="10"/>
      <c r="B914" s="8"/>
    </row>
    <row r="915" spans="1:2" ht="14.25" x14ac:dyDescent="0.2">
      <c r="A915" s="10"/>
      <c r="B915" s="8"/>
    </row>
    <row r="916" spans="1:2" ht="14.25" x14ac:dyDescent="0.2">
      <c r="A916" s="10"/>
      <c r="B916" s="8"/>
    </row>
    <row r="917" spans="1:2" ht="14.25" x14ac:dyDescent="0.2">
      <c r="A917" s="10"/>
      <c r="B917" s="8"/>
    </row>
    <row r="918" spans="1:2" ht="14.25" x14ac:dyDescent="0.2">
      <c r="A918" s="10"/>
      <c r="B918" s="8"/>
    </row>
    <row r="919" spans="1:2" ht="14.25" x14ac:dyDescent="0.2">
      <c r="A919" s="10"/>
      <c r="B919" s="8"/>
    </row>
    <row r="920" spans="1:2" ht="14.25" x14ac:dyDescent="0.2">
      <c r="A920" s="10"/>
      <c r="B920" s="8"/>
    </row>
    <row r="921" spans="1:2" ht="14.25" x14ac:dyDescent="0.2">
      <c r="A921" s="10"/>
      <c r="B921" s="8"/>
    </row>
    <row r="922" spans="1:2" ht="14.25" x14ac:dyDescent="0.2">
      <c r="A922" s="10"/>
      <c r="B922" s="8"/>
    </row>
    <row r="923" spans="1:2" ht="14.25" x14ac:dyDescent="0.2">
      <c r="A923" s="10"/>
      <c r="B923" s="8"/>
    </row>
    <row r="924" spans="1:2" ht="14.25" x14ac:dyDescent="0.2">
      <c r="A924" s="10"/>
      <c r="B924" s="8"/>
    </row>
    <row r="925" spans="1:2" ht="14.25" x14ac:dyDescent="0.2">
      <c r="A925" s="10"/>
      <c r="B925" s="8"/>
    </row>
    <row r="926" spans="1:2" ht="14.25" x14ac:dyDescent="0.2">
      <c r="A926" s="10"/>
      <c r="B926" s="8"/>
    </row>
    <row r="927" spans="1:2" ht="14.25" x14ac:dyDescent="0.2">
      <c r="A927" s="10"/>
      <c r="B927" s="8"/>
    </row>
    <row r="928" spans="1:2" ht="14.25" x14ac:dyDescent="0.2">
      <c r="A928" s="10"/>
      <c r="B928" s="8"/>
    </row>
    <row r="929" spans="1:2" ht="14.25" x14ac:dyDescent="0.2">
      <c r="A929" s="10"/>
      <c r="B929" s="8"/>
    </row>
    <row r="930" spans="1:2" ht="14.25" x14ac:dyDescent="0.2">
      <c r="A930" s="10"/>
      <c r="B930" s="8"/>
    </row>
    <row r="931" spans="1:2" ht="14.25" x14ac:dyDescent="0.2">
      <c r="A931" s="10"/>
      <c r="B931" s="8"/>
    </row>
    <row r="932" spans="1:2" ht="14.25" x14ac:dyDescent="0.2">
      <c r="A932" s="10"/>
      <c r="B932" s="8"/>
    </row>
    <row r="933" spans="1:2" ht="14.25" x14ac:dyDescent="0.2">
      <c r="A933" s="10"/>
      <c r="B933" s="8"/>
    </row>
    <row r="934" spans="1:2" ht="14.25" x14ac:dyDescent="0.2">
      <c r="A934" s="10"/>
      <c r="B934" s="8"/>
    </row>
    <row r="935" spans="1:2" ht="14.25" x14ac:dyDescent="0.2">
      <c r="A935" s="10"/>
      <c r="B935" s="8"/>
    </row>
    <row r="936" spans="1:2" ht="14.25" x14ac:dyDescent="0.2">
      <c r="A936" s="10"/>
      <c r="B936" s="8"/>
    </row>
    <row r="937" spans="1:2" ht="14.25" x14ac:dyDescent="0.2">
      <c r="A937" s="10"/>
      <c r="B937" s="8"/>
    </row>
    <row r="938" spans="1:2" ht="14.25" x14ac:dyDescent="0.2">
      <c r="A938" s="10"/>
      <c r="B938" s="8"/>
    </row>
    <row r="939" spans="1:2" ht="14.25" x14ac:dyDescent="0.2">
      <c r="A939" s="10"/>
      <c r="B939" s="8"/>
    </row>
    <row r="940" spans="1:2" ht="14.25" x14ac:dyDescent="0.2">
      <c r="A940" s="10"/>
      <c r="B940" s="8"/>
    </row>
    <row r="941" spans="1:2" ht="14.25" x14ac:dyDescent="0.2">
      <c r="A941" s="10"/>
      <c r="B941" s="8"/>
    </row>
    <row r="942" spans="1:2" ht="14.25" x14ac:dyDescent="0.2">
      <c r="A942" s="10"/>
      <c r="B942" s="8"/>
    </row>
    <row r="943" spans="1:2" ht="14.25" x14ac:dyDescent="0.2">
      <c r="A943" s="10"/>
      <c r="B943" s="8"/>
    </row>
    <row r="944" spans="1:2" ht="14.25" x14ac:dyDescent="0.2">
      <c r="A944" s="10"/>
      <c r="B944" s="8"/>
    </row>
    <row r="945" spans="1:2" ht="14.25" x14ac:dyDescent="0.2">
      <c r="A945" s="10"/>
      <c r="B945" s="8"/>
    </row>
    <row r="946" spans="1:2" ht="14.25" x14ac:dyDescent="0.2">
      <c r="A946" s="10"/>
      <c r="B946" s="8"/>
    </row>
    <row r="947" spans="1:2" ht="14.25" x14ac:dyDescent="0.2">
      <c r="A947" s="10"/>
      <c r="B947" s="8"/>
    </row>
    <row r="948" spans="1:2" ht="14.25" x14ac:dyDescent="0.2">
      <c r="A948" s="10"/>
      <c r="B948" s="8"/>
    </row>
    <row r="949" spans="1:2" ht="14.25" x14ac:dyDescent="0.2">
      <c r="A949" s="10"/>
      <c r="B949" s="8"/>
    </row>
    <row r="950" spans="1:2" ht="14.25" x14ac:dyDescent="0.2">
      <c r="A950" s="10"/>
      <c r="B950" s="8"/>
    </row>
    <row r="951" spans="1:2" ht="14.25" x14ac:dyDescent="0.2">
      <c r="A951" s="10"/>
      <c r="B951" s="8"/>
    </row>
    <row r="952" spans="1:2" ht="14.25" x14ac:dyDescent="0.2">
      <c r="A952" s="10"/>
      <c r="B952" s="8"/>
    </row>
    <row r="953" spans="1:2" ht="14.25" x14ac:dyDescent="0.2">
      <c r="A953" s="10"/>
      <c r="B953" s="8"/>
    </row>
    <row r="954" spans="1:2" ht="14.25" x14ac:dyDescent="0.2">
      <c r="A954" s="10"/>
      <c r="B954" s="8"/>
    </row>
    <row r="955" spans="1:2" ht="14.25" x14ac:dyDescent="0.2">
      <c r="A955" s="10"/>
      <c r="B955" s="8"/>
    </row>
    <row r="956" spans="1:2" ht="14.25" x14ac:dyDescent="0.2">
      <c r="A956" s="10"/>
      <c r="B956" s="8"/>
    </row>
    <row r="957" spans="1:2" ht="14.25" x14ac:dyDescent="0.2">
      <c r="A957" s="10"/>
      <c r="B957" s="8"/>
    </row>
    <row r="958" spans="1:2" ht="14.25" x14ac:dyDescent="0.2">
      <c r="A958" s="10"/>
      <c r="B958" s="8"/>
    </row>
    <row r="959" spans="1:2" ht="14.25" x14ac:dyDescent="0.2">
      <c r="A959" s="10"/>
      <c r="B959" s="8"/>
    </row>
    <row r="960" spans="1:2" ht="14.25" x14ac:dyDescent="0.2">
      <c r="A960" s="10"/>
      <c r="B960" s="8"/>
    </row>
    <row r="961" spans="1:2" ht="14.25" x14ac:dyDescent="0.2">
      <c r="A961" s="10"/>
      <c r="B961" s="8"/>
    </row>
    <row r="962" spans="1:2" ht="14.25" x14ac:dyDescent="0.2">
      <c r="A962" s="10"/>
      <c r="B962" s="8"/>
    </row>
    <row r="963" spans="1:2" ht="14.25" x14ac:dyDescent="0.2">
      <c r="A963" s="10"/>
      <c r="B963" s="8"/>
    </row>
    <row r="964" spans="1:2" ht="14.25" x14ac:dyDescent="0.2">
      <c r="A964" s="10"/>
      <c r="B964" s="8"/>
    </row>
    <row r="965" spans="1:2" ht="14.25" x14ac:dyDescent="0.2">
      <c r="A965" s="10"/>
      <c r="B965" s="8"/>
    </row>
    <row r="966" spans="1:2" ht="14.25" x14ac:dyDescent="0.2">
      <c r="A966" s="10"/>
      <c r="B966" s="8"/>
    </row>
    <row r="967" spans="1:2" ht="14.25" x14ac:dyDescent="0.2">
      <c r="A967" s="10"/>
      <c r="B967" s="8"/>
    </row>
    <row r="968" spans="1:2" ht="14.25" x14ac:dyDescent="0.2">
      <c r="A968" s="10"/>
      <c r="B968" s="8"/>
    </row>
    <row r="969" spans="1:2" ht="14.25" x14ac:dyDescent="0.2">
      <c r="A969" s="10"/>
      <c r="B969" s="8"/>
    </row>
    <row r="970" spans="1:2" ht="14.25" x14ac:dyDescent="0.2">
      <c r="A970" s="10"/>
      <c r="B970" s="8"/>
    </row>
    <row r="971" spans="1:2" ht="14.25" x14ac:dyDescent="0.2">
      <c r="A971" s="10"/>
      <c r="B971" s="8"/>
    </row>
    <row r="972" spans="1:2" ht="14.25" x14ac:dyDescent="0.2">
      <c r="A972" s="10"/>
      <c r="B972" s="8"/>
    </row>
    <row r="973" spans="1:2" ht="14.25" x14ac:dyDescent="0.2">
      <c r="A973" s="10"/>
      <c r="B973" s="8"/>
    </row>
    <row r="974" spans="1:2" ht="14.25" x14ac:dyDescent="0.2">
      <c r="A974" s="10"/>
      <c r="B974" s="8"/>
    </row>
    <row r="975" spans="1:2" ht="14.25" x14ac:dyDescent="0.2">
      <c r="A975" s="10"/>
      <c r="B975" s="8"/>
    </row>
    <row r="976" spans="1:2" ht="14.25" x14ac:dyDescent="0.2">
      <c r="A976" s="10"/>
      <c r="B976" s="8"/>
    </row>
    <row r="977" spans="1:2" ht="14.25" x14ac:dyDescent="0.2">
      <c r="A977" s="10"/>
      <c r="B977" s="8"/>
    </row>
    <row r="978" spans="1:2" ht="14.25" x14ac:dyDescent="0.2">
      <c r="A978" s="10"/>
      <c r="B978" s="8"/>
    </row>
    <row r="979" spans="1:2" ht="14.25" x14ac:dyDescent="0.2">
      <c r="A979" s="10"/>
      <c r="B979" s="8"/>
    </row>
    <row r="980" spans="1:2" ht="14.25" x14ac:dyDescent="0.2">
      <c r="A980" s="10"/>
      <c r="B980" s="8"/>
    </row>
    <row r="981" spans="1:2" ht="14.25" x14ac:dyDescent="0.2">
      <c r="A981" s="10"/>
      <c r="B981" s="8"/>
    </row>
    <row r="982" spans="1:2" ht="14.25" x14ac:dyDescent="0.2">
      <c r="A982" s="10"/>
      <c r="B982" s="8"/>
    </row>
    <row r="983" spans="1:2" ht="14.25" x14ac:dyDescent="0.2">
      <c r="A983" s="10"/>
      <c r="B983" s="8"/>
    </row>
    <row r="984" spans="1:2" ht="14.25" x14ac:dyDescent="0.2">
      <c r="A984" s="10"/>
      <c r="B984" s="8"/>
    </row>
    <row r="985" spans="1:2" ht="14.25" x14ac:dyDescent="0.2">
      <c r="A985" s="10"/>
      <c r="B985" s="8"/>
    </row>
    <row r="986" spans="1:2" ht="14.25" x14ac:dyDescent="0.2">
      <c r="A986" s="10"/>
      <c r="B986" s="8"/>
    </row>
    <row r="987" spans="1:2" ht="14.25" x14ac:dyDescent="0.2">
      <c r="A987" s="10"/>
      <c r="B987" s="8"/>
    </row>
    <row r="988" spans="1:2" ht="14.25" x14ac:dyDescent="0.2">
      <c r="A988" s="10"/>
      <c r="B988" s="8"/>
    </row>
    <row r="989" spans="1:2" ht="14.25" x14ac:dyDescent="0.2">
      <c r="A989" s="10"/>
      <c r="B989" s="8"/>
    </row>
    <row r="990" spans="1:2" ht="14.25" x14ac:dyDescent="0.2">
      <c r="A990" s="10"/>
      <c r="B990" s="8"/>
    </row>
    <row r="991" spans="1:2" ht="14.25" x14ac:dyDescent="0.2">
      <c r="A991" s="10"/>
      <c r="B991" s="8"/>
    </row>
    <row r="992" spans="1:2" ht="14.25" x14ac:dyDescent="0.2">
      <c r="A992" s="10"/>
      <c r="B992" s="8"/>
    </row>
    <row r="993" spans="1:2" ht="14.25" x14ac:dyDescent="0.2">
      <c r="A993" s="10"/>
      <c r="B993" s="8"/>
    </row>
    <row r="994" spans="1:2" ht="14.25" x14ac:dyDescent="0.2">
      <c r="A994" s="10"/>
      <c r="B994" s="8"/>
    </row>
    <row r="995" spans="1:2" ht="14.25" x14ac:dyDescent="0.2">
      <c r="A995" s="10"/>
      <c r="B995" s="8"/>
    </row>
    <row r="996" spans="1:2" ht="14.25" x14ac:dyDescent="0.2">
      <c r="A996" s="10"/>
      <c r="B996" s="8"/>
    </row>
    <row r="997" spans="1:2" ht="14.25" x14ac:dyDescent="0.2">
      <c r="A997" s="10"/>
      <c r="B997" s="8"/>
    </row>
    <row r="998" spans="1:2" ht="14.25" x14ac:dyDescent="0.2">
      <c r="A998" s="10"/>
      <c r="B998" s="8"/>
    </row>
    <row r="999" spans="1:2" ht="14.25" x14ac:dyDescent="0.2">
      <c r="A999" s="10"/>
      <c r="B999" s="8"/>
    </row>
    <row r="1000" spans="1:2" ht="14.25" x14ac:dyDescent="0.2">
      <c r="A1000" s="10"/>
      <c r="B1000" s="8"/>
    </row>
    <row r="1001" spans="1:2" ht="14.25" x14ac:dyDescent="0.2">
      <c r="A1001" s="10"/>
      <c r="B1001" s="8"/>
    </row>
    <row r="1002" spans="1:2" ht="14.25" x14ac:dyDescent="0.2">
      <c r="A1002" s="10"/>
      <c r="B1002" s="8"/>
    </row>
    <row r="1003" spans="1:2" ht="14.25" x14ac:dyDescent="0.2">
      <c r="A1003" s="10"/>
      <c r="B1003" s="8"/>
    </row>
    <row r="1004" spans="1:2" ht="14.25" x14ac:dyDescent="0.2">
      <c r="A1004" s="10"/>
      <c r="B1004" s="8"/>
    </row>
    <row r="1005" spans="1:2" ht="14.25" x14ac:dyDescent="0.2">
      <c r="A1005" s="10"/>
      <c r="B1005" s="8"/>
    </row>
    <row r="1006" spans="1:2" ht="14.25" x14ac:dyDescent="0.2">
      <c r="A1006" s="10"/>
      <c r="B1006" s="8"/>
    </row>
    <row r="1007" spans="1:2" ht="14.25" x14ac:dyDescent="0.2">
      <c r="A1007" s="10"/>
      <c r="B1007" s="8"/>
    </row>
    <row r="1008" spans="1:2" ht="14.25" x14ac:dyDescent="0.2">
      <c r="A1008" s="10"/>
      <c r="B1008" s="8"/>
    </row>
    <row r="1009" spans="1:2" ht="14.25" x14ac:dyDescent="0.2">
      <c r="A1009" s="10"/>
      <c r="B1009" s="8"/>
    </row>
    <row r="1010" spans="1:2" ht="14.25" x14ac:dyDescent="0.2">
      <c r="A1010" s="10"/>
      <c r="B1010" s="8"/>
    </row>
    <row r="1011" spans="1:2" ht="14.25" x14ac:dyDescent="0.2">
      <c r="A1011" s="10"/>
      <c r="B1011" s="8"/>
    </row>
    <row r="1012" spans="1:2" ht="14.25" x14ac:dyDescent="0.2">
      <c r="A1012" s="10"/>
      <c r="B1012" s="8"/>
    </row>
    <row r="1013" spans="1:2" ht="14.25" x14ac:dyDescent="0.2">
      <c r="A1013" s="10"/>
      <c r="B1013" s="8"/>
    </row>
    <row r="1014" spans="1:2" ht="14.25" x14ac:dyDescent="0.2">
      <c r="A1014" s="10"/>
      <c r="B1014" s="8"/>
    </row>
    <row r="1015" spans="1:2" ht="14.25" x14ac:dyDescent="0.2">
      <c r="A1015" s="10"/>
      <c r="B1015" s="8"/>
    </row>
    <row r="1016" spans="1:2" ht="14.25" x14ac:dyDescent="0.2">
      <c r="A1016" s="10"/>
      <c r="B1016" s="8"/>
    </row>
    <row r="1017" spans="1:2" ht="14.25" x14ac:dyDescent="0.2">
      <c r="A1017" s="10"/>
      <c r="B1017" s="8"/>
    </row>
    <row r="1018" spans="1:2" ht="14.25" x14ac:dyDescent="0.2">
      <c r="A1018" s="10"/>
      <c r="B1018" s="8"/>
    </row>
    <row r="1019" spans="1:2" ht="14.25" x14ac:dyDescent="0.2">
      <c r="A1019" s="10"/>
      <c r="B1019" s="8"/>
    </row>
    <row r="1020" spans="1:2" ht="14.25" x14ac:dyDescent="0.2">
      <c r="A1020" s="10"/>
      <c r="B1020" s="8"/>
    </row>
    <row r="1021" spans="1:2" ht="14.25" x14ac:dyDescent="0.2">
      <c r="A1021" s="10"/>
      <c r="B1021" s="8"/>
    </row>
    <row r="1022" spans="1:2" ht="14.25" x14ac:dyDescent="0.2">
      <c r="A1022" s="10"/>
      <c r="B1022" s="8"/>
    </row>
    <row r="1023" spans="1:2" ht="14.25" x14ac:dyDescent="0.2">
      <c r="A1023" s="10"/>
      <c r="B1023" s="8"/>
    </row>
    <row r="1024" spans="1:2" ht="14.25" x14ac:dyDescent="0.2">
      <c r="A1024" s="10"/>
      <c r="B1024" s="8"/>
    </row>
    <row r="1025" spans="1:2" ht="14.25" x14ac:dyDescent="0.2">
      <c r="A1025" s="10"/>
      <c r="B1025" s="8"/>
    </row>
    <row r="1026" spans="1:2" ht="14.25" x14ac:dyDescent="0.2">
      <c r="A1026" s="10"/>
      <c r="B1026" s="8"/>
    </row>
    <row r="1027" spans="1:2" ht="14.25" x14ac:dyDescent="0.2">
      <c r="A1027" s="10"/>
      <c r="B1027" s="8"/>
    </row>
    <row r="1028" spans="1:2" ht="14.25" x14ac:dyDescent="0.2">
      <c r="A1028" s="10"/>
      <c r="B1028" s="8"/>
    </row>
    <row r="1029" spans="1:2" ht="14.25" x14ac:dyDescent="0.2">
      <c r="A1029" s="10"/>
      <c r="B1029" s="8"/>
    </row>
    <row r="1030" spans="1:2" ht="14.25" x14ac:dyDescent="0.2">
      <c r="A1030" s="10"/>
      <c r="B1030" s="8"/>
    </row>
    <row r="1031" spans="1:2" ht="14.25" x14ac:dyDescent="0.2">
      <c r="A1031" s="10"/>
      <c r="B1031" s="8"/>
    </row>
    <row r="1032" spans="1:2" ht="14.25" x14ac:dyDescent="0.2">
      <c r="A1032" s="10"/>
      <c r="B1032" s="8"/>
    </row>
    <row r="1033" spans="1:2" ht="14.25" x14ac:dyDescent="0.2">
      <c r="A1033" s="10"/>
      <c r="B1033" s="8"/>
    </row>
    <row r="1034" spans="1:2" ht="14.25" x14ac:dyDescent="0.2">
      <c r="A1034" s="10"/>
      <c r="B1034" s="8"/>
    </row>
    <row r="1035" spans="1:2" ht="14.25" x14ac:dyDescent="0.2">
      <c r="A1035" s="10"/>
      <c r="B1035" s="8"/>
    </row>
    <row r="1036" spans="1:2" ht="14.25" x14ac:dyDescent="0.2">
      <c r="A1036" s="10"/>
      <c r="B1036" s="8"/>
    </row>
    <row r="1037" spans="1:2" ht="14.25" x14ac:dyDescent="0.2">
      <c r="A1037" s="10"/>
      <c r="B1037" s="8"/>
    </row>
    <row r="1038" spans="1:2" ht="14.25" x14ac:dyDescent="0.2">
      <c r="A1038" s="10"/>
      <c r="B1038" s="8"/>
    </row>
    <row r="1039" spans="1:2" ht="14.25" x14ac:dyDescent="0.2">
      <c r="A1039" s="10"/>
      <c r="B1039" s="8"/>
    </row>
    <row r="1040" spans="1:2" ht="14.25" x14ac:dyDescent="0.2">
      <c r="A1040" s="10"/>
      <c r="B1040" s="8"/>
    </row>
    <row r="1041" spans="1:2" ht="14.25" x14ac:dyDescent="0.2">
      <c r="A1041" s="10"/>
      <c r="B1041" s="8"/>
    </row>
    <row r="1042" spans="1:2" ht="14.25" x14ac:dyDescent="0.2">
      <c r="A1042" s="10"/>
      <c r="B1042" s="8"/>
    </row>
    <row r="1043" spans="1:2" ht="14.25" x14ac:dyDescent="0.2">
      <c r="A1043" s="10"/>
      <c r="B1043" s="8"/>
    </row>
    <row r="1044" spans="1:2" ht="14.25" x14ac:dyDescent="0.2">
      <c r="A1044" s="10"/>
      <c r="B1044" s="8"/>
    </row>
    <row r="1045" spans="1:2" ht="14.25" x14ac:dyDescent="0.2">
      <c r="A1045" s="10"/>
      <c r="B1045" s="8"/>
    </row>
    <row r="1046" spans="1:2" ht="14.25" x14ac:dyDescent="0.2">
      <c r="A1046" s="10"/>
      <c r="B1046" s="8"/>
    </row>
    <row r="1047" spans="1:2" ht="14.25" x14ac:dyDescent="0.2">
      <c r="A1047" s="10"/>
      <c r="B1047" s="8"/>
    </row>
    <row r="1048" spans="1:2" ht="14.25" x14ac:dyDescent="0.2">
      <c r="A1048" s="10"/>
      <c r="B1048" s="8"/>
    </row>
    <row r="1049" spans="1:2" ht="14.25" x14ac:dyDescent="0.2">
      <c r="A1049" s="10"/>
      <c r="B1049" s="8"/>
    </row>
    <row r="1050" spans="1:2" ht="14.25" x14ac:dyDescent="0.2">
      <c r="A1050" s="10"/>
      <c r="B1050" s="8"/>
    </row>
    <row r="1051" spans="1:2" ht="14.25" x14ac:dyDescent="0.2">
      <c r="A1051" s="10"/>
      <c r="B1051" s="8"/>
    </row>
    <row r="1052" spans="1:2" ht="14.25" x14ac:dyDescent="0.2">
      <c r="A1052" s="10"/>
      <c r="B1052" s="8"/>
    </row>
    <row r="1053" spans="1:2" ht="14.25" x14ac:dyDescent="0.2">
      <c r="A1053" s="10"/>
      <c r="B1053" s="8"/>
    </row>
    <row r="1054" spans="1:2" ht="14.25" x14ac:dyDescent="0.2">
      <c r="A1054" s="10"/>
      <c r="B1054" s="8"/>
    </row>
    <row r="1055" spans="1:2" ht="14.25" x14ac:dyDescent="0.2">
      <c r="A1055" s="10"/>
      <c r="B1055" s="8"/>
    </row>
    <row r="1056" spans="1:2" ht="14.25" x14ac:dyDescent="0.2">
      <c r="A1056" s="10"/>
      <c r="B1056" s="8"/>
    </row>
    <row r="1057" spans="1:2" ht="14.25" x14ac:dyDescent="0.2">
      <c r="A1057" s="10"/>
      <c r="B1057" s="8"/>
    </row>
    <row r="1058" spans="1:2" ht="14.25" x14ac:dyDescent="0.2">
      <c r="A1058" s="10"/>
      <c r="B1058" s="8"/>
    </row>
    <row r="1059" spans="1:2" ht="14.25" x14ac:dyDescent="0.2">
      <c r="A1059" s="10"/>
      <c r="B1059" s="8"/>
    </row>
    <row r="1060" spans="1:2" ht="14.25" x14ac:dyDescent="0.2">
      <c r="A1060" s="10"/>
      <c r="B1060" s="8"/>
    </row>
    <row r="1061" spans="1:2" ht="14.25" x14ac:dyDescent="0.2">
      <c r="A1061" s="10"/>
      <c r="B1061" s="8"/>
    </row>
    <row r="1062" spans="1:2" ht="14.25" x14ac:dyDescent="0.2">
      <c r="A1062" s="10"/>
      <c r="B1062" s="8"/>
    </row>
    <row r="1063" spans="1:2" ht="14.25" x14ac:dyDescent="0.2">
      <c r="A1063" s="10"/>
      <c r="B1063" s="8"/>
    </row>
    <row r="1064" spans="1:2" ht="14.25" x14ac:dyDescent="0.2">
      <c r="A1064" s="10"/>
      <c r="B1064" s="8"/>
    </row>
    <row r="1065" spans="1:2" ht="14.25" x14ac:dyDescent="0.2">
      <c r="A1065" s="10"/>
      <c r="B1065" s="8"/>
    </row>
    <row r="1066" spans="1:2" ht="14.25" x14ac:dyDescent="0.2">
      <c r="A1066" s="10"/>
      <c r="B1066" s="8"/>
    </row>
    <row r="1067" spans="1:2" ht="14.25" x14ac:dyDescent="0.2">
      <c r="A1067" s="10"/>
      <c r="B1067" s="8"/>
    </row>
    <row r="1068" spans="1:2" ht="14.25" x14ac:dyDescent="0.2">
      <c r="A1068" s="10"/>
      <c r="B1068" s="8"/>
    </row>
    <row r="1069" spans="1:2" ht="14.25" x14ac:dyDescent="0.2">
      <c r="A1069" s="10"/>
      <c r="B1069" s="8"/>
    </row>
    <row r="1070" spans="1:2" ht="14.25" x14ac:dyDescent="0.2">
      <c r="A1070" s="10"/>
      <c r="B1070" s="8"/>
    </row>
    <row r="1071" spans="1:2" ht="14.25" x14ac:dyDescent="0.2">
      <c r="A1071" s="10"/>
      <c r="B1071" s="8"/>
    </row>
    <row r="1072" spans="1:2" ht="14.25" x14ac:dyDescent="0.2">
      <c r="A1072" s="10"/>
      <c r="B1072" s="8"/>
    </row>
    <row r="1073" spans="1:2" ht="14.25" x14ac:dyDescent="0.2">
      <c r="A1073" s="10"/>
      <c r="B1073" s="8"/>
    </row>
    <row r="1074" spans="1:2" ht="14.25" x14ac:dyDescent="0.2">
      <c r="A1074" s="10"/>
      <c r="B1074" s="8"/>
    </row>
    <row r="1075" spans="1:2" ht="14.25" x14ac:dyDescent="0.2">
      <c r="A1075" s="10"/>
      <c r="B1075" s="8"/>
    </row>
    <row r="1076" spans="1:2" ht="14.25" x14ac:dyDescent="0.2">
      <c r="A1076" s="10"/>
      <c r="B1076" s="8"/>
    </row>
    <row r="1077" spans="1:2" ht="14.25" x14ac:dyDescent="0.2">
      <c r="A1077" s="10"/>
      <c r="B1077" s="8"/>
    </row>
    <row r="1078" spans="1:2" ht="14.25" x14ac:dyDescent="0.2">
      <c r="A1078" s="10"/>
      <c r="B1078" s="8"/>
    </row>
    <row r="1079" spans="1:2" ht="14.25" x14ac:dyDescent="0.2">
      <c r="A1079" s="10"/>
      <c r="B1079" s="8"/>
    </row>
    <row r="1080" spans="1:2" ht="14.25" x14ac:dyDescent="0.2">
      <c r="A1080" s="10"/>
      <c r="B1080" s="8"/>
    </row>
    <row r="1081" spans="1:2" ht="14.25" x14ac:dyDescent="0.2">
      <c r="A1081" s="10"/>
      <c r="B1081" s="8"/>
    </row>
    <row r="1082" spans="1:2" ht="14.25" x14ac:dyDescent="0.2">
      <c r="A1082" s="10"/>
      <c r="B1082" s="8"/>
    </row>
    <row r="1083" spans="1:2" ht="14.25" x14ac:dyDescent="0.2">
      <c r="A1083" s="10"/>
      <c r="B1083" s="8"/>
    </row>
    <row r="1084" spans="1:2" ht="14.25" x14ac:dyDescent="0.2">
      <c r="A1084" s="10"/>
      <c r="B1084" s="8"/>
    </row>
    <row r="1085" spans="1:2" ht="14.25" x14ac:dyDescent="0.2">
      <c r="A1085" s="10"/>
      <c r="B1085" s="8"/>
    </row>
    <row r="1086" spans="1:2" ht="14.25" x14ac:dyDescent="0.2">
      <c r="A1086" s="10"/>
      <c r="B1086" s="8"/>
    </row>
    <row r="1087" spans="1:2" ht="14.25" x14ac:dyDescent="0.2">
      <c r="A1087" s="10"/>
      <c r="B1087" s="8"/>
    </row>
    <row r="1088" spans="1:2" ht="14.25" x14ac:dyDescent="0.2">
      <c r="A1088" s="10"/>
      <c r="B1088" s="8"/>
    </row>
    <row r="1089" spans="1:2" ht="14.25" x14ac:dyDescent="0.2">
      <c r="A1089" s="10"/>
      <c r="B1089" s="8"/>
    </row>
    <row r="1090" spans="1:2" ht="14.25" x14ac:dyDescent="0.2">
      <c r="A1090" s="10"/>
      <c r="B1090" s="8"/>
    </row>
    <row r="1091" spans="1:2" ht="14.25" x14ac:dyDescent="0.2">
      <c r="A1091" s="10"/>
      <c r="B1091" s="8"/>
    </row>
    <row r="1092" spans="1:2" ht="14.25" x14ac:dyDescent="0.2">
      <c r="A1092" s="10"/>
      <c r="B1092" s="8"/>
    </row>
    <row r="1093" spans="1:2" ht="14.25" x14ac:dyDescent="0.2">
      <c r="A1093" s="10"/>
      <c r="B1093" s="8"/>
    </row>
    <row r="1094" spans="1:2" ht="14.25" x14ac:dyDescent="0.2">
      <c r="A1094" s="10"/>
      <c r="B1094" s="8"/>
    </row>
    <row r="1095" spans="1:2" ht="14.25" x14ac:dyDescent="0.2">
      <c r="A1095" s="10"/>
      <c r="B1095" s="8"/>
    </row>
    <row r="1096" spans="1:2" ht="14.25" x14ac:dyDescent="0.2">
      <c r="A1096" s="10"/>
      <c r="B1096" s="8"/>
    </row>
    <row r="1097" spans="1:2" ht="14.25" x14ac:dyDescent="0.2">
      <c r="A1097" s="10"/>
      <c r="B1097" s="8"/>
    </row>
    <row r="1098" spans="1:2" ht="14.25" x14ac:dyDescent="0.2">
      <c r="A1098" s="10"/>
      <c r="B1098" s="8"/>
    </row>
    <row r="1099" spans="1:2" ht="14.25" x14ac:dyDescent="0.2">
      <c r="A1099" s="10"/>
      <c r="B1099" s="8"/>
    </row>
    <row r="1100" spans="1:2" ht="14.25" x14ac:dyDescent="0.2">
      <c r="A1100" s="10"/>
      <c r="B1100" s="8"/>
    </row>
    <row r="1101" spans="1:2" ht="14.25" x14ac:dyDescent="0.2">
      <c r="A1101" s="10"/>
      <c r="B1101" s="8"/>
    </row>
    <row r="1102" spans="1:2" ht="14.25" x14ac:dyDescent="0.2">
      <c r="A1102" s="10"/>
      <c r="B1102" s="8"/>
    </row>
    <row r="1103" spans="1:2" ht="14.25" x14ac:dyDescent="0.2">
      <c r="A1103" s="10"/>
      <c r="B1103" s="8"/>
    </row>
    <row r="1104" spans="1:2" ht="14.25" x14ac:dyDescent="0.2">
      <c r="A1104" s="10"/>
      <c r="B1104" s="8"/>
    </row>
    <row r="1105" spans="1:2" ht="14.25" x14ac:dyDescent="0.2">
      <c r="A1105" s="10"/>
      <c r="B1105" s="8"/>
    </row>
    <row r="1106" spans="1:2" ht="14.25" x14ac:dyDescent="0.2">
      <c r="A1106" s="10"/>
      <c r="B1106" s="8"/>
    </row>
    <row r="1107" spans="1:2" ht="14.25" x14ac:dyDescent="0.2">
      <c r="A1107" s="10"/>
      <c r="B1107" s="8"/>
    </row>
    <row r="1108" spans="1:2" ht="14.25" x14ac:dyDescent="0.2">
      <c r="A1108" s="10"/>
      <c r="B1108" s="8"/>
    </row>
    <row r="1109" spans="1:2" ht="14.25" x14ac:dyDescent="0.2">
      <c r="A1109" s="10"/>
      <c r="B1109" s="8"/>
    </row>
    <row r="1110" spans="1:2" ht="14.25" x14ac:dyDescent="0.2">
      <c r="A1110" s="10"/>
      <c r="B1110" s="8"/>
    </row>
    <row r="1111" spans="1:2" ht="14.25" x14ac:dyDescent="0.2">
      <c r="A1111" s="10"/>
      <c r="B1111" s="8"/>
    </row>
    <row r="1112" spans="1:2" ht="14.25" x14ac:dyDescent="0.2">
      <c r="A1112" s="10"/>
      <c r="B1112" s="8"/>
    </row>
    <row r="1113" spans="1:2" ht="14.25" x14ac:dyDescent="0.2">
      <c r="A1113" s="10"/>
      <c r="B1113" s="8"/>
    </row>
    <row r="1114" spans="1:2" ht="14.25" x14ac:dyDescent="0.2">
      <c r="A1114" s="10"/>
      <c r="B1114" s="8"/>
    </row>
    <row r="1115" spans="1:2" ht="14.25" x14ac:dyDescent="0.2">
      <c r="A1115" s="10"/>
      <c r="B1115" s="8"/>
    </row>
    <row r="1116" spans="1:2" ht="14.25" x14ac:dyDescent="0.2">
      <c r="A1116" s="10"/>
      <c r="B1116" s="8"/>
    </row>
    <row r="1117" spans="1:2" ht="14.25" x14ac:dyDescent="0.2">
      <c r="A1117" s="10"/>
      <c r="B1117" s="8"/>
    </row>
    <row r="1118" spans="1:2" ht="14.25" x14ac:dyDescent="0.2">
      <c r="A1118" s="10"/>
      <c r="B1118" s="8"/>
    </row>
    <row r="1119" spans="1:2" ht="14.25" x14ac:dyDescent="0.2">
      <c r="A1119" s="10"/>
      <c r="B1119" s="8"/>
    </row>
    <row r="1120" spans="1:2" ht="14.25" x14ac:dyDescent="0.2">
      <c r="A1120" s="10"/>
      <c r="B1120" s="8"/>
    </row>
    <row r="1121" spans="1:2" ht="14.25" x14ac:dyDescent="0.2">
      <c r="A1121" s="10"/>
      <c r="B1121" s="8"/>
    </row>
    <row r="1122" spans="1:2" ht="14.25" x14ac:dyDescent="0.2">
      <c r="A1122" s="10"/>
      <c r="B1122" s="8"/>
    </row>
    <row r="1123" spans="1:2" ht="14.25" x14ac:dyDescent="0.2">
      <c r="A1123" s="10"/>
      <c r="B1123" s="8"/>
    </row>
    <row r="1124" spans="1:2" ht="14.25" x14ac:dyDescent="0.2">
      <c r="A1124" s="10"/>
      <c r="B1124" s="8"/>
    </row>
    <row r="1125" spans="1:2" ht="14.25" x14ac:dyDescent="0.2">
      <c r="A1125" s="10"/>
      <c r="B1125" s="8"/>
    </row>
    <row r="1126" spans="1:2" ht="14.25" x14ac:dyDescent="0.2">
      <c r="A1126" s="10"/>
      <c r="B1126" s="8"/>
    </row>
    <row r="1127" spans="1:2" ht="14.25" x14ac:dyDescent="0.2">
      <c r="A1127" s="10"/>
      <c r="B1127" s="8"/>
    </row>
    <row r="1128" spans="1:2" ht="14.25" x14ac:dyDescent="0.2">
      <c r="A1128" s="10"/>
      <c r="B1128" s="8"/>
    </row>
    <row r="1129" spans="1:2" ht="14.25" x14ac:dyDescent="0.2">
      <c r="A1129" s="10"/>
      <c r="B1129" s="8"/>
    </row>
    <row r="1130" spans="1:2" ht="14.25" x14ac:dyDescent="0.2">
      <c r="A1130" s="10"/>
      <c r="B1130" s="8"/>
    </row>
    <row r="1131" spans="1:2" ht="14.25" x14ac:dyDescent="0.2">
      <c r="A1131" s="10"/>
      <c r="B1131" s="8"/>
    </row>
    <row r="1132" spans="1:2" ht="14.25" x14ac:dyDescent="0.2">
      <c r="A1132" s="10"/>
      <c r="B1132" s="8"/>
    </row>
    <row r="1133" spans="1:2" ht="14.25" x14ac:dyDescent="0.2">
      <c r="A1133" s="10"/>
      <c r="B1133" s="8"/>
    </row>
    <row r="1134" spans="1:2" ht="14.25" x14ac:dyDescent="0.2">
      <c r="A1134" s="10"/>
      <c r="B1134" s="8"/>
    </row>
    <row r="1135" spans="1:2" ht="14.25" x14ac:dyDescent="0.2">
      <c r="A1135" s="10"/>
      <c r="B1135" s="8"/>
    </row>
    <row r="1136" spans="1:2" ht="14.25" x14ac:dyDescent="0.2">
      <c r="A1136" s="10"/>
      <c r="B1136" s="8"/>
    </row>
    <row r="1137" spans="1:2" ht="14.25" x14ac:dyDescent="0.2">
      <c r="A1137" s="10"/>
      <c r="B1137" s="8"/>
    </row>
    <row r="1138" spans="1:2" ht="14.25" x14ac:dyDescent="0.2">
      <c r="A1138" s="10"/>
      <c r="B1138" s="8"/>
    </row>
    <row r="1139" spans="1:2" ht="14.25" x14ac:dyDescent="0.2">
      <c r="A1139" s="10"/>
      <c r="B1139" s="8"/>
    </row>
    <row r="1140" spans="1:2" ht="14.25" x14ac:dyDescent="0.2">
      <c r="A1140" s="10"/>
      <c r="B1140" s="8"/>
    </row>
    <row r="1141" spans="1:2" ht="14.25" x14ac:dyDescent="0.2">
      <c r="A1141" s="10"/>
      <c r="B1141" s="8"/>
    </row>
    <row r="1142" spans="1:2" ht="14.25" x14ac:dyDescent="0.2">
      <c r="A1142" s="10"/>
      <c r="B1142" s="8"/>
    </row>
    <row r="1143" spans="1:2" ht="14.25" x14ac:dyDescent="0.2">
      <c r="A1143" s="10"/>
      <c r="B1143" s="8"/>
    </row>
    <row r="1144" spans="1:2" ht="14.25" x14ac:dyDescent="0.2">
      <c r="A1144" s="10"/>
      <c r="B1144" s="8"/>
    </row>
    <row r="1145" spans="1:2" ht="14.25" x14ac:dyDescent="0.2">
      <c r="A1145" s="10"/>
      <c r="B1145" s="8"/>
    </row>
    <row r="1146" spans="1:2" ht="14.25" x14ac:dyDescent="0.2">
      <c r="A1146" s="10"/>
      <c r="B1146" s="8"/>
    </row>
    <row r="1147" spans="1:2" ht="14.25" x14ac:dyDescent="0.2">
      <c r="A1147" s="10"/>
      <c r="B1147" s="8"/>
    </row>
    <row r="1148" spans="1:2" ht="14.25" x14ac:dyDescent="0.2">
      <c r="A1148" s="10"/>
      <c r="B1148" s="8"/>
    </row>
    <row r="1149" spans="1:2" ht="14.25" x14ac:dyDescent="0.2">
      <c r="A1149" s="10"/>
      <c r="B1149" s="8"/>
    </row>
    <row r="1150" spans="1:2" ht="14.25" x14ac:dyDescent="0.2">
      <c r="A1150" s="10"/>
      <c r="B1150" s="8"/>
    </row>
    <row r="1151" spans="1:2" ht="14.25" x14ac:dyDescent="0.2">
      <c r="A1151" s="10"/>
      <c r="B1151" s="8"/>
    </row>
    <row r="1152" spans="1:2" ht="14.25" x14ac:dyDescent="0.2">
      <c r="A1152" s="10"/>
      <c r="B1152" s="8"/>
    </row>
    <row r="1153" spans="1:2" ht="14.25" x14ac:dyDescent="0.2">
      <c r="A1153" s="10"/>
      <c r="B1153" s="8"/>
    </row>
    <row r="1154" spans="1:2" ht="14.25" x14ac:dyDescent="0.2">
      <c r="A1154" s="10"/>
      <c r="B1154" s="8"/>
    </row>
    <row r="1155" spans="1:2" ht="14.25" x14ac:dyDescent="0.2">
      <c r="A1155" s="10"/>
      <c r="B1155" s="8"/>
    </row>
    <row r="1156" spans="1:2" ht="14.25" x14ac:dyDescent="0.2">
      <c r="A1156" s="10"/>
      <c r="B1156" s="8"/>
    </row>
    <row r="1157" spans="1:2" ht="14.25" x14ac:dyDescent="0.2">
      <c r="A1157" s="10"/>
      <c r="B1157" s="8"/>
    </row>
    <row r="1158" spans="1:2" ht="14.25" x14ac:dyDescent="0.2">
      <c r="A1158" s="10"/>
      <c r="B1158" s="8"/>
    </row>
    <row r="1159" spans="1:2" ht="14.25" x14ac:dyDescent="0.2">
      <c r="A1159" s="10"/>
      <c r="B1159" s="8"/>
    </row>
    <row r="1160" spans="1:2" ht="14.25" x14ac:dyDescent="0.2">
      <c r="A1160" s="10"/>
      <c r="B1160" s="8"/>
    </row>
    <row r="1161" spans="1:2" ht="14.25" x14ac:dyDescent="0.2">
      <c r="A1161" s="10"/>
      <c r="B1161" s="8"/>
    </row>
    <row r="1162" spans="1:2" ht="14.25" x14ac:dyDescent="0.2">
      <c r="A1162" s="10"/>
      <c r="B1162" s="8"/>
    </row>
    <row r="1163" spans="1:2" ht="14.25" x14ac:dyDescent="0.2">
      <c r="A1163" s="10"/>
      <c r="B1163" s="8"/>
    </row>
    <row r="1164" spans="1:2" ht="14.25" x14ac:dyDescent="0.2">
      <c r="A1164" s="10"/>
      <c r="B1164" s="8"/>
    </row>
    <row r="1165" spans="1:2" ht="14.25" x14ac:dyDescent="0.2">
      <c r="A1165" s="10"/>
      <c r="B1165" s="8"/>
    </row>
    <row r="1166" spans="1:2" ht="14.25" x14ac:dyDescent="0.2">
      <c r="A1166" s="10"/>
      <c r="B1166" s="8"/>
    </row>
    <row r="1167" spans="1:2" ht="14.25" x14ac:dyDescent="0.2">
      <c r="A1167" s="10"/>
      <c r="B1167" s="8"/>
    </row>
    <row r="1168" spans="1:2" ht="14.25" x14ac:dyDescent="0.2">
      <c r="A1168" s="10"/>
      <c r="B1168" s="8"/>
    </row>
    <row r="1169" spans="1:2" ht="14.25" x14ac:dyDescent="0.2">
      <c r="A1169" s="10"/>
      <c r="B1169" s="8"/>
    </row>
    <row r="1170" spans="1:2" ht="14.25" x14ac:dyDescent="0.2">
      <c r="A1170" s="10"/>
      <c r="B1170" s="8"/>
    </row>
    <row r="1171" spans="1:2" ht="14.25" x14ac:dyDescent="0.2">
      <c r="A1171" s="10"/>
      <c r="B1171" s="8"/>
    </row>
    <row r="1172" spans="1:2" ht="14.25" x14ac:dyDescent="0.2">
      <c r="A1172" s="10"/>
      <c r="B1172" s="8"/>
    </row>
    <row r="1173" spans="1:2" ht="14.25" x14ac:dyDescent="0.2">
      <c r="A1173" s="10"/>
      <c r="B1173" s="8"/>
    </row>
    <row r="1174" spans="1:2" ht="14.25" x14ac:dyDescent="0.2">
      <c r="A1174" s="10"/>
      <c r="B1174" s="8"/>
    </row>
    <row r="1175" spans="1:2" ht="14.25" x14ac:dyDescent="0.2">
      <c r="A1175" s="10"/>
      <c r="B1175" s="8"/>
    </row>
    <row r="1176" spans="1:2" ht="14.25" x14ac:dyDescent="0.2">
      <c r="A1176" s="10"/>
      <c r="B1176" s="8"/>
    </row>
    <row r="1177" spans="1:2" ht="14.25" x14ac:dyDescent="0.2">
      <c r="A1177" s="10"/>
      <c r="B1177" s="8"/>
    </row>
    <row r="1178" spans="1:2" ht="14.25" x14ac:dyDescent="0.2">
      <c r="A1178" s="10"/>
      <c r="B1178" s="8"/>
    </row>
    <row r="1179" spans="1:2" ht="14.25" x14ac:dyDescent="0.2">
      <c r="A1179" s="10"/>
      <c r="B1179" s="8"/>
    </row>
    <row r="1180" spans="1:2" ht="14.25" x14ac:dyDescent="0.2">
      <c r="A1180" s="10"/>
      <c r="B1180" s="8"/>
    </row>
    <row r="1181" spans="1:2" ht="14.25" x14ac:dyDescent="0.2">
      <c r="A1181" s="10"/>
      <c r="B1181" s="8"/>
    </row>
    <row r="1182" spans="1:2" ht="14.25" x14ac:dyDescent="0.2">
      <c r="A1182" s="10"/>
      <c r="B1182" s="8"/>
    </row>
    <row r="1183" spans="1:2" ht="14.25" x14ac:dyDescent="0.2">
      <c r="A1183" s="10"/>
      <c r="B1183" s="8"/>
    </row>
    <row r="1184" spans="1:2" ht="14.25" x14ac:dyDescent="0.2">
      <c r="A1184" s="10"/>
      <c r="B1184" s="8"/>
    </row>
    <row r="1185" spans="1:2" ht="14.25" x14ac:dyDescent="0.2">
      <c r="A1185" s="10"/>
      <c r="B1185" s="8"/>
    </row>
    <row r="1186" spans="1:2" ht="14.25" x14ac:dyDescent="0.2">
      <c r="A1186" s="10"/>
      <c r="B1186" s="8"/>
    </row>
    <row r="1187" spans="1:2" ht="14.25" x14ac:dyDescent="0.2">
      <c r="A1187" s="10"/>
      <c r="B1187" s="8"/>
    </row>
    <row r="1188" spans="1:2" ht="14.25" x14ac:dyDescent="0.2">
      <c r="A1188" s="10"/>
      <c r="B1188" s="8"/>
    </row>
    <row r="1189" spans="1:2" ht="14.25" x14ac:dyDescent="0.2">
      <c r="A1189" s="10"/>
      <c r="B1189" s="8"/>
    </row>
    <row r="1190" spans="1:2" ht="14.25" x14ac:dyDescent="0.2">
      <c r="A1190" s="10"/>
      <c r="B1190" s="8"/>
    </row>
    <row r="1191" spans="1:2" ht="14.25" x14ac:dyDescent="0.2">
      <c r="A1191" s="10"/>
      <c r="B1191" s="8"/>
    </row>
    <row r="1192" spans="1:2" ht="14.25" x14ac:dyDescent="0.2">
      <c r="A1192" s="10"/>
      <c r="B1192" s="8"/>
    </row>
    <row r="1193" spans="1:2" ht="14.25" x14ac:dyDescent="0.2">
      <c r="A1193" s="10"/>
      <c r="B1193" s="8"/>
    </row>
    <row r="1194" spans="1:2" ht="14.25" x14ac:dyDescent="0.2">
      <c r="A1194" s="10"/>
      <c r="B1194" s="8"/>
    </row>
    <row r="1195" spans="1:2" ht="14.25" x14ac:dyDescent="0.2">
      <c r="A1195" s="10"/>
      <c r="B1195" s="8"/>
    </row>
    <row r="1196" spans="1:2" ht="14.25" x14ac:dyDescent="0.2">
      <c r="A1196" s="10"/>
      <c r="B1196" s="8"/>
    </row>
    <row r="1197" spans="1:2" ht="14.25" x14ac:dyDescent="0.2">
      <c r="A1197" s="10"/>
      <c r="B1197" s="8"/>
    </row>
    <row r="1198" spans="1:2" ht="14.25" x14ac:dyDescent="0.2">
      <c r="A1198" s="10"/>
      <c r="B1198" s="8"/>
    </row>
    <row r="1199" spans="1:2" ht="14.25" x14ac:dyDescent="0.2">
      <c r="A1199" s="10"/>
      <c r="B1199" s="8"/>
    </row>
    <row r="1200" spans="1:2" ht="14.25" x14ac:dyDescent="0.2">
      <c r="A1200" s="10"/>
      <c r="B1200" s="8"/>
    </row>
    <row r="1201" spans="1:2" ht="14.25" x14ac:dyDescent="0.2">
      <c r="A1201" s="10"/>
      <c r="B1201" s="8"/>
    </row>
    <row r="1202" spans="1:2" ht="14.25" x14ac:dyDescent="0.2">
      <c r="A1202" s="10"/>
      <c r="B1202" s="8"/>
    </row>
    <row r="1203" spans="1:2" ht="14.25" x14ac:dyDescent="0.2">
      <c r="A1203" s="10"/>
      <c r="B1203" s="8"/>
    </row>
    <row r="1204" spans="1:2" ht="14.25" x14ac:dyDescent="0.2">
      <c r="A1204" s="10"/>
      <c r="B1204" s="8"/>
    </row>
    <row r="1205" spans="1:2" ht="14.25" x14ac:dyDescent="0.2">
      <c r="A1205" s="10"/>
      <c r="B1205" s="8"/>
    </row>
    <row r="1206" spans="1:2" ht="14.25" x14ac:dyDescent="0.2">
      <c r="A1206" s="10"/>
      <c r="B1206" s="8"/>
    </row>
    <row r="1207" spans="1:2" ht="14.25" x14ac:dyDescent="0.2">
      <c r="A1207" s="10"/>
      <c r="B1207" s="8"/>
    </row>
    <row r="1208" spans="1:2" ht="14.25" x14ac:dyDescent="0.2">
      <c r="A1208" s="10"/>
      <c r="B1208" s="8"/>
    </row>
    <row r="1209" spans="1:2" ht="14.25" x14ac:dyDescent="0.2">
      <c r="A1209" s="10"/>
      <c r="B1209" s="8"/>
    </row>
    <row r="1210" spans="1:2" ht="14.25" x14ac:dyDescent="0.2">
      <c r="A1210" s="10"/>
      <c r="B1210" s="8"/>
    </row>
    <row r="1211" spans="1:2" ht="14.25" x14ac:dyDescent="0.2">
      <c r="A1211" s="10"/>
      <c r="B1211" s="8"/>
    </row>
    <row r="1212" spans="1:2" ht="14.25" x14ac:dyDescent="0.2">
      <c r="A1212" s="10"/>
      <c r="B1212" s="8"/>
    </row>
    <row r="1213" spans="1:2" ht="14.25" x14ac:dyDescent="0.2">
      <c r="A1213" s="10"/>
      <c r="B1213" s="8"/>
    </row>
    <row r="1214" spans="1:2" ht="14.25" x14ac:dyDescent="0.2">
      <c r="A1214" s="10"/>
      <c r="B1214" s="8"/>
    </row>
    <row r="1215" spans="1:2" ht="14.25" x14ac:dyDescent="0.2">
      <c r="A1215" s="10"/>
      <c r="B1215" s="8"/>
    </row>
    <row r="1216" spans="1:2" ht="14.25" x14ac:dyDescent="0.2">
      <c r="A1216" s="10"/>
      <c r="B1216" s="8"/>
    </row>
    <row r="1217" spans="1:2" ht="14.25" x14ac:dyDescent="0.2">
      <c r="A1217" s="10"/>
      <c r="B1217" s="8"/>
    </row>
    <row r="1218" spans="1:2" ht="14.25" x14ac:dyDescent="0.2">
      <c r="A1218" s="10"/>
      <c r="B1218" s="8"/>
    </row>
    <row r="1219" spans="1:2" ht="14.25" x14ac:dyDescent="0.2">
      <c r="A1219" s="10"/>
      <c r="B1219" s="8"/>
    </row>
    <row r="1220" spans="1:2" ht="14.25" x14ac:dyDescent="0.2">
      <c r="A1220" s="10"/>
      <c r="B1220" s="8"/>
    </row>
    <row r="1221" spans="1:2" ht="14.25" x14ac:dyDescent="0.2">
      <c r="A1221" s="10"/>
      <c r="B1221" s="8"/>
    </row>
    <row r="1222" spans="1:2" ht="14.25" x14ac:dyDescent="0.2">
      <c r="A1222" s="10"/>
      <c r="B1222" s="8"/>
    </row>
    <row r="1223" spans="1:2" ht="14.25" x14ac:dyDescent="0.2">
      <c r="A1223" s="10"/>
      <c r="B1223" s="8"/>
    </row>
    <row r="1224" spans="1:2" ht="14.25" x14ac:dyDescent="0.2">
      <c r="A1224" s="10"/>
      <c r="B1224" s="8"/>
    </row>
    <row r="1225" spans="1:2" ht="14.25" x14ac:dyDescent="0.2">
      <c r="A1225" s="10"/>
      <c r="B1225" s="8"/>
    </row>
    <row r="1226" spans="1:2" ht="14.25" x14ac:dyDescent="0.2">
      <c r="A1226" s="10"/>
      <c r="B1226" s="8"/>
    </row>
    <row r="1227" spans="1:2" ht="14.25" x14ac:dyDescent="0.2">
      <c r="A1227" s="10"/>
      <c r="B1227" s="8"/>
    </row>
    <row r="1228" spans="1:2" ht="14.25" x14ac:dyDescent="0.2">
      <c r="A1228" s="10"/>
      <c r="B1228" s="8"/>
    </row>
    <row r="1229" spans="1:2" ht="14.25" x14ac:dyDescent="0.2">
      <c r="A1229" s="10"/>
      <c r="B1229" s="8"/>
    </row>
    <row r="1230" spans="1:2" ht="14.25" x14ac:dyDescent="0.2">
      <c r="A1230" s="10"/>
      <c r="B1230" s="8"/>
    </row>
    <row r="1231" spans="1:2" ht="14.25" x14ac:dyDescent="0.2">
      <c r="A1231" s="10"/>
      <c r="B1231" s="8"/>
    </row>
    <row r="1232" spans="1:2" ht="14.25" x14ac:dyDescent="0.2">
      <c r="A1232" s="10"/>
      <c r="B1232" s="8"/>
    </row>
    <row r="1233" spans="1:2" ht="14.25" x14ac:dyDescent="0.2">
      <c r="A1233" s="10"/>
      <c r="B1233" s="8"/>
    </row>
    <row r="1234" spans="1:2" ht="14.25" x14ac:dyDescent="0.2">
      <c r="A1234" s="10"/>
      <c r="B1234" s="8"/>
    </row>
    <row r="1235" spans="1:2" ht="14.25" x14ac:dyDescent="0.2">
      <c r="A1235" s="10"/>
      <c r="B1235" s="8"/>
    </row>
    <row r="1236" spans="1:2" ht="14.25" x14ac:dyDescent="0.2">
      <c r="A1236" s="10"/>
      <c r="B1236" s="8"/>
    </row>
    <row r="1237" spans="1:2" ht="14.25" x14ac:dyDescent="0.2">
      <c r="A1237" s="10"/>
      <c r="B1237" s="8"/>
    </row>
    <row r="1238" spans="1:2" ht="14.25" x14ac:dyDescent="0.2">
      <c r="A1238" s="10"/>
      <c r="B1238" s="8"/>
    </row>
    <row r="1239" spans="1:2" ht="14.25" x14ac:dyDescent="0.2">
      <c r="A1239" s="10"/>
      <c r="B1239" s="8"/>
    </row>
    <row r="1240" spans="1:2" ht="14.25" x14ac:dyDescent="0.2">
      <c r="A1240" s="10"/>
      <c r="B1240" s="8"/>
    </row>
    <row r="1241" spans="1:2" ht="14.25" x14ac:dyDescent="0.2">
      <c r="A1241" s="10"/>
      <c r="B1241" s="8"/>
    </row>
    <row r="1242" spans="1:2" ht="14.25" x14ac:dyDescent="0.2">
      <c r="A1242" s="10"/>
      <c r="B1242" s="8"/>
    </row>
    <row r="1243" spans="1:2" ht="14.25" x14ac:dyDescent="0.2">
      <c r="A1243" s="10"/>
      <c r="B1243" s="8"/>
    </row>
    <row r="1244" spans="1:2" ht="14.25" x14ac:dyDescent="0.2">
      <c r="A1244" s="10"/>
      <c r="B1244" s="8"/>
    </row>
    <row r="1245" spans="1:2" ht="14.25" x14ac:dyDescent="0.2">
      <c r="A1245" s="10"/>
      <c r="B1245" s="8"/>
    </row>
    <row r="1246" spans="1:2" ht="14.25" x14ac:dyDescent="0.2">
      <c r="A1246" s="10"/>
      <c r="B1246" s="8"/>
    </row>
    <row r="1247" spans="1:2" ht="14.25" x14ac:dyDescent="0.2">
      <c r="A1247" s="10"/>
      <c r="B1247" s="8"/>
    </row>
    <row r="1248" spans="1:2" ht="14.25" x14ac:dyDescent="0.2">
      <c r="A1248" s="10"/>
      <c r="B1248" s="8"/>
    </row>
    <row r="1249" spans="1:2" ht="14.25" x14ac:dyDescent="0.2">
      <c r="A1249" s="10"/>
      <c r="B1249" s="8"/>
    </row>
    <row r="1250" spans="1:2" ht="14.25" x14ac:dyDescent="0.2">
      <c r="A1250" s="10"/>
      <c r="B1250" s="8"/>
    </row>
    <row r="1251" spans="1:2" ht="14.25" x14ac:dyDescent="0.2">
      <c r="A1251" s="10"/>
      <c r="B1251" s="8"/>
    </row>
    <row r="1252" spans="1:2" ht="14.25" x14ac:dyDescent="0.2">
      <c r="A1252" s="10"/>
      <c r="B1252" s="8"/>
    </row>
    <row r="1253" spans="1:2" ht="14.25" x14ac:dyDescent="0.2">
      <c r="A1253" s="10"/>
      <c r="B1253" s="8"/>
    </row>
    <row r="1254" spans="1:2" ht="14.25" x14ac:dyDescent="0.2">
      <c r="A1254" s="10"/>
      <c r="B1254" s="8"/>
    </row>
    <row r="1255" spans="1:2" ht="14.25" x14ac:dyDescent="0.2">
      <c r="A1255" s="10"/>
      <c r="B1255" s="8"/>
    </row>
    <row r="1256" spans="1:2" ht="14.25" x14ac:dyDescent="0.2">
      <c r="A1256" s="10"/>
      <c r="B1256" s="8"/>
    </row>
    <row r="1257" spans="1:2" ht="14.25" x14ac:dyDescent="0.2">
      <c r="A1257" s="10"/>
      <c r="B1257" s="8"/>
    </row>
    <row r="1258" spans="1:2" ht="14.25" x14ac:dyDescent="0.2">
      <c r="A1258" s="10"/>
      <c r="B1258" s="8"/>
    </row>
    <row r="1259" spans="1:2" ht="14.25" x14ac:dyDescent="0.2">
      <c r="A1259" s="10"/>
      <c r="B1259" s="8"/>
    </row>
    <row r="1260" spans="1:2" ht="14.25" x14ac:dyDescent="0.2">
      <c r="A1260" s="10"/>
      <c r="B1260" s="8"/>
    </row>
    <row r="1261" spans="1:2" ht="14.25" x14ac:dyDescent="0.2">
      <c r="A1261" s="10"/>
      <c r="B1261" s="8"/>
    </row>
    <row r="1262" spans="1:2" ht="14.25" x14ac:dyDescent="0.2">
      <c r="A1262" s="10"/>
      <c r="B1262" s="8"/>
    </row>
    <row r="1263" spans="1:2" ht="14.25" x14ac:dyDescent="0.2">
      <c r="A1263" s="10"/>
      <c r="B1263" s="8"/>
    </row>
    <row r="1264" spans="1:2" ht="14.25" x14ac:dyDescent="0.2">
      <c r="A1264" s="10"/>
      <c r="B1264" s="8"/>
    </row>
    <row r="1265" spans="1:2" ht="14.25" x14ac:dyDescent="0.2">
      <c r="A1265" s="10"/>
      <c r="B1265" s="8"/>
    </row>
    <row r="1266" spans="1:2" ht="14.25" x14ac:dyDescent="0.2">
      <c r="A1266" s="10"/>
      <c r="B1266" s="8"/>
    </row>
    <row r="1267" spans="1:2" ht="14.25" x14ac:dyDescent="0.2">
      <c r="A1267" s="10"/>
      <c r="B1267" s="8"/>
    </row>
    <row r="1268" spans="1:2" ht="14.25" x14ac:dyDescent="0.2">
      <c r="A1268" s="10"/>
      <c r="B1268" s="8"/>
    </row>
    <row r="1269" spans="1:2" ht="14.25" x14ac:dyDescent="0.2">
      <c r="A1269" s="10"/>
      <c r="B1269" s="8"/>
    </row>
    <row r="1270" spans="1:2" ht="14.25" x14ac:dyDescent="0.2">
      <c r="A1270" s="10"/>
      <c r="B1270" s="8"/>
    </row>
    <row r="1271" spans="1:2" ht="14.25" x14ac:dyDescent="0.2">
      <c r="A1271" s="10"/>
      <c r="B1271" s="8"/>
    </row>
    <row r="1272" spans="1:2" ht="14.25" x14ac:dyDescent="0.2">
      <c r="A1272" s="10"/>
      <c r="B1272" s="8"/>
    </row>
    <row r="1273" spans="1:2" ht="14.25" x14ac:dyDescent="0.2">
      <c r="A1273" s="10"/>
      <c r="B1273" s="8"/>
    </row>
    <row r="1274" spans="1:2" ht="14.25" x14ac:dyDescent="0.2">
      <c r="A1274" s="10"/>
      <c r="B1274" s="8"/>
    </row>
    <row r="1275" spans="1:2" ht="14.25" x14ac:dyDescent="0.2">
      <c r="A1275" s="10"/>
      <c r="B1275" s="8"/>
    </row>
    <row r="1276" spans="1:2" ht="14.25" x14ac:dyDescent="0.2">
      <c r="A1276" s="10"/>
      <c r="B1276" s="8"/>
    </row>
    <row r="1277" spans="1:2" ht="14.25" x14ac:dyDescent="0.2">
      <c r="A1277" s="10"/>
      <c r="B1277" s="8"/>
    </row>
    <row r="1278" spans="1:2" ht="14.25" x14ac:dyDescent="0.2">
      <c r="A1278" s="10"/>
      <c r="B1278" s="8"/>
    </row>
    <row r="1279" spans="1:2" ht="14.25" x14ac:dyDescent="0.2">
      <c r="A1279" s="10"/>
      <c r="B1279" s="8"/>
    </row>
    <row r="1280" spans="1:2" ht="14.25" x14ac:dyDescent="0.2">
      <c r="A1280" s="10"/>
      <c r="B1280" s="8"/>
    </row>
    <row r="1281" spans="1:2" ht="14.25" x14ac:dyDescent="0.2">
      <c r="A1281" s="10"/>
      <c r="B1281" s="8"/>
    </row>
    <row r="1282" spans="1:2" ht="14.25" x14ac:dyDescent="0.2">
      <c r="A1282" s="10"/>
      <c r="B1282" s="8"/>
    </row>
    <row r="1283" spans="1:2" ht="14.25" x14ac:dyDescent="0.2">
      <c r="A1283" s="10"/>
      <c r="B1283" s="8"/>
    </row>
    <row r="1284" spans="1:2" ht="14.25" x14ac:dyDescent="0.2">
      <c r="A1284" s="10"/>
      <c r="B1284" s="8"/>
    </row>
    <row r="1285" spans="1:2" ht="14.25" x14ac:dyDescent="0.2">
      <c r="A1285" s="10"/>
      <c r="B1285" s="8"/>
    </row>
    <row r="1286" spans="1:2" ht="14.25" x14ac:dyDescent="0.2">
      <c r="A1286" s="10"/>
      <c r="B1286" s="8"/>
    </row>
    <row r="1287" spans="1:2" ht="14.25" x14ac:dyDescent="0.2">
      <c r="A1287" s="10"/>
      <c r="B1287" s="8"/>
    </row>
    <row r="1288" spans="1:2" ht="14.25" x14ac:dyDescent="0.2">
      <c r="A1288" s="10"/>
      <c r="B1288" s="8"/>
    </row>
    <row r="1289" spans="1:2" ht="14.25" x14ac:dyDescent="0.2">
      <c r="A1289" s="10"/>
      <c r="B1289" s="8"/>
    </row>
    <row r="1290" spans="1:2" ht="14.25" x14ac:dyDescent="0.2">
      <c r="A1290" s="10"/>
      <c r="B1290" s="8"/>
    </row>
    <row r="1291" spans="1:2" ht="14.25" x14ac:dyDescent="0.2">
      <c r="A1291" s="10"/>
      <c r="B1291" s="8"/>
    </row>
    <row r="1292" spans="1:2" ht="14.25" x14ac:dyDescent="0.2">
      <c r="A1292" s="10"/>
      <c r="B1292" s="8"/>
    </row>
    <row r="1293" spans="1:2" ht="14.25" x14ac:dyDescent="0.2">
      <c r="A1293" s="10"/>
      <c r="B1293" s="8"/>
    </row>
    <row r="1294" spans="1:2" ht="14.25" x14ac:dyDescent="0.2">
      <c r="A1294" s="10"/>
      <c r="B1294" s="8"/>
    </row>
    <row r="1295" spans="1:2" ht="14.25" x14ac:dyDescent="0.2">
      <c r="A1295" s="10"/>
      <c r="B1295" s="8"/>
    </row>
    <row r="1296" spans="1:2" ht="14.25" x14ac:dyDescent="0.2">
      <c r="A1296" s="10"/>
      <c r="B1296" s="8"/>
    </row>
    <row r="1297" spans="1:2" ht="14.25" x14ac:dyDescent="0.2">
      <c r="A1297" s="10"/>
      <c r="B1297" s="8"/>
    </row>
    <row r="1298" spans="1:2" ht="14.25" x14ac:dyDescent="0.2">
      <c r="A1298" s="10"/>
      <c r="B1298" s="8"/>
    </row>
    <row r="1299" spans="1:2" ht="14.25" x14ac:dyDescent="0.2">
      <c r="A1299" s="10"/>
      <c r="B1299" s="8"/>
    </row>
    <row r="1300" spans="1:2" ht="14.25" x14ac:dyDescent="0.2">
      <c r="A1300" s="10"/>
      <c r="B1300" s="8"/>
    </row>
    <row r="1301" spans="1:2" ht="14.25" x14ac:dyDescent="0.2">
      <c r="A1301" s="10"/>
      <c r="B1301" s="8"/>
    </row>
    <row r="1302" spans="1:2" ht="14.25" x14ac:dyDescent="0.2">
      <c r="A1302" s="10"/>
      <c r="B1302" s="8"/>
    </row>
    <row r="1303" spans="1:2" ht="14.25" x14ac:dyDescent="0.2">
      <c r="A1303" s="10"/>
      <c r="B1303" s="8"/>
    </row>
    <row r="1304" spans="1:2" ht="14.25" x14ac:dyDescent="0.2">
      <c r="A1304" s="10"/>
      <c r="B1304" s="8"/>
    </row>
    <row r="1305" spans="1:2" ht="14.25" x14ac:dyDescent="0.2">
      <c r="A1305" s="10"/>
      <c r="B1305" s="8"/>
    </row>
    <row r="1306" spans="1:2" ht="14.25" x14ac:dyDescent="0.2">
      <c r="A1306" s="10"/>
      <c r="B1306" s="8"/>
    </row>
    <row r="1307" spans="1:2" ht="14.25" x14ac:dyDescent="0.2">
      <c r="A1307" s="10"/>
      <c r="B1307" s="8"/>
    </row>
    <row r="1308" spans="1:2" ht="14.25" x14ac:dyDescent="0.2">
      <c r="A1308" s="10"/>
      <c r="B1308" s="8"/>
    </row>
    <row r="1309" spans="1:2" ht="14.25" x14ac:dyDescent="0.2">
      <c r="A1309" s="10"/>
      <c r="B1309" s="8"/>
    </row>
    <row r="1310" spans="1:2" ht="14.25" x14ac:dyDescent="0.2">
      <c r="A1310" s="10"/>
      <c r="B1310" s="8"/>
    </row>
    <row r="1311" spans="1:2" ht="14.25" x14ac:dyDescent="0.2">
      <c r="A1311" s="10"/>
      <c r="B1311" s="8"/>
    </row>
    <row r="1312" spans="1:2" ht="14.25" x14ac:dyDescent="0.2">
      <c r="A1312" s="10"/>
      <c r="B1312" s="8"/>
    </row>
    <row r="1313" spans="1:2" ht="14.25" x14ac:dyDescent="0.2">
      <c r="A1313" s="10"/>
      <c r="B1313" s="8"/>
    </row>
    <row r="1314" spans="1:2" ht="14.25" x14ac:dyDescent="0.2">
      <c r="A1314" s="10"/>
      <c r="B1314" s="8"/>
    </row>
    <row r="1315" spans="1:2" ht="14.25" x14ac:dyDescent="0.2">
      <c r="A1315" s="10"/>
      <c r="B1315" s="8"/>
    </row>
    <row r="1316" spans="1:2" ht="14.25" x14ac:dyDescent="0.2">
      <c r="A1316" s="10"/>
      <c r="B1316" s="8"/>
    </row>
    <row r="1317" spans="1:2" ht="14.25" x14ac:dyDescent="0.2">
      <c r="A1317" s="10"/>
      <c r="B1317" s="8"/>
    </row>
    <row r="1318" spans="1:2" ht="14.25" x14ac:dyDescent="0.2">
      <c r="A1318" s="10"/>
      <c r="B1318" s="8"/>
    </row>
    <row r="1319" spans="1:2" ht="14.25" x14ac:dyDescent="0.2">
      <c r="A1319" s="10"/>
      <c r="B1319" s="8"/>
    </row>
    <row r="1320" spans="1:2" ht="14.25" x14ac:dyDescent="0.2">
      <c r="A1320" s="10"/>
      <c r="B1320" s="8"/>
    </row>
    <row r="1321" spans="1:2" ht="14.25" x14ac:dyDescent="0.2">
      <c r="A1321" s="10"/>
      <c r="B1321" s="8"/>
    </row>
    <row r="1322" spans="1:2" ht="14.25" x14ac:dyDescent="0.2">
      <c r="A1322" s="10"/>
      <c r="B1322" s="8"/>
    </row>
    <row r="1323" spans="1:2" ht="14.25" x14ac:dyDescent="0.2">
      <c r="A1323" s="10"/>
      <c r="B1323" s="8"/>
    </row>
    <row r="1324" spans="1:2" ht="14.25" x14ac:dyDescent="0.2">
      <c r="A1324" s="10"/>
      <c r="B1324" s="8"/>
    </row>
    <row r="1325" spans="1:2" ht="14.25" x14ac:dyDescent="0.2">
      <c r="A1325" s="10"/>
      <c r="B1325" s="8"/>
    </row>
    <row r="1326" spans="1:2" ht="14.25" x14ac:dyDescent="0.2">
      <c r="A1326" s="10"/>
      <c r="B1326" s="8"/>
    </row>
    <row r="1327" spans="1:2" ht="14.25" x14ac:dyDescent="0.2">
      <c r="A1327" s="10"/>
      <c r="B1327" s="8"/>
    </row>
    <row r="1328" spans="1:2" ht="14.25" x14ac:dyDescent="0.2">
      <c r="A1328" s="10"/>
      <c r="B1328" s="8"/>
    </row>
    <row r="1329" spans="1:2" ht="14.25" x14ac:dyDescent="0.2">
      <c r="A1329" s="10"/>
      <c r="B1329" s="8"/>
    </row>
    <row r="1330" spans="1:2" ht="14.25" x14ac:dyDescent="0.2">
      <c r="A1330" s="10"/>
      <c r="B1330" s="8"/>
    </row>
    <row r="1331" spans="1:2" ht="14.25" x14ac:dyDescent="0.2">
      <c r="A1331" s="10"/>
      <c r="B1331" s="8"/>
    </row>
    <row r="1332" spans="1:2" ht="14.25" x14ac:dyDescent="0.2">
      <c r="A1332" s="10"/>
      <c r="B1332" s="8"/>
    </row>
    <row r="1333" spans="1:2" ht="14.25" x14ac:dyDescent="0.2">
      <c r="A1333" s="10"/>
      <c r="B1333" s="8"/>
    </row>
    <row r="1334" spans="1:2" ht="14.25" x14ac:dyDescent="0.2">
      <c r="A1334" s="10"/>
      <c r="B1334" s="8"/>
    </row>
    <row r="1335" spans="1:2" ht="14.25" x14ac:dyDescent="0.2">
      <c r="A1335" s="10"/>
      <c r="B1335" s="8"/>
    </row>
    <row r="1336" spans="1:2" ht="14.25" x14ac:dyDescent="0.2">
      <c r="A1336" s="10"/>
      <c r="B1336" s="8"/>
    </row>
    <row r="1337" spans="1:2" ht="14.25" x14ac:dyDescent="0.2">
      <c r="A1337" s="10"/>
      <c r="B1337" s="8"/>
    </row>
    <row r="1338" spans="1:2" ht="14.25" x14ac:dyDescent="0.2">
      <c r="A1338" s="10"/>
      <c r="B1338" s="8"/>
    </row>
    <row r="1339" spans="1:2" ht="14.25" x14ac:dyDescent="0.2">
      <c r="A1339" s="10"/>
      <c r="B1339" s="8"/>
    </row>
    <row r="1340" spans="1:2" ht="14.25" x14ac:dyDescent="0.2">
      <c r="A1340" s="10"/>
      <c r="B1340" s="8"/>
    </row>
    <row r="1341" spans="1:2" ht="14.25" x14ac:dyDescent="0.2">
      <c r="A1341" s="10"/>
      <c r="B1341" s="8"/>
    </row>
    <row r="1342" spans="1:2" ht="14.25" x14ac:dyDescent="0.2">
      <c r="A1342" s="10"/>
      <c r="B1342" s="8"/>
    </row>
    <row r="1343" spans="1:2" ht="14.25" x14ac:dyDescent="0.2">
      <c r="A1343" s="10"/>
      <c r="B1343" s="8"/>
    </row>
    <row r="1344" spans="1:2" ht="14.25" x14ac:dyDescent="0.2">
      <c r="A1344" s="10"/>
      <c r="B1344" s="8"/>
    </row>
    <row r="1345" spans="1:2" ht="14.25" x14ac:dyDescent="0.2">
      <c r="A1345" s="10"/>
      <c r="B1345" s="8"/>
    </row>
    <row r="1346" spans="1:2" ht="14.25" x14ac:dyDescent="0.2">
      <c r="A1346" s="10"/>
      <c r="B1346" s="8"/>
    </row>
    <row r="1347" spans="1:2" ht="14.25" x14ac:dyDescent="0.2">
      <c r="A1347" s="10"/>
      <c r="B1347" s="8"/>
    </row>
    <row r="1348" spans="1:2" ht="14.25" x14ac:dyDescent="0.2">
      <c r="A1348" s="10"/>
      <c r="B1348" s="8"/>
    </row>
    <row r="1349" spans="1:2" ht="14.25" x14ac:dyDescent="0.2">
      <c r="A1349" s="10"/>
      <c r="B1349" s="8"/>
    </row>
    <row r="1350" spans="1:2" ht="14.25" x14ac:dyDescent="0.2">
      <c r="A1350" s="10"/>
      <c r="B1350" s="8"/>
    </row>
    <row r="1351" spans="1:2" ht="14.25" x14ac:dyDescent="0.2">
      <c r="A1351" s="10"/>
      <c r="B1351" s="8"/>
    </row>
    <row r="1352" spans="1:2" ht="14.25" x14ac:dyDescent="0.2">
      <c r="A1352" s="10"/>
      <c r="B1352" s="8"/>
    </row>
    <row r="1353" spans="1:2" ht="14.25" x14ac:dyDescent="0.2">
      <c r="A1353" s="10"/>
      <c r="B1353" s="8"/>
    </row>
    <row r="1354" spans="1:2" ht="14.25" x14ac:dyDescent="0.2">
      <c r="A1354" s="10"/>
      <c r="B1354" s="8"/>
    </row>
    <row r="1355" spans="1:2" ht="14.25" x14ac:dyDescent="0.2">
      <c r="A1355" s="10"/>
      <c r="B1355" s="8"/>
    </row>
    <row r="1356" spans="1:2" ht="14.25" x14ac:dyDescent="0.2">
      <c r="A1356" s="10"/>
      <c r="B1356" s="8"/>
    </row>
    <row r="1357" spans="1:2" ht="14.25" x14ac:dyDescent="0.2">
      <c r="A1357" s="10"/>
      <c r="B1357" s="8"/>
    </row>
    <row r="1358" spans="1:2" ht="14.25" x14ac:dyDescent="0.2">
      <c r="A1358" s="10"/>
      <c r="B1358" s="8"/>
    </row>
    <row r="1359" spans="1:2" ht="14.25" x14ac:dyDescent="0.2">
      <c r="A1359" s="10"/>
      <c r="B1359" s="8"/>
    </row>
    <row r="1360" spans="1:2" ht="14.25" x14ac:dyDescent="0.2">
      <c r="A1360" s="10"/>
      <c r="B1360" s="8"/>
    </row>
    <row r="1361" spans="1:2" ht="14.25" x14ac:dyDescent="0.2">
      <c r="A1361" s="10"/>
      <c r="B1361" s="8"/>
    </row>
    <row r="1362" spans="1:2" ht="14.25" x14ac:dyDescent="0.2">
      <c r="A1362" s="10"/>
      <c r="B1362" s="8"/>
    </row>
    <row r="1363" spans="1:2" ht="14.25" x14ac:dyDescent="0.2">
      <c r="A1363" s="10"/>
      <c r="B1363" s="8"/>
    </row>
    <row r="1364" spans="1:2" ht="14.25" x14ac:dyDescent="0.2">
      <c r="A1364" s="10"/>
      <c r="B1364" s="8"/>
    </row>
    <row r="1365" spans="1:2" ht="14.25" x14ac:dyDescent="0.2">
      <c r="A1365" s="10"/>
      <c r="B1365" s="8"/>
    </row>
    <row r="1366" spans="1:2" ht="14.25" x14ac:dyDescent="0.2">
      <c r="A1366" s="10"/>
      <c r="B1366" s="8"/>
    </row>
    <row r="1367" spans="1:2" ht="14.25" x14ac:dyDescent="0.2">
      <c r="A1367" s="10"/>
      <c r="B1367" s="8"/>
    </row>
    <row r="1368" spans="1:2" ht="14.25" x14ac:dyDescent="0.2">
      <c r="A1368" s="10"/>
      <c r="B1368" s="8"/>
    </row>
    <row r="1369" spans="1:2" ht="14.25" x14ac:dyDescent="0.2">
      <c r="A1369" s="10"/>
      <c r="B1369" s="8"/>
    </row>
    <row r="1370" spans="1:2" ht="14.25" x14ac:dyDescent="0.2">
      <c r="A1370" s="10"/>
      <c r="B1370" s="8"/>
    </row>
    <row r="1371" spans="1:2" ht="14.25" x14ac:dyDescent="0.2">
      <c r="A1371" s="10"/>
      <c r="B1371" s="8"/>
    </row>
    <row r="1372" spans="1:2" ht="14.25" x14ac:dyDescent="0.2">
      <c r="A1372" s="10"/>
      <c r="B1372" s="8"/>
    </row>
    <row r="1373" spans="1:2" ht="14.25" x14ac:dyDescent="0.2">
      <c r="A1373" s="10"/>
      <c r="B1373" s="8"/>
    </row>
    <row r="1374" spans="1:2" ht="14.25" x14ac:dyDescent="0.2">
      <c r="A1374" s="10"/>
      <c r="B1374" s="8"/>
    </row>
    <row r="1375" spans="1:2" ht="14.25" x14ac:dyDescent="0.2">
      <c r="A1375" s="10"/>
      <c r="B1375" s="8"/>
    </row>
    <row r="1376" spans="1:2" ht="14.25" x14ac:dyDescent="0.2">
      <c r="A1376" s="10"/>
      <c r="B1376" s="8"/>
    </row>
    <row r="1377" spans="1:2" ht="14.25" x14ac:dyDescent="0.2">
      <c r="A1377" s="10"/>
      <c r="B1377" s="8"/>
    </row>
    <row r="1378" spans="1:2" ht="14.25" x14ac:dyDescent="0.2">
      <c r="A1378" s="10"/>
      <c r="B1378" s="8"/>
    </row>
    <row r="1379" spans="1:2" ht="14.25" x14ac:dyDescent="0.2">
      <c r="A1379" s="10"/>
      <c r="B1379" s="8"/>
    </row>
    <row r="1380" spans="1:2" ht="14.25" x14ac:dyDescent="0.2">
      <c r="A1380" s="10"/>
      <c r="B1380" s="8"/>
    </row>
    <row r="1381" spans="1:2" ht="14.25" x14ac:dyDescent="0.2">
      <c r="A1381" s="10"/>
      <c r="B1381" s="8"/>
    </row>
    <row r="1382" spans="1:2" ht="14.25" x14ac:dyDescent="0.2">
      <c r="A1382" s="10"/>
      <c r="B1382" s="8"/>
    </row>
    <row r="1383" spans="1:2" ht="14.25" x14ac:dyDescent="0.2">
      <c r="A1383" s="10"/>
      <c r="B1383" s="8"/>
    </row>
    <row r="1384" spans="1:2" ht="14.25" x14ac:dyDescent="0.2">
      <c r="A1384" s="10"/>
      <c r="B1384" s="8"/>
    </row>
    <row r="1385" spans="1:2" ht="14.25" x14ac:dyDescent="0.2">
      <c r="A1385" s="10"/>
      <c r="B1385" s="8"/>
    </row>
    <row r="1386" spans="1:2" ht="14.25" x14ac:dyDescent="0.2">
      <c r="A1386" s="10"/>
      <c r="B1386" s="8"/>
    </row>
    <row r="1387" spans="1:2" ht="14.25" x14ac:dyDescent="0.2">
      <c r="A1387" s="10"/>
      <c r="B1387" s="8"/>
    </row>
    <row r="1388" spans="1:2" ht="14.25" x14ac:dyDescent="0.2">
      <c r="A1388" s="10"/>
      <c r="B1388" s="8"/>
    </row>
    <row r="1389" spans="1:2" ht="14.25" x14ac:dyDescent="0.2">
      <c r="A1389" s="10"/>
      <c r="B1389" s="8"/>
    </row>
    <row r="1390" spans="1:2" ht="14.25" x14ac:dyDescent="0.2">
      <c r="A1390" s="10"/>
      <c r="B1390" s="8"/>
    </row>
    <row r="1391" spans="1:2" ht="14.25" x14ac:dyDescent="0.2">
      <c r="A1391" s="10"/>
      <c r="B1391" s="8"/>
    </row>
    <row r="1392" spans="1:2" ht="14.25" x14ac:dyDescent="0.2">
      <c r="A1392" s="10"/>
      <c r="B1392" s="8"/>
    </row>
    <row r="1393" spans="1:2" ht="14.25" x14ac:dyDescent="0.2">
      <c r="A1393" s="10"/>
      <c r="B1393" s="8"/>
    </row>
    <row r="1394" spans="1:2" ht="14.25" x14ac:dyDescent="0.2">
      <c r="A1394" s="10"/>
      <c r="B1394" s="8"/>
    </row>
    <row r="1395" spans="1:2" ht="14.25" x14ac:dyDescent="0.2">
      <c r="A1395" s="10"/>
      <c r="B1395" s="8"/>
    </row>
    <row r="1396" spans="1:2" ht="14.25" x14ac:dyDescent="0.2">
      <c r="A1396" s="10"/>
      <c r="B1396" s="8"/>
    </row>
    <row r="1397" spans="1:2" ht="14.25" x14ac:dyDescent="0.2">
      <c r="A1397" s="10"/>
      <c r="B1397" s="8"/>
    </row>
    <row r="1398" spans="1:2" ht="14.25" x14ac:dyDescent="0.2">
      <c r="A1398" s="10"/>
      <c r="B1398" s="8"/>
    </row>
    <row r="1399" spans="1:2" ht="14.25" x14ac:dyDescent="0.2">
      <c r="A1399" s="10"/>
      <c r="B1399" s="8"/>
    </row>
    <row r="1400" spans="1:2" ht="14.25" x14ac:dyDescent="0.2">
      <c r="A1400" s="10"/>
      <c r="B1400" s="8"/>
    </row>
    <row r="1401" spans="1:2" ht="14.25" x14ac:dyDescent="0.2">
      <c r="A1401" s="10"/>
      <c r="B1401" s="8"/>
    </row>
    <row r="1402" spans="1:2" ht="14.25" x14ac:dyDescent="0.2">
      <c r="A1402" s="10"/>
      <c r="B1402" s="8"/>
    </row>
    <row r="1403" spans="1:2" ht="14.25" x14ac:dyDescent="0.2">
      <c r="A1403" s="10"/>
      <c r="B1403" s="8"/>
    </row>
    <row r="1404" spans="1:2" ht="14.25" x14ac:dyDescent="0.2">
      <c r="A1404" s="10"/>
      <c r="B1404" s="8"/>
    </row>
    <row r="1405" spans="1:2" ht="14.25" x14ac:dyDescent="0.2">
      <c r="A1405" s="10"/>
      <c r="B1405" s="8"/>
    </row>
    <row r="1406" spans="1:2" ht="14.25" x14ac:dyDescent="0.2">
      <c r="A1406" s="10"/>
      <c r="B1406" s="8"/>
    </row>
    <row r="1407" spans="1:2" ht="14.25" x14ac:dyDescent="0.2">
      <c r="A1407" s="10"/>
      <c r="B1407" s="8"/>
    </row>
    <row r="1408" spans="1:2" ht="14.25" x14ac:dyDescent="0.2">
      <c r="A1408" s="10"/>
      <c r="B1408" s="8"/>
    </row>
    <row r="1409" spans="1:2" ht="14.25" x14ac:dyDescent="0.2">
      <c r="A1409" s="10"/>
      <c r="B1409" s="8"/>
    </row>
    <row r="1410" spans="1:2" ht="14.25" x14ac:dyDescent="0.2">
      <c r="A1410" s="10"/>
      <c r="B1410" s="8"/>
    </row>
    <row r="1411" spans="1:2" ht="14.25" x14ac:dyDescent="0.2">
      <c r="A1411" s="10"/>
      <c r="B1411" s="8"/>
    </row>
    <row r="1412" spans="1:2" ht="14.25" x14ac:dyDescent="0.2">
      <c r="A1412" s="10"/>
      <c r="B1412" s="8"/>
    </row>
    <row r="1413" spans="1:2" ht="14.25" x14ac:dyDescent="0.2">
      <c r="A1413" s="10"/>
      <c r="B1413" s="8"/>
    </row>
    <row r="1414" spans="1:2" ht="14.25" x14ac:dyDescent="0.2">
      <c r="A1414" s="10"/>
      <c r="B1414" s="8"/>
    </row>
    <row r="1415" spans="1:2" ht="14.25" x14ac:dyDescent="0.2">
      <c r="A1415" s="10"/>
      <c r="B1415" s="8"/>
    </row>
    <row r="1416" spans="1:2" ht="14.25" x14ac:dyDescent="0.2">
      <c r="A1416" s="10"/>
      <c r="B1416" s="8"/>
    </row>
    <row r="1417" spans="1:2" ht="14.25" x14ac:dyDescent="0.2">
      <c r="A1417" s="10"/>
      <c r="B1417" s="8"/>
    </row>
    <row r="1418" spans="1:2" ht="14.25" x14ac:dyDescent="0.2">
      <c r="A1418" s="10"/>
      <c r="B1418" s="8"/>
    </row>
    <row r="1419" spans="1:2" ht="14.25" x14ac:dyDescent="0.2">
      <c r="A1419" s="10"/>
      <c r="B1419" s="8"/>
    </row>
    <row r="1420" spans="1:2" ht="14.25" x14ac:dyDescent="0.2">
      <c r="A1420" s="10"/>
      <c r="B1420" s="8"/>
    </row>
    <row r="1421" spans="1:2" ht="14.25" x14ac:dyDescent="0.2">
      <c r="A1421" s="10"/>
      <c r="B1421" s="8"/>
    </row>
    <row r="1422" spans="1:2" ht="14.25" x14ac:dyDescent="0.2">
      <c r="A1422" s="10"/>
      <c r="B1422" s="8"/>
    </row>
    <row r="1423" spans="1:2" ht="14.25" x14ac:dyDescent="0.2">
      <c r="A1423" s="10"/>
      <c r="B1423" s="8"/>
    </row>
    <row r="1424" spans="1:2" ht="14.25" x14ac:dyDescent="0.2">
      <c r="A1424" s="10"/>
      <c r="B1424" s="8"/>
    </row>
    <row r="1425" spans="1:2" ht="14.25" x14ac:dyDescent="0.2">
      <c r="A1425" s="10"/>
      <c r="B1425" s="8"/>
    </row>
    <row r="1426" spans="1:2" ht="14.25" x14ac:dyDescent="0.2">
      <c r="A1426" s="10"/>
      <c r="B1426" s="8"/>
    </row>
    <row r="1427" spans="1:2" ht="14.25" x14ac:dyDescent="0.2">
      <c r="A1427" s="10"/>
      <c r="B1427" s="8"/>
    </row>
    <row r="1428" spans="1:2" ht="14.25" x14ac:dyDescent="0.2">
      <c r="A1428" s="10"/>
      <c r="B1428" s="8"/>
    </row>
    <row r="1429" spans="1:2" ht="14.25" x14ac:dyDescent="0.2">
      <c r="A1429" s="10"/>
      <c r="B1429" s="8"/>
    </row>
    <row r="1430" spans="1:2" ht="14.25" x14ac:dyDescent="0.2">
      <c r="A1430" s="10"/>
      <c r="B1430" s="8"/>
    </row>
    <row r="1431" spans="1:2" ht="14.25" x14ac:dyDescent="0.2">
      <c r="A1431" s="10"/>
      <c r="B1431" s="8"/>
    </row>
    <row r="1432" spans="1:2" ht="14.25" x14ac:dyDescent="0.2">
      <c r="A1432" s="10"/>
      <c r="B1432" s="8"/>
    </row>
    <row r="1433" spans="1:2" ht="14.25" x14ac:dyDescent="0.2">
      <c r="A1433" s="10"/>
      <c r="B1433" s="8"/>
    </row>
    <row r="1434" spans="1:2" ht="14.25" x14ac:dyDescent="0.2">
      <c r="A1434" s="10"/>
      <c r="B1434" s="8"/>
    </row>
    <row r="1435" spans="1:2" ht="14.25" x14ac:dyDescent="0.2">
      <c r="A1435" s="10"/>
      <c r="B1435" s="8"/>
    </row>
    <row r="1436" spans="1:2" ht="14.25" x14ac:dyDescent="0.2">
      <c r="A1436" s="10"/>
      <c r="B1436" s="8"/>
    </row>
    <row r="1437" spans="1:2" ht="14.25" x14ac:dyDescent="0.2">
      <c r="A1437" s="10"/>
      <c r="B1437" s="8"/>
    </row>
    <row r="1438" spans="1:2" ht="14.25" x14ac:dyDescent="0.2">
      <c r="A1438" s="10"/>
      <c r="B1438" s="8"/>
    </row>
    <row r="1439" spans="1:2" ht="14.25" x14ac:dyDescent="0.2">
      <c r="A1439" s="10"/>
      <c r="B1439" s="8"/>
    </row>
    <row r="1440" spans="1:2" ht="14.25" x14ac:dyDescent="0.2">
      <c r="A1440" s="10"/>
      <c r="B1440" s="8"/>
    </row>
    <row r="1441" spans="1:2" ht="14.25" x14ac:dyDescent="0.2">
      <c r="A1441" s="10"/>
      <c r="B1441" s="8"/>
    </row>
    <row r="1442" spans="1:2" ht="14.25" x14ac:dyDescent="0.2">
      <c r="A1442" s="10"/>
      <c r="B1442" s="8"/>
    </row>
    <row r="1443" spans="1:2" ht="14.25" x14ac:dyDescent="0.2">
      <c r="A1443" s="10"/>
      <c r="B1443" s="8"/>
    </row>
    <row r="1444" spans="1:2" ht="14.25" x14ac:dyDescent="0.2">
      <c r="A1444" s="10"/>
      <c r="B1444" s="8"/>
    </row>
    <row r="1445" spans="1:2" ht="14.25" x14ac:dyDescent="0.2">
      <c r="A1445" s="10"/>
      <c r="B1445" s="8"/>
    </row>
    <row r="1446" spans="1:2" ht="14.25" x14ac:dyDescent="0.2">
      <c r="A1446" s="10"/>
      <c r="B1446" s="8"/>
    </row>
    <row r="1447" spans="1:2" ht="14.25" x14ac:dyDescent="0.2">
      <c r="A1447" s="10"/>
      <c r="B1447" s="8"/>
    </row>
    <row r="1448" spans="1:2" ht="14.25" x14ac:dyDescent="0.2">
      <c r="A1448" s="10"/>
      <c r="B1448" s="8"/>
    </row>
    <row r="1449" spans="1:2" ht="14.25" x14ac:dyDescent="0.2">
      <c r="A1449" s="10"/>
      <c r="B1449" s="8"/>
    </row>
    <row r="1450" spans="1:2" ht="14.25" x14ac:dyDescent="0.2">
      <c r="A1450" s="10"/>
      <c r="B1450" s="8"/>
    </row>
    <row r="1451" spans="1:2" ht="14.25" x14ac:dyDescent="0.2">
      <c r="A1451" s="10"/>
      <c r="B1451" s="8"/>
    </row>
    <row r="1452" spans="1:2" ht="14.25" x14ac:dyDescent="0.2">
      <c r="A1452" s="10"/>
      <c r="B1452" s="8"/>
    </row>
    <row r="1453" spans="1:2" ht="14.25" x14ac:dyDescent="0.2">
      <c r="A1453" s="10"/>
      <c r="B1453" s="8"/>
    </row>
    <row r="1454" spans="1:2" ht="14.25" x14ac:dyDescent="0.2">
      <c r="A1454" s="10"/>
      <c r="B1454" s="8"/>
    </row>
    <row r="1455" spans="1:2" ht="14.25" x14ac:dyDescent="0.2">
      <c r="A1455" s="10"/>
      <c r="B1455" s="8"/>
    </row>
    <row r="1456" spans="1:2" ht="14.25" x14ac:dyDescent="0.2">
      <c r="A1456" s="10"/>
      <c r="B1456" s="8"/>
    </row>
    <row r="1457" spans="1:2" ht="14.25" x14ac:dyDescent="0.2">
      <c r="A1457" s="10"/>
      <c r="B1457" s="8"/>
    </row>
    <row r="1458" spans="1:2" ht="14.25" x14ac:dyDescent="0.2">
      <c r="A1458" s="10"/>
      <c r="B1458" s="8"/>
    </row>
    <row r="1459" spans="1:2" ht="14.25" x14ac:dyDescent="0.2">
      <c r="A1459" s="10"/>
      <c r="B1459" s="8"/>
    </row>
    <row r="1460" spans="1:2" ht="14.25" x14ac:dyDescent="0.2">
      <c r="A1460" s="10"/>
      <c r="B1460" s="8"/>
    </row>
    <row r="1461" spans="1:2" ht="14.25" x14ac:dyDescent="0.2">
      <c r="A1461" s="10"/>
      <c r="B1461" s="8"/>
    </row>
    <row r="1462" spans="1:2" ht="14.25" x14ac:dyDescent="0.2">
      <c r="A1462" s="10"/>
      <c r="B1462" s="8"/>
    </row>
    <row r="1463" spans="1:2" ht="14.25" x14ac:dyDescent="0.2">
      <c r="A1463" s="10"/>
      <c r="B1463" s="8"/>
    </row>
    <row r="1464" spans="1:2" ht="14.25" x14ac:dyDescent="0.2">
      <c r="A1464" s="10"/>
      <c r="B1464" s="8"/>
    </row>
    <row r="1465" spans="1:2" ht="14.25" x14ac:dyDescent="0.2">
      <c r="A1465" s="10"/>
      <c r="B1465" s="8"/>
    </row>
    <row r="1466" spans="1:2" ht="14.25" x14ac:dyDescent="0.2">
      <c r="A1466" s="10"/>
      <c r="B1466" s="8"/>
    </row>
    <row r="1467" spans="1:2" ht="14.25" x14ac:dyDescent="0.2">
      <c r="A1467" s="10"/>
      <c r="B1467" s="8"/>
    </row>
    <row r="1468" spans="1:2" ht="14.25" x14ac:dyDescent="0.2">
      <c r="A1468" s="10"/>
      <c r="B1468" s="8"/>
    </row>
    <row r="1469" spans="1:2" ht="14.25" x14ac:dyDescent="0.2">
      <c r="A1469" s="10"/>
      <c r="B1469" s="8"/>
    </row>
    <row r="1470" spans="1:2" ht="14.25" x14ac:dyDescent="0.2">
      <c r="A1470" s="10"/>
      <c r="B1470" s="8"/>
    </row>
    <row r="1471" spans="1:2" ht="14.25" x14ac:dyDescent="0.2">
      <c r="A1471" s="10"/>
      <c r="B1471" s="8"/>
    </row>
    <row r="1472" spans="1:2" ht="14.25" x14ac:dyDescent="0.2">
      <c r="A1472" s="10"/>
      <c r="B1472" s="8"/>
    </row>
    <row r="1473" spans="1:2" ht="14.25" x14ac:dyDescent="0.2">
      <c r="A1473" s="10"/>
      <c r="B1473" s="8"/>
    </row>
    <row r="1474" spans="1:2" ht="14.25" x14ac:dyDescent="0.2">
      <c r="A1474" s="10"/>
      <c r="B1474" s="8"/>
    </row>
    <row r="1475" spans="1:2" ht="14.25" x14ac:dyDescent="0.2">
      <c r="A1475" s="10"/>
      <c r="B1475" s="8"/>
    </row>
    <row r="1476" spans="1:2" ht="14.25" x14ac:dyDescent="0.2">
      <c r="A1476" s="10"/>
      <c r="B1476" s="8"/>
    </row>
    <row r="1477" spans="1:2" ht="14.25" x14ac:dyDescent="0.2">
      <c r="A1477" s="10"/>
      <c r="B1477" s="8"/>
    </row>
    <row r="1478" spans="1:2" ht="14.25" x14ac:dyDescent="0.2">
      <c r="A1478" s="10"/>
      <c r="B1478" s="8"/>
    </row>
    <row r="1479" spans="1:2" ht="14.25" x14ac:dyDescent="0.2">
      <c r="A1479" s="10"/>
      <c r="B1479" s="8"/>
    </row>
    <row r="1480" spans="1:2" ht="14.25" x14ac:dyDescent="0.2">
      <c r="A1480" s="10"/>
      <c r="B1480" s="8"/>
    </row>
    <row r="1481" spans="1:2" ht="14.25" x14ac:dyDescent="0.2">
      <c r="A1481" s="10"/>
      <c r="B1481" s="8"/>
    </row>
    <row r="1482" spans="1:2" ht="14.25" x14ac:dyDescent="0.2">
      <c r="A1482" s="10"/>
      <c r="B1482" s="8"/>
    </row>
    <row r="1483" spans="1:2" ht="14.25" x14ac:dyDescent="0.2">
      <c r="A1483" s="10"/>
      <c r="B1483" s="8"/>
    </row>
    <row r="1484" spans="1:2" ht="14.25" x14ac:dyDescent="0.2">
      <c r="A1484" s="10"/>
      <c r="B1484" s="8"/>
    </row>
    <row r="1485" spans="1:2" ht="14.25" x14ac:dyDescent="0.2">
      <c r="A1485" s="10"/>
      <c r="B1485" s="8"/>
    </row>
    <row r="1486" spans="1:2" ht="14.25" x14ac:dyDescent="0.2">
      <c r="A1486" s="10"/>
      <c r="B1486" s="8"/>
    </row>
    <row r="1487" spans="1:2" ht="14.25" x14ac:dyDescent="0.2">
      <c r="A1487" s="10"/>
      <c r="B1487" s="8"/>
    </row>
    <row r="1488" spans="1:2" ht="14.25" x14ac:dyDescent="0.2">
      <c r="A1488" s="10"/>
      <c r="B1488" s="8"/>
    </row>
    <row r="1489" spans="1:2" ht="14.25" x14ac:dyDescent="0.2">
      <c r="A1489" s="10"/>
      <c r="B1489" s="8"/>
    </row>
    <row r="1490" spans="1:2" ht="14.25" x14ac:dyDescent="0.2">
      <c r="A1490" s="10"/>
      <c r="B1490" s="8"/>
    </row>
    <row r="1491" spans="1:2" ht="14.25" x14ac:dyDescent="0.2">
      <c r="A1491" s="10"/>
      <c r="B1491" s="8"/>
    </row>
    <row r="1492" spans="1:2" ht="14.25" x14ac:dyDescent="0.2">
      <c r="A1492" s="10"/>
      <c r="B1492" s="8"/>
    </row>
    <row r="1493" spans="1:2" ht="14.25" x14ac:dyDescent="0.2">
      <c r="A1493" s="10"/>
      <c r="B1493" s="8"/>
    </row>
    <row r="1494" spans="1:2" ht="14.25" x14ac:dyDescent="0.2">
      <c r="A1494" s="10"/>
      <c r="B1494" s="8"/>
    </row>
    <row r="1495" spans="1:2" ht="14.25" x14ac:dyDescent="0.2">
      <c r="A1495" s="10"/>
      <c r="B1495" s="8"/>
    </row>
    <row r="1496" spans="1:2" ht="14.25" x14ac:dyDescent="0.2">
      <c r="A1496" s="10"/>
      <c r="B1496" s="8"/>
    </row>
    <row r="1497" spans="1:2" ht="14.25" x14ac:dyDescent="0.2">
      <c r="A1497" s="10"/>
      <c r="B1497" s="8"/>
    </row>
    <row r="1498" spans="1:2" ht="14.25" x14ac:dyDescent="0.2">
      <c r="A1498" s="10"/>
      <c r="B1498" s="8"/>
    </row>
    <row r="1499" spans="1:2" ht="14.25" x14ac:dyDescent="0.2">
      <c r="A1499" s="10"/>
      <c r="B1499" s="8"/>
    </row>
    <row r="1500" spans="1:2" ht="14.25" x14ac:dyDescent="0.2">
      <c r="A1500" s="10"/>
      <c r="B1500" s="8"/>
    </row>
    <row r="1501" spans="1:2" ht="14.25" x14ac:dyDescent="0.2">
      <c r="A1501" s="10"/>
      <c r="B1501" s="8"/>
    </row>
    <row r="1502" spans="1:2" ht="14.25" x14ac:dyDescent="0.2">
      <c r="A1502" s="10"/>
      <c r="B1502" s="8"/>
    </row>
    <row r="1503" spans="1:2" ht="14.25" x14ac:dyDescent="0.2">
      <c r="A1503" s="10"/>
      <c r="B1503" s="8"/>
    </row>
    <row r="1504" spans="1:2" ht="14.25" x14ac:dyDescent="0.2">
      <c r="A1504" s="10"/>
      <c r="B1504" s="8"/>
    </row>
    <row r="1505" spans="1:2" ht="14.25" x14ac:dyDescent="0.2">
      <c r="A1505" s="10"/>
      <c r="B1505" s="8"/>
    </row>
    <row r="1506" spans="1:2" ht="14.25" x14ac:dyDescent="0.2">
      <c r="A1506" s="10"/>
      <c r="B1506" s="8"/>
    </row>
    <row r="1507" spans="1:2" ht="14.25" x14ac:dyDescent="0.2">
      <c r="A1507" s="10"/>
      <c r="B1507" s="8"/>
    </row>
    <row r="1508" spans="1:2" ht="14.25" x14ac:dyDescent="0.2">
      <c r="A1508" s="10"/>
      <c r="B1508" s="8"/>
    </row>
    <row r="1509" spans="1:2" ht="14.25" x14ac:dyDescent="0.2">
      <c r="A1509" s="10"/>
      <c r="B1509" s="8"/>
    </row>
    <row r="1510" spans="1:2" ht="14.25" x14ac:dyDescent="0.2">
      <c r="A1510" s="10"/>
      <c r="B1510" s="8"/>
    </row>
    <row r="1511" spans="1:2" ht="14.25" x14ac:dyDescent="0.2">
      <c r="A1511" s="10"/>
      <c r="B1511" s="8"/>
    </row>
    <row r="1512" spans="1:2" ht="14.25" x14ac:dyDescent="0.2">
      <c r="A1512" s="10"/>
      <c r="B1512" s="8"/>
    </row>
    <row r="1513" spans="1:2" ht="14.25" x14ac:dyDescent="0.2">
      <c r="A1513" s="10"/>
      <c r="B1513" s="8"/>
    </row>
    <row r="1514" spans="1:2" ht="14.25" x14ac:dyDescent="0.2">
      <c r="A1514" s="10"/>
      <c r="B1514" s="8"/>
    </row>
    <row r="1515" spans="1:2" ht="14.25" x14ac:dyDescent="0.2">
      <c r="A1515" s="10"/>
      <c r="B1515" s="8"/>
    </row>
    <row r="1516" spans="1:2" ht="14.25" x14ac:dyDescent="0.2">
      <c r="A1516" s="10"/>
      <c r="B1516" s="8"/>
    </row>
    <row r="1517" spans="1:2" ht="14.25" x14ac:dyDescent="0.2">
      <c r="A1517" s="10"/>
      <c r="B1517" s="8"/>
    </row>
    <row r="1518" spans="1:2" ht="14.25" x14ac:dyDescent="0.2">
      <c r="A1518" s="10"/>
      <c r="B1518" s="8"/>
    </row>
    <row r="1519" spans="1:2" ht="14.25" x14ac:dyDescent="0.2">
      <c r="A1519" s="10"/>
      <c r="B1519" s="8"/>
    </row>
    <row r="1520" spans="1:2" ht="14.25" x14ac:dyDescent="0.2">
      <c r="A1520" s="10"/>
      <c r="B1520" s="8"/>
    </row>
    <row r="1521" spans="1:2" ht="14.25" x14ac:dyDescent="0.2">
      <c r="A1521" s="10"/>
      <c r="B1521" s="8"/>
    </row>
    <row r="1522" spans="1:2" ht="14.25" x14ac:dyDescent="0.2">
      <c r="A1522" s="10"/>
      <c r="B1522" s="8"/>
    </row>
    <row r="1523" spans="1:2" ht="14.25" x14ac:dyDescent="0.2">
      <c r="A1523" s="10"/>
      <c r="B1523" s="8"/>
    </row>
    <row r="1524" spans="1:2" ht="14.25" x14ac:dyDescent="0.2">
      <c r="A1524" s="10"/>
      <c r="B1524" s="8"/>
    </row>
    <row r="1525" spans="1:2" ht="14.25" x14ac:dyDescent="0.2">
      <c r="A1525" s="10"/>
      <c r="B1525" s="8"/>
    </row>
    <row r="1526" spans="1:2" ht="14.25" x14ac:dyDescent="0.2">
      <c r="A1526" s="10"/>
      <c r="B1526" s="8"/>
    </row>
    <row r="1527" spans="1:2" ht="14.25" x14ac:dyDescent="0.2">
      <c r="A1527" s="10"/>
      <c r="B1527" s="8"/>
    </row>
    <row r="1528" spans="1:2" ht="14.25" x14ac:dyDescent="0.2">
      <c r="A1528" s="10"/>
      <c r="B1528" s="8"/>
    </row>
    <row r="1529" spans="1:2" ht="14.25" x14ac:dyDescent="0.2">
      <c r="A1529" s="10"/>
      <c r="B1529" s="8"/>
    </row>
    <row r="1530" spans="1:2" ht="14.25" x14ac:dyDescent="0.2">
      <c r="A1530" s="10"/>
      <c r="B1530" s="8"/>
    </row>
    <row r="1531" spans="1:2" ht="14.25" x14ac:dyDescent="0.2">
      <c r="A1531" s="10"/>
      <c r="B1531" s="8"/>
    </row>
    <row r="1532" spans="1:2" ht="14.25" x14ac:dyDescent="0.2">
      <c r="A1532" s="10"/>
      <c r="B1532" s="8"/>
    </row>
    <row r="1533" spans="1:2" ht="14.25" x14ac:dyDescent="0.2">
      <c r="A1533" s="10"/>
      <c r="B1533" s="8"/>
    </row>
    <row r="1534" spans="1:2" ht="14.25" x14ac:dyDescent="0.2">
      <c r="A1534" s="10"/>
      <c r="B1534" s="8"/>
    </row>
    <row r="1535" spans="1:2" ht="14.25" x14ac:dyDescent="0.2">
      <c r="A1535" s="10"/>
      <c r="B1535" s="8"/>
    </row>
    <row r="1536" spans="1:2" ht="14.25" x14ac:dyDescent="0.2">
      <c r="A1536" s="10"/>
      <c r="B1536" s="8"/>
    </row>
    <row r="1537" spans="1:2" ht="14.25" x14ac:dyDescent="0.2">
      <c r="A1537" s="10"/>
      <c r="B1537" s="8"/>
    </row>
    <row r="1538" spans="1:2" ht="14.25" x14ac:dyDescent="0.2">
      <c r="A1538" s="10"/>
      <c r="B1538" s="8"/>
    </row>
    <row r="1539" spans="1:2" ht="14.25" x14ac:dyDescent="0.2">
      <c r="A1539" s="10"/>
      <c r="B1539" s="8"/>
    </row>
    <row r="1540" spans="1:2" ht="14.25" x14ac:dyDescent="0.2">
      <c r="A1540" s="10"/>
      <c r="B1540" s="8"/>
    </row>
    <row r="1541" spans="1:2" ht="14.25" x14ac:dyDescent="0.2">
      <c r="A1541" s="10"/>
      <c r="B1541" s="8"/>
    </row>
    <row r="1542" spans="1:2" ht="14.25" x14ac:dyDescent="0.2">
      <c r="A1542" s="10"/>
      <c r="B1542" s="8"/>
    </row>
    <row r="1543" spans="1:2" ht="14.25" x14ac:dyDescent="0.2">
      <c r="A1543" s="10"/>
      <c r="B1543" s="8"/>
    </row>
    <row r="1544" spans="1:2" ht="14.25" x14ac:dyDescent="0.2">
      <c r="A1544" s="10"/>
      <c r="B1544" s="8"/>
    </row>
    <row r="1545" spans="1:2" ht="14.25" x14ac:dyDescent="0.2">
      <c r="A1545" s="10"/>
      <c r="B1545" s="8"/>
    </row>
    <row r="1546" spans="1:2" ht="14.25" x14ac:dyDescent="0.2">
      <c r="A1546" s="10"/>
      <c r="B1546" s="8"/>
    </row>
    <row r="1547" spans="1:2" ht="14.25" x14ac:dyDescent="0.2">
      <c r="A1547" s="10"/>
      <c r="B1547" s="8"/>
    </row>
    <row r="1548" spans="1:2" ht="14.25" x14ac:dyDescent="0.2">
      <c r="A1548" s="10"/>
      <c r="B1548" s="8"/>
    </row>
    <row r="1549" spans="1:2" ht="14.25" x14ac:dyDescent="0.2">
      <c r="A1549" s="10"/>
      <c r="B1549" s="8"/>
    </row>
    <row r="1550" spans="1:2" ht="14.25" x14ac:dyDescent="0.2">
      <c r="A1550" s="10"/>
      <c r="B1550" s="8"/>
    </row>
    <row r="1551" spans="1:2" ht="14.25" x14ac:dyDescent="0.2">
      <c r="A1551" s="10"/>
      <c r="B1551" s="8"/>
    </row>
    <row r="1552" spans="1:2" ht="14.25" x14ac:dyDescent="0.2">
      <c r="A1552" s="10"/>
      <c r="B1552" s="8"/>
    </row>
    <row r="1553" spans="1:2" ht="14.25" x14ac:dyDescent="0.2">
      <c r="A1553" s="10"/>
      <c r="B1553" s="8"/>
    </row>
    <row r="1554" spans="1:2" ht="14.25" x14ac:dyDescent="0.2">
      <c r="A1554" s="10"/>
      <c r="B1554" s="8"/>
    </row>
    <row r="1555" spans="1:2" ht="14.25" x14ac:dyDescent="0.2">
      <c r="A1555" s="10"/>
      <c r="B1555" s="8"/>
    </row>
    <row r="1556" spans="1:2" ht="14.25" x14ac:dyDescent="0.2">
      <c r="A1556" s="10"/>
      <c r="B1556" s="8"/>
    </row>
    <row r="1557" spans="1:2" ht="14.25" x14ac:dyDescent="0.2">
      <c r="A1557" s="10"/>
      <c r="B1557" s="8"/>
    </row>
    <row r="1558" spans="1:2" ht="14.25" x14ac:dyDescent="0.2">
      <c r="A1558" s="10"/>
      <c r="B1558" s="8"/>
    </row>
    <row r="1559" spans="1:2" ht="14.25" x14ac:dyDescent="0.2">
      <c r="A1559" s="10"/>
      <c r="B1559" s="8"/>
    </row>
    <row r="1560" spans="1:2" ht="14.25" x14ac:dyDescent="0.2">
      <c r="A1560" s="10"/>
      <c r="B1560" s="8"/>
    </row>
    <row r="1561" spans="1:2" ht="14.25" x14ac:dyDescent="0.2">
      <c r="A1561" s="10"/>
      <c r="B1561" s="8"/>
    </row>
    <row r="1562" spans="1:2" ht="14.25" x14ac:dyDescent="0.2">
      <c r="A1562" s="10"/>
      <c r="B1562" s="8"/>
    </row>
    <row r="1563" spans="1:2" ht="14.25" x14ac:dyDescent="0.2">
      <c r="A1563" s="10"/>
      <c r="B1563" s="8"/>
    </row>
    <row r="1564" spans="1:2" ht="14.25" x14ac:dyDescent="0.2">
      <c r="A1564" s="10"/>
      <c r="B1564" s="8"/>
    </row>
    <row r="1565" spans="1:2" ht="14.25" x14ac:dyDescent="0.2">
      <c r="A1565" s="10"/>
      <c r="B1565" s="8"/>
    </row>
    <row r="1566" spans="1:2" ht="14.25" x14ac:dyDescent="0.2">
      <c r="A1566" s="10"/>
      <c r="B1566" s="8"/>
    </row>
    <row r="1567" spans="1:2" ht="14.25" x14ac:dyDescent="0.2">
      <c r="A1567" s="10"/>
      <c r="B1567" s="8"/>
    </row>
    <row r="1568" spans="1:2" ht="14.25" x14ac:dyDescent="0.2">
      <c r="A1568" s="10"/>
      <c r="B1568" s="8"/>
    </row>
    <row r="1569" spans="1:2" ht="14.25" x14ac:dyDescent="0.2">
      <c r="A1569" s="10"/>
      <c r="B1569" s="8"/>
    </row>
    <row r="1570" spans="1:2" ht="14.25" x14ac:dyDescent="0.2">
      <c r="A1570" s="10"/>
      <c r="B1570" s="8"/>
    </row>
    <row r="1571" spans="1:2" ht="14.25" x14ac:dyDescent="0.2">
      <c r="A1571" s="10"/>
      <c r="B1571" s="8"/>
    </row>
    <row r="1572" spans="1:2" ht="14.25" x14ac:dyDescent="0.2">
      <c r="A1572" s="10"/>
      <c r="B1572" s="8"/>
    </row>
    <row r="1573" spans="1:2" ht="14.25" x14ac:dyDescent="0.2">
      <c r="A1573" s="10"/>
      <c r="B1573" s="8"/>
    </row>
    <row r="1574" spans="1:2" ht="14.25" x14ac:dyDescent="0.2">
      <c r="A1574" s="10"/>
      <c r="B1574" s="8"/>
    </row>
    <row r="1575" spans="1:2" ht="14.25" x14ac:dyDescent="0.2">
      <c r="A1575" s="10"/>
      <c r="B1575" s="8"/>
    </row>
    <row r="1576" spans="1:2" ht="14.25" x14ac:dyDescent="0.2">
      <c r="A1576" s="10"/>
      <c r="B1576" s="8"/>
    </row>
    <row r="1577" spans="1:2" ht="14.25" x14ac:dyDescent="0.2">
      <c r="A1577" s="10"/>
      <c r="B1577" s="8"/>
    </row>
    <row r="1578" spans="1:2" ht="14.25" x14ac:dyDescent="0.2">
      <c r="A1578" s="10"/>
      <c r="B1578" s="8"/>
    </row>
    <row r="1579" spans="1:2" ht="14.25" x14ac:dyDescent="0.2">
      <c r="A1579" s="10"/>
      <c r="B1579" s="8"/>
    </row>
    <row r="1580" spans="1:2" ht="14.25" x14ac:dyDescent="0.2">
      <c r="A1580" s="10"/>
      <c r="B1580" s="8"/>
    </row>
    <row r="1581" spans="1:2" ht="14.25" x14ac:dyDescent="0.2">
      <c r="A1581" s="10"/>
      <c r="B1581" s="8"/>
    </row>
    <row r="1582" spans="1:2" ht="14.25" x14ac:dyDescent="0.2">
      <c r="A1582" s="10"/>
      <c r="B1582" s="8"/>
    </row>
    <row r="1583" spans="1:2" ht="14.25" x14ac:dyDescent="0.2">
      <c r="A1583" s="10"/>
      <c r="B1583" s="8"/>
    </row>
    <row r="1584" spans="1:2" ht="14.25" x14ac:dyDescent="0.2">
      <c r="A1584" s="10"/>
      <c r="B1584" s="8"/>
    </row>
    <row r="1585" spans="1:2" ht="14.25" x14ac:dyDescent="0.2">
      <c r="A1585" s="10"/>
      <c r="B1585" s="8"/>
    </row>
    <row r="1586" spans="1:2" ht="14.25" x14ac:dyDescent="0.2">
      <c r="A1586" s="10"/>
      <c r="B1586" s="8"/>
    </row>
    <row r="1587" spans="1:2" ht="14.25" x14ac:dyDescent="0.2">
      <c r="A1587" s="10"/>
      <c r="B1587" s="8"/>
    </row>
    <row r="1588" spans="1:2" ht="14.25" x14ac:dyDescent="0.2">
      <c r="A1588" s="10"/>
      <c r="B1588" s="8"/>
    </row>
    <row r="1589" spans="1:2" ht="14.25" x14ac:dyDescent="0.2">
      <c r="A1589" s="10"/>
      <c r="B1589" s="8"/>
    </row>
    <row r="1590" spans="1:2" ht="14.25" x14ac:dyDescent="0.2">
      <c r="A1590" s="10"/>
      <c r="B1590" s="8"/>
    </row>
    <row r="1591" spans="1:2" ht="14.25" x14ac:dyDescent="0.2">
      <c r="A1591" s="10"/>
      <c r="B1591" s="8"/>
    </row>
    <row r="1592" spans="1:2" ht="14.25" x14ac:dyDescent="0.2">
      <c r="A1592" s="10"/>
      <c r="B1592" s="8"/>
    </row>
    <row r="1593" spans="1:2" ht="14.25" x14ac:dyDescent="0.2">
      <c r="A1593" s="10"/>
      <c r="B1593" s="8"/>
    </row>
    <row r="1594" spans="1:2" ht="14.25" x14ac:dyDescent="0.2">
      <c r="A1594" s="10"/>
      <c r="B1594" s="8"/>
    </row>
    <row r="1595" spans="1:2" ht="14.25" x14ac:dyDescent="0.2">
      <c r="A1595" s="10"/>
      <c r="B1595" s="8"/>
    </row>
    <row r="1596" spans="1:2" ht="14.25" x14ac:dyDescent="0.2">
      <c r="A1596" s="10"/>
      <c r="B1596" s="8"/>
    </row>
    <row r="1597" spans="1:2" ht="14.25" x14ac:dyDescent="0.2">
      <c r="A1597" s="10"/>
      <c r="B1597" s="8"/>
    </row>
    <row r="1598" spans="1:2" ht="14.25" x14ac:dyDescent="0.2">
      <c r="A1598" s="10"/>
      <c r="B1598" s="8"/>
    </row>
    <row r="1599" spans="1:2" ht="14.25" x14ac:dyDescent="0.2">
      <c r="A1599" s="10"/>
      <c r="B1599" s="8"/>
    </row>
    <row r="1600" spans="1:2" ht="14.25" x14ac:dyDescent="0.2">
      <c r="A1600" s="10"/>
      <c r="B1600" s="8"/>
    </row>
    <row r="1601" spans="1:2" ht="14.25" x14ac:dyDescent="0.2">
      <c r="A1601" s="10"/>
      <c r="B1601" s="8"/>
    </row>
    <row r="1602" spans="1:2" ht="14.25" x14ac:dyDescent="0.2">
      <c r="A1602" s="10"/>
      <c r="B1602" s="8"/>
    </row>
    <row r="1603" spans="1:2" ht="14.25" x14ac:dyDescent="0.2">
      <c r="A1603" s="10"/>
      <c r="B1603" s="8"/>
    </row>
    <row r="1604" spans="1:2" ht="14.25" x14ac:dyDescent="0.2">
      <c r="A1604" s="10"/>
      <c r="B1604" s="8"/>
    </row>
    <row r="1605" spans="1:2" ht="14.25" x14ac:dyDescent="0.2">
      <c r="A1605" s="10"/>
      <c r="B1605" s="8"/>
    </row>
    <row r="1606" spans="1:2" ht="14.25" x14ac:dyDescent="0.2">
      <c r="A1606" s="10"/>
      <c r="B1606" s="8"/>
    </row>
    <row r="1607" spans="1:2" ht="14.25" x14ac:dyDescent="0.2">
      <c r="A1607" s="10"/>
      <c r="B1607" s="8"/>
    </row>
    <row r="1608" spans="1:2" ht="14.25" x14ac:dyDescent="0.2">
      <c r="A1608" s="10"/>
      <c r="B1608" s="8"/>
    </row>
    <row r="1609" spans="1:2" ht="14.25" x14ac:dyDescent="0.2">
      <c r="A1609" s="10"/>
      <c r="B1609" s="8"/>
    </row>
    <row r="1610" spans="1:2" ht="14.25" x14ac:dyDescent="0.2">
      <c r="A1610" s="10"/>
      <c r="B1610" s="8"/>
    </row>
    <row r="1611" spans="1:2" ht="14.25" x14ac:dyDescent="0.2">
      <c r="A1611" s="10"/>
      <c r="B1611" s="8"/>
    </row>
    <row r="1612" spans="1:2" ht="14.25" x14ac:dyDescent="0.2">
      <c r="A1612" s="10"/>
      <c r="B1612" s="8"/>
    </row>
    <row r="1613" spans="1:2" ht="14.25" x14ac:dyDescent="0.2">
      <c r="A1613" s="10"/>
      <c r="B1613" s="8"/>
    </row>
    <row r="1614" spans="1:2" ht="14.25" x14ac:dyDescent="0.2">
      <c r="A1614" s="10"/>
      <c r="B1614" s="8"/>
    </row>
    <row r="1615" spans="1:2" ht="14.25" x14ac:dyDescent="0.2">
      <c r="A1615" s="10"/>
      <c r="B1615" s="8"/>
    </row>
    <row r="1616" spans="1:2" ht="14.25" x14ac:dyDescent="0.2">
      <c r="A1616" s="10"/>
      <c r="B1616" s="8"/>
    </row>
    <row r="1617" spans="1:2" ht="14.25" x14ac:dyDescent="0.2">
      <c r="A1617" s="10"/>
      <c r="B1617" s="8"/>
    </row>
    <row r="1618" spans="1:2" ht="14.25" x14ac:dyDescent="0.2">
      <c r="A1618" s="10"/>
      <c r="B1618" s="8"/>
    </row>
    <row r="1619" spans="1:2" ht="14.25" x14ac:dyDescent="0.2">
      <c r="A1619" s="10"/>
      <c r="B1619" s="8"/>
    </row>
    <row r="1620" spans="1:2" ht="14.25" x14ac:dyDescent="0.2">
      <c r="A1620" s="10"/>
      <c r="B1620" s="8"/>
    </row>
    <row r="1621" spans="1:2" ht="14.25" x14ac:dyDescent="0.2">
      <c r="A1621" s="10"/>
      <c r="B1621" s="8"/>
    </row>
    <row r="1622" spans="1:2" ht="14.25" x14ac:dyDescent="0.2">
      <c r="A1622" s="10"/>
      <c r="B1622" s="8"/>
    </row>
    <row r="1623" spans="1:2" ht="14.25" x14ac:dyDescent="0.2">
      <c r="A1623" s="10"/>
      <c r="B1623" s="8"/>
    </row>
    <row r="1624" spans="1:2" ht="14.25" x14ac:dyDescent="0.2">
      <c r="A1624" s="10"/>
      <c r="B1624" s="8"/>
    </row>
    <row r="1625" spans="1:2" ht="14.25" x14ac:dyDescent="0.2">
      <c r="A1625" s="10"/>
      <c r="B1625" s="8"/>
    </row>
    <row r="1626" spans="1:2" ht="14.25" x14ac:dyDescent="0.2">
      <c r="A1626" s="10"/>
      <c r="B1626" s="8"/>
    </row>
    <row r="1627" spans="1:2" ht="14.25" x14ac:dyDescent="0.2">
      <c r="A1627" s="10"/>
      <c r="B1627" s="8"/>
    </row>
    <row r="1628" spans="1:2" ht="14.25" x14ac:dyDescent="0.2">
      <c r="A1628" s="10"/>
      <c r="B1628" s="8"/>
    </row>
    <row r="1629" spans="1:2" ht="14.25" x14ac:dyDescent="0.2">
      <c r="A1629" s="10"/>
      <c r="B1629" s="8"/>
    </row>
    <row r="1630" spans="1:2" ht="14.25" x14ac:dyDescent="0.2">
      <c r="A1630" s="10"/>
      <c r="B1630" s="8"/>
    </row>
    <row r="1631" spans="1:2" ht="14.25" x14ac:dyDescent="0.2">
      <c r="A1631" s="10"/>
      <c r="B1631" s="8"/>
    </row>
    <row r="1632" spans="1:2" ht="14.25" x14ac:dyDescent="0.2">
      <c r="A1632" s="10"/>
      <c r="B1632" s="8"/>
    </row>
    <row r="1633" spans="1:2" ht="14.25" x14ac:dyDescent="0.2">
      <c r="A1633" s="10"/>
      <c r="B1633" s="8"/>
    </row>
    <row r="1634" spans="1:2" ht="14.25" x14ac:dyDescent="0.2">
      <c r="A1634" s="10"/>
      <c r="B1634" s="8"/>
    </row>
    <row r="1635" spans="1:2" ht="14.25" x14ac:dyDescent="0.2">
      <c r="A1635" s="10"/>
      <c r="B1635" s="8"/>
    </row>
    <row r="1636" spans="1:2" ht="14.25" x14ac:dyDescent="0.2">
      <c r="A1636" s="10"/>
      <c r="B1636" s="8"/>
    </row>
    <row r="1637" spans="1:2" ht="14.25" x14ac:dyDescent="0.2">
      <c r="A1637" s="10"/>
      <c r="B1637" s="8"/>
    </row>
    <row r="1638" spans="1:2" ht="14.25" x14ac:dyDescent="0.2">
      <c r="A1638" s="10"/>
      <c r="B1638" s="8"/>
    </row>
    <row r="1639" spans="1:2" ht="14.25" x14ac:dyDescent="0.2">
      <c r="A1639" s="10"/>
      <c r="B1639" s="8"/>
    </row>
    <row r="1640" spans="1:2" ht="14.25" x14ac:dyDescent="0.2">
      <c r="A1640" s="10"/>
      <c r="B1640" s="8"/>
    </row>
    <row r="1641" spans="1:2" ht="14.25" x14ac:dyDescent="0.2">
      <c r="A1641" s="10"/>
      <c r="B1641" s="8"/>
    </row>
    <row r="1642" spans="1:2" ht="14.25" x14ac:dyDescent="0.2">
      <c r="A1642" s="10"/>
      <c r="B1642" s="8"/>
    </row>
    <row r="1643" spans="1:2" ht="14.25" x14ac:dyDescent="0.2">
      <c r="A1643" s="10"/>
      <c r="B1643" s="8"/>
    </row>
    <row r="1644" spans="1:2" ht="14.25" x14ac:dyDescent="0.2">
      <c r="A1644" s="10"/>
      <c r="B1644" s="8"/>
    </row>
    <row r="1645" spans="1:2" ht="14.25" x14ac:dyDescent="0.2">
      <c r="A1645" s="10"/>
      <c r="B1645" s="8"/>
    </row>
    <row r="1646" spans="1:2" ht="14.25" x14ac:dyDescent="0.2">
      <c r="A1646" s="10"/>
      <c r="B1646" s="8"/>
    </row>
    <row r="1647" spans="1:2" ht="14.25" x14ac:dyDescent="0.2">
      <c r="A1647" s="10"/>
      <c r="B1647" s="8"/>
    </row>
    <row r="1648" spans="1:2" ht="14.25" x14ac:dyDescent="0.2">
      <c r="A1648" s="10"/>
      <c r="B1648" s="8"/>
    </row>
    <row r="1649" spans="1:2" ht="14.25" x14ac:dyDescent="0.2">
      <c r="A1649" s="10"/>
      <c r="B1649" s="8"/>
    </row>
    <row r="1650" spans="1:2" ht="14.25" x14ac:dyDescent="0.2">
      <c r="A1650" s="10"/>
      <c r="B1650" s="8"/>
    </row>
    <row r="1651" spans="1:2" ht="14.25" x14ac:dyDescent="0.2">
      <c r="A1651" s="10"/>
      <c r="B1651" s="8"/>
    </row>
    <row r="1652" spans="1:2" ht="14.25" x14ac:dyDescent="0.2">
      <c r="A1652" s="10"/>
      <c r="B1652" s="8"/>
    </row>
    <row r="1653" spans="1:2" ht="14.25" x14ac:dyDescent="0.2">
      <c r="A1653" s="10"/>
      <c r="B1653" s="8"/>
    </row>
    <row r="1654" spans="1:2" ht="14.25" x14ac:dyDescent="0.2">
      <c r="A1654" s="10"/>
      <c r="B1654" s="8"/>
    </row>
    <row r="1655" spans="1:2" ht="14.25" x14ac:dyDescent="0.2">
      <c r="A1655" s="10"/>
      <c r="B1655" s="8"/>
    </row>
    <row r="1656" spans="1:2" ht="14.25" x14ac:dyDescent="0.2">
      <c r="A1656" s="10"/>
      <c r="B1656" s="8"/>
    </row>
    <row r="1657" spans="1:2" ht="14.25" x14ac:dyDescent="0.2">
      <c r="A1657" s="10"/>
      <c r="B1657" s="8"/>
    </row>
    <row r="1658" spans="1:2" ht="14.25" x14ac:dyDescent="0.2">
      <c r="A1658" s="10"/>
      <c r="B1658" s="8"/>
    </row>
    <row r="1659" spans="1:2" ht="14.25" x14ac:dyDescent="0.2">
      <c r="A1659" s="10"/>
      <c r="B1659" s="8"/>
    </row>
    <row r="1660" spans="1:2" ht="14.25" x14ac:dyDescent="0.2">
      <c r="A1660" s="10"/>
      <c r="B1660" s="8"/>
    </row>
    <row r="1661" spans="1:2" ht="14.25" x14ac:dyDescent="0.2">
      <c r="A1661" s="10"/>
      <c r="B1661" s="8"/>
    </row>
    <row r="1662" spans="1:2" ht="14.25" x14ac:dyDescent="0.2">
      <c r="A1662" s="10"/>
      <c r="B1662" s="8"/>
    </row>
    <row r="1663" spans="1:2" ht="14.25" x14ac:dyDescent="0.2">
      <c r="A1663" s="10"/>
      <c r="B1663" s="8"/>
    </row>
    <row r="1664" spans="1:2" ht="14.25" x14ac:dyDescent="0.2">
      <c r="A1664" s="10"/>
      <c r="B1664" s="8"/>
    </row>
    <row r="1665" spans="1:2" ht="14.25" x14ac:dyDescent="0.2">
      <c r="A1665" s="10"/>
      <c r="B1665" s="8"/>
    </row>
    <row r="1666" spans="1:2" ht="14.25" x14ac:dyDescent="0.2">
      <c r="A1666" s="10"/>
      <c r="B1666" s="8"/>
    </row>
    <row r="1667" spans="1:2" ht="14.25" x14ac:dyDescent="0.2">
      <c r="A1667" s="10"/>
      <c r="B1667" s="8"/>
    </row>
    <row r="1668" spans="1:2" ht="14.25" x14ac:dyDescent="0.2">
      <c r="A1668" s="10"/>
      <c r="B1668" s="8"/>
    </row>
    <row r="1669" spans="1:2" ht="14.25" x14ac:dyDescent="0.2">
      <c r="A1669" s="10"/>
      <c r="B1669" s="8"/>
    </row>
    <row r="1670" spans="1:2" ht="14.25" x14ac:dyDescent="0.2">
      <c r="A1670" s="10"/>
      <c r="B1670" s="8"/>
    </row>
    <row r="1671" spans="1:2" ht="14.25" x14ac:dyDescent="0.2">
      <c r="A1671" s="10"/>
      <c r="B1671" s="8"/>
    </row>
    <row r="1672" spans="1:2" ht="14.25" x14ac:dyDescent="0.2">
      <c r="A1672" s="10"/>
      <c r="B1672" s="8"/>
    </row>
    <row r="1673" spans="1:2" ht="14.25" x14ac:dyDescent="0.2">
      <c r="A1673" s="10"/>
      <c r="B1673" s="8"/>
    </row>
    <row r="1674" spans="1:2" ht="14.25" x14ac:dyDescent="0.2">
      <c r="A1674" s="10"/>
      <c r="B1674" s="8"/>
    </row>
    <row r="1675" spans="1:2" ht="14.25" x14ac:dyDescent="0.2">
      <c r="A1675" s="10"/>
      <c r="B1675" s="8"/>
    </row>
    <row r="1676" spans="1:2" ht="14.25" x14ac:dyDescent="0.2">
      <c r="A1676" s="10"/>
      <c r="B1676" s="8"/>
    </row>
    <row r="1677" spans="1:2" ht="14.25" x14ac:dyDescent="0.2">
      <c r="A1677" s="10"/>
      <c r="B1677" s="8"/>
    </row>
    <row r="1678" spans="1:2" ht="14.25" x14ac:dyDescent="0.2">
      <c r="A1678" s="10"/>
      <c r="B1678" s="8"/>
    </row>
    <row r="1679" spans="1:2" ht="14.25" x14ac:dyDescent="0.2">
      <c r="A1679" s="10"/>
      <c r="B1679" s="8"/>
    </row>
    <row r="1680" spans="1:2" ht="14.25" x14ac:dyDescent="0.2">
      <c r="A1680" s="10"/>
      <c r="B1680" s="8"/>
    </row>
    <row r="1681" spans="1:2" ht="14.25" x14ac:dyDescent="0.2">
      <c r="A1681" s="10"/>
      <c r="B1681" s="8"/>
    </row>
    <row r="1682" spans="1:2" ht="14.25" x14ac:dyDescent="0.2">
      <c r="A1682" s="10"/>
      <c r="B1682" s="8"/>
    </row>
    <row r="1683" spans="1:2" ht="14.25" x14ac:dyDescent="0.2">
      <c r="A1683" s="10"/>
      <c r="B1683" s="8"/>
    </row>
    <row r="1684" spans="1:2" ht="14.25" x14ac:dyDescent="0.2">
      <c r="A1684" s="10"/>
      <c r="B1684" s="8"/>
    </row>
    <row r="1685" spans="1:2" ht="14.25" x14ac:dyDescent="0.2">
      <c r="A1685" s="10"/>
      <c r="B1685" s="8"/>
    </row>
    <row r="1686" spans="1:2" ht="14.25" x14ac:dyDescent="0.2">
      <c r="A1686" s="10"/>
      <c r="B1686" s="8"/>
    </row>
    <row r="1687" spans="1:2" ht="14.25" x14ac:dyDescent="0.2">
      <c r="A1687" s="10"/>
      <c r="B1687" s="8"/>
    </row>
    <row r="1688" spans="1:2" ht="14.25" x14ac:dyDescent="0.2">
      <c r="A1688" s="10"/>
      <c r="B1688" s="8"/>
    </row>
    <row r="1689" spans="1:2" ht="14.25" x14ac:dyDescent="0.2">
      <c r="A1689" s="10"/>
      <c r="B1689" s="8"/>
    </row>
    <row r="1690" spans="1:2" ht="14.25" x14ac:dyDescent="0.2">
      <c r="A1690" s="10"/>
      <c r="B1690" s="8"/>
    </row>
    <row r="1691" spans="1:2" ht="14.25" x14ac:dyDescent="0.2">
      <c r="A1691" s="10"/>
      <c r="B1691" s="8"/>
    </row>
    <row r="1692" spans="1:2" ht="14.25" x14ac:dyDescent="0.2">
      <c r="A1692" s="10"/>
      <c r="B1692" s="8"/>
    </row>
    <row r="1693" spans="1:2" ht="14.25" x14ac:dyDescent="0.2">
      <c r="A1693" s="10"/>
      <c r="B1693" s="8"/>
    </row>
    <row r="1694" spans="1:2" ht="14.25" x14ac:dyDescent="0.2">
      <c r="A1694" s="10"/>
      <c r="B1694" s="8"/>
    </row>
    <row r="1695" spans="1:2" ht="14.25" x14ac:dyDescent="0.2">
      <c r="A1695" s="10"/>
      <c r="B1695" s="8"/>
    </row>
    <row r="1696" spans="1:2" ht="14.25" x14ac:dyDescent="0.2">
      <c r="A1696" s="10"/>
      <c r="B1696" s="8"/>
    </row>
    <row r="1697" spans="1:2" ht="14.25" x14ac:dyDescent="0.2">
      <c r="A1697" s="10"/>
      <c r="B1697" s="8"/>
    </row>
    <row r="1698" spans="1:2" ht="14.25" x14ac:dyDescent="0.2">
      <c r="A1698" s="10"/>
      <c r="B1698" s="8"/>
    </row>
    <row r="1699" spans="1:2" ht="14.25" x14ac:dyDescent="0.2">
      <c r="A1699" s="10"/>
      <c r="B1699" s="8"/>
    </row>
    <row r="1700" spans="1:2" ht="14.25" x14ac:dyDescent="0.2">
      <c r="A1700" s="10"/>
      <c r="B1700" s="8"/>
    </row>
    <row r="1701" spans="1:2" ht="14.25" x14ac:dyDescent="0.2">
      <c r="A1701" s="10"/>
      <c r="B1701" s="8"/>
    </row>
    <row r="1702" spans="1:2" ht="14.25" x14ac:dyDescent="0.2">
      <c r="A1702" s="10"/>
      <c r="B1702" s="8"/>
    </row>
    <row r="1703" spans="1:2" ht="14.25" x14ac:dyDescent="0.2">
      <c r="A1703" s="10"/>
      <c r="B1703" s="8"/>
    </row>
    <row r="1704" spans="1:2" ht="14.25" x14ac:dyDescent="0.2">
      <c r="A1704" s="10"/>
      <c r="B1704" s="8"/>
    </row>
    <row r="1705" spans="1:2" ht="14.25" x14ac:dyDescent="0.2">
      <c r="A1705" s="10"/>
      <c r="B1705" s="8"/>
    </row>
    <row r="1706" spans="1:2" ht="14.25" x14ac:dyDescent="0.2">
      <c r="A1706" s="10"/>
      <c r="B1706" s="8"/>
    </row>
    <row r="1707" spans="1:2" ht="14.25" x14ac:dyDescent="0.2">
      <c r="A1707" s="10"/>
      <c r="B1707" s="8"/>
    </row>
    <row r="1708" spans="1:2" ht="14.25" x14ac:dyDescent="0.2">
      <c r="A1708" s="10"/>
      <c r="B1708" s="8"/>
    </row>
    <row r="1709" spans="1:2" ht="14.25" x14ac:dyDescent="0.2">
      <c r="A1709" s="10"/>
      <c r="B1709" s="8"/>
    </row>
    <row r="1710" spans="1:2" ht="14.25" x14ac:dyDescent="0.2">
      <c r="A1710" s="10"/>
      <c r="B1710" s="8"/>
    </row>
  </sheetData>
  <sheetProtection password="C80C" sheet="1" formatCells="0" formatColumns="0" formatRows="0" insertColumns="0" insertRows="0" insertHyperlinks="0" deleteColumns="0" deleteRows="0" sort="0" autoFilter="0" pivotTables="0"/>
  <mergeCells count="11">
    <mergeCell ref="A52:B52"/>
    <mergeCell ref="A75:B75"/>
    <mergeCell ref="A73:B73"/>
    <mergeCell ref="I2:J2"/>
    <mergeCell ref="A6:B6"/>
    <mergeCell ref="A5:K5"/>
    <mergeCell ref="C2:G2"/>
    <mergeCell ref="C3:G3"/>
    <mergeCell ref="C4:G4"/>
    <mergeCell ref="I3:J3"/>
    <mergeCell ref="I4:J4"/>
  </mergeCells>
  <phoneticPr fontId="0" type="noConversion"/>
  <pageMargins left="0.68" right="0.43" top="0.63" bottom="0.67" header="0.33" footer="0.5"/>
  <pageSetup scale="53" orientation="portrait" r:id="rId1"/>
  <headerFooter alignWithMargins="0"/>
  <ignoredErrors>
    <ignoredError sqref="G60:G61" formulaRange="1"/>
    <ignoredError sqref="I60" numberStoredAsText="1"/>
    <ignoredError sqref="K56 K21 K29 K35 K44 G52:H52" formula="1"/>
    <ignoredError sqref="C22 C8:C9 C10:C13 D54:D55 C57:C59 C62:C63 D57:D59 D62:D63" unlockedFormula="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16</vt:i4>
      </vt:variant>
      <vt:variant>
        <vt:lpstr>Named Ranges</vt:lpstr>
      </vt:variant>
      <vt:variant>
        <vt:i4>19</vt:i4>
      </vt:variant>
    </vt:vector>
  </HeadingPairs>
  <TitlesOfParts>
    <vt:vector size="35" baseType="lpstr">
      <vt:lpstr>ConstructionPivotTable</vt:lpstr>
      <vt:lpstr>SCC List</vt:lpstr>
      <vt:lpstr>SCC Definitions</vt:lpstr>
      <vt:lpstr>TrAMS Scopes ALIs</vt:lpstr>
      <vt:lpstr>BUILD Main</vt:lpstr>
      <vt:lpstr>Inflation</vt:lpstr>
      <vt:lpstr>Project Description</vt:lpstr>
      <vt:lpstr>Schedule</vt:lpstr>
      <vt:lpstr>BUILD Annualized</vt:lpstr>
      <vt:lpstr> Fund Source by Cat</vt:lpstr>
      <vt:lpstr> Fund Source by Year</vt:lpstr>
      <vt:lpstr>SSGA A3T1</vt:lpstr>
      <vt:lpstr>SSGA A3T2</vt:lpstr>
      <vt:lpstr>A3T3</vt:lpstr>
      <vt:lpstr>A3A</vt:lpstr>
      <vt:lpstr>A4</vt:lpstr>
      <vt:lpstr>' Fund Source by Cat'!Print_Area</vt:lpstr>
      <vt:lpstr>' Fund Source by Year'!Print_Area</vt:lpstr>
      <vt:lpstr>A3A!Print_Area</vt:lpstr>
      <vt:lpstr>A3T3!Print_Area</vt:lpstr>
      <vt:lpstr>'A4'!Print_Area</vt:lpstr>
      <vt:lpstr>'BUILD Annualized'!Print_Area</vt:lpstr>
      <vt:lpstr>'BUILD Main'!Print_Area</vt:lpstr>
      <vt:lpstr>Inflation!Print_Area</vt:lpstr>
      <vt:lpstr>'Project Description'!Print_Area</vt:lpstr>
      <vt:lpstr>'SCC Definitions'!Print_Area</vt:lpstr>
      <vt:lpstr>'SCC List'!Print_Area</vt:lpstr>
      <vt:lpstr>Schedule!Print_Area</vt:lpstr>
      <vt:lpstr>'SSGA A3T1'!Print_Area</vt:lpstr>
      <vt:lpstr>'SSGA A3T2'!Print_Area</vt:lpstr>
      <vt:lpstr>'TrAMS Scopes ALIs'!Print_Area</vt:lpstr>
      <vt:lpstr>'A4'!Print_Titles</vt:lpstr>
      <vt:lpstr>Schedule!Print_Titles</vt:lpstr>
      <vt:lpstr>scc</vt:lpstr>
      <vt:lpstr>SCCTable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SCC Workbook Rev 19 Small Starts</dc:title>
  <dc:subject>Commitment to Accessibility: DOT is committed to ensuring that information is available in appropriate alternative formats to meet the requirements of persons who have a disability. If you require an alternative version of this file, please contact FTAWebAccessibility@dot.gov.</dc:subject>
  <dc:creator>D.O.T - Federal Transit Administration</dc:creator>
  <dc:description/>
  <cp:lastModifiedBy>Kastelic, Sarah M</cp:lastModifiedBy>
  <cp:lastPrinted>2018-09-06T14:52:46Z</cp:lastPrinted>
  <dcterms:created xsi:type="dcterms:W3CDTF">2003-11-20T16:37:39Z</dcterms:created>
  <dcterms:modified xsi:type="dcterms:W3CDTF">2019-03-12T15:31:02Z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Language">
    <vt:lpwstr>English</vt:lpwstr>
  </property>
</Properties>
</file>